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LV_MCA\"/>
    </mc:Choice>
  </mc:AlternateContent>
  <xr:revisionPtr revIDLastSave="0" documentId="13_ncr:1_{F6AF7A70-051D-4296-B441-490B1A58B90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3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<sst xmlns="http://schemas.openxmlformats.org/spreadsheetml/2006/main" count="2354" uniqueCount="530">
  <si>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</si>
  <si>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</si>
  <si>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</si>
  <si>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</si>
  <si>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</si>
  <si>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</si>
  <si>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</si>
  <si>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</si>
  <si>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</si>
  <si>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</si>
  <si>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</si>
  <si>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</si>
  <si>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</si>
  <si>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</si>
  <si>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</si>
  <si>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</si>
  <si>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</si>
  <si>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</si>
  <si>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</si>
  <si>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</si>
  <si>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</si>
  <si>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</si>
  <si>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</si>
  <si>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</si>
  <si>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</si>
  <si>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</si>
  <si>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</si>
  <si>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</si>
  <si>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</si>
  <si>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</si>
  <si>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</si>
  <si>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</si>
  <si>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</si>
  <si>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</si>
  <si>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</si>
  <si>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</si>
  <si>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</si>
  <si>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</si>
  <si>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</si>
  <si>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</si>
  <si>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</si>
  <si>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</si>
  <si>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</si>
  <si>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</si>
  <si>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</si>
  <si>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</si>
  <si>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</si>
  <si>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</si>
  <si>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</si>
  <si>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</si>
  <si>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</si>
  <si>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</si>
  <si>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</si>
  <si>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</si>
  <si>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</si>
  <si>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</si>
  <si>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</si>
  <si>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</si>
  <si>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</si>
  <si>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</si>
  <si>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</si>
  <si>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</si>
  <si>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</si>
  <si>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</si>
  <si>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</si>
  <si>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</si>
  <si>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</si>
  <si>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</si>
  <si>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</si>
  <si>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</si>
  <si>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</si>
  <si>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</si>
  <si>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</si>
  <si>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</si>
  <si>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</si>
  <si>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</si>
  <si>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</si>
  <si>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</si>
  <si>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</si>
  <si>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</si>
  <si>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</si>
  <si>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</si>
  <si>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</si>
  <si>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</si>
  <si>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</si>
  <si>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</si>
  <si>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</si>
  <si>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</si>
  <si>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</si>
  <si>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</si>
  <si>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</si>
  <si>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</si>
  <si>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</si>
  <si>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</si>
  <si>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</si>
  <si>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</si>
  <si>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</si>
  <si>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</si>
  <si>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</si>
  <si>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</si>
  <si>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</si>
  <si>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</si>
  <si>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</si>
  <si>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</si>
  <si>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</si>
  <si>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</si>
  <si>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</si>
  <si>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</si>
  <si>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</si>
  <si>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</si>
  <si>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</si>
  <si>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</si>
  <si>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</si>
  <si>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</si>
  <si>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</si>
  <si>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</si>
  <si>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</si>
  <si>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</si>
  <si>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</si>
  <si>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</si>
  <si>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</si>
  <si>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</si>
  <si>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</si>
  <si>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</si>
  <si>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</si>
  <si>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</si>
  <si>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</si>
  <si>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</si>
  <si>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</si>
  <si>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</si>
  <si>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</si>
  <si>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</si>
  <si>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</si>
  <si>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</si>
  <si>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</si>
  <si>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</si>
  <si>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</si>
  <si>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</si>
  <si>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</si>
  <si>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</si>
  <si>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</si>
  <si>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</si>
  <si>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</si>
  <si>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</si>
  <si>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</si>
  <si>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</si>
  <si>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</si>
  <si>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</si>
  <si>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</si>
  <si>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</si>
  <si>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</si>
  <si>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</si>
  <si>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</si>
  <si>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</si>
  <si>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</si>
  <si>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</si>
  <si>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</si>
  <si>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</si>
  <si>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</si>
  <si>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</si>
  <si>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</si>
  <si>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</si>
  <si>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</si>
  <si>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</si>
  <si>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</si>
  <si>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</si>
  <si>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</si>
  <si>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</si>
  <si>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</si>
  <si>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</si>
  <si>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</si>
  <si>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</si>
  <si>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</si>
  <si>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</si>
  <si>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</si>
  <si>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</si>
  <si>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</si>
  <si>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</si>
  <si>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</si>
  <si>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</si>
  <si>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</si>
  <si>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</si>
  <si>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</si>
  <si>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</si>
  <si>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</si>
  <si>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</si>
  <si>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</si>
  <si>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</si>
  <si>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</si>
  <si>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</si>
  <si>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</si>
  <si>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</si>
  <si>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</si>
  <si>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</si>
  <si>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</si>
  <si>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</si>
  <si>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</si>
  <si>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</si>
  <si>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</si>
  <si>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</si>
  <si>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</si>
  <si>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</si>
  <si>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</si>
  <si>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</si>
  <si>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</si>
  <si>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</si>
  <si>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</si>
  <si>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</si>
  <si>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</si>
  <si>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</si>
  <si>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</si>
  <si>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</si>
  <si>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</si>
  <si>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</si>
  <si>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</si>
  <si>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</si>
  <si>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</si>
  <si>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</si>
  <si>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</si>
  <si>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</si>
  <si>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</si>
  <si>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</si>
  <si>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</si>
  <si>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</si>
  <si>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</si>
  <si>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</si>
  <si>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</si>
  <si>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</si>
  <si>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</si>
  <si>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</si>
  <si>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</si>
  <si>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</si>
  <si>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</si>
  <si>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</si>
  <si>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</si>
  <si>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</si>
  <si>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</si>
  <si>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</si>
  <si>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</si>
  <si>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</si>
  <si>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</si>
  <si>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</si>
  <si>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</si>
  <si>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</si>
  <si>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</si>
  <si>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</si>
  <si>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</si>
  <si>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</si>
  <si>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</si>
  <si>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</si>
  <si>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</si>
  <si>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</si>
  <si>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</si>
  <si>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</si>
  <si>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</si>
  <si>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</si>
  <si>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</si>
  <si>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</si>
  <si>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</si>
  <si>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</si>
  <si>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</si>
  <si>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</si>
  <si>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</si>
  <si>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</si>
  <si>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</si>
  <si>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</si>
  <si>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</si>
  <si>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</si>
  <si>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</si>
  <si>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</si>
  <si>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</si>
  <si>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</si>
  <si>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</si>
  <si>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</si>
  <si>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</si>
  <si>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</si>
  <si>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</si>
  <si>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</si>
  <si>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</si>
  <si>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</si>
  <si>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</si>
  <si>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</si>
  <si>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</si>
  <si>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</si>
  <si>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</si>
  <si>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</si>
  <si>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</si>
  <si>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</si>
  <si>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</si>
  <si>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</si>
  <si>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</si>
  <si>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</si>
  <si>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</si>
  <si>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</si>
  <si>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</si>
  <si>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</si>
  <si>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</si>
  <si>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</si>
  <si>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</si>
  <si>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</si>
  <si>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</si>
  <si>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</si>
  <si>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</si>
  <si>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</si>
  <si>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</si>
  <si>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</si>
  <si>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</si>
  <si>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</si>
  <si>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</si>
  <si>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</si>
  <si>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</si>
  <si>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</si>
  <si>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</si>
  <si>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</si>
  <si>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</si>
  <si>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</si>
  <si>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</si>
  <si>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</si>
  <si>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</si>
  <si>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</si>
  <si>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</si>
  <si>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</si>
  <si>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</si>
  <si>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</si>
  <si>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</si>
  <si>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</si>
  <si>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</si>
  <si>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</si>
  <si>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</si>
  <si>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</si>
  <si>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</si>
  <si>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</si>
  <si>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</si>
  <si>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</si>
  <si>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</si>
  <si>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</si>
  <si>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</si>
  <si>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</si>
  <si>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</si>
  <si>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</si>
  <si>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</si>
  <si>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</si>
  <si>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</si>
  <si>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</si>
  <si>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</si>
  <si>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</si>
  <si>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</si>
  <si>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</si>
  <si>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</si>
  <si>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</si>
  <si>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</si>
  <si>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</si>
  <si>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</si>
  <si>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</si>
  <si>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</si>
  <si>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</si>
  <si>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</si>
  <si>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</si>
  <si>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</si>
  <si>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</si>
  <si>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</si>
  <si>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</si>
  <si>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</si>
  <si>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</si>
  <si>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</si>
  <si>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</si>
  <si>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</si>
  <si>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</si>
  <si>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</si>
  <si>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</si>
  <si>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</si>
  <si>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</si>
  <si>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</si>
  <si>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</si>
  <si>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</si>
  <si>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</si>
  <si>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</si>
  <si>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</si>
  <si>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</si>
  <si>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</si>
  <si>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</si>
  <si>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</si>
  <si>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</si>
  <si>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</si>
  <si>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</si>
  <si>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</si>
  <si>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</si>
  <si>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</si>
  <si>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</si>
  <si>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</si>
  <si>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</si>
  <si>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</si>
  <si>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</si>
  <si>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</si>
  <si>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</si>
  <si>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</si>
  <si>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</si>
  <si>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</si>
  <si>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</si>
  <si>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</si>
  <si>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</si>
  <si>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</si>
  <si>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</si>
  <si>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</si>
  <si>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</si>
  <si>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</si>
  <si>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</si>
  <si>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</si>
  <si>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</si>
  <si>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</si>
  <si>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</si>
  <si>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</si>
  <si>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</si>
  <si>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</si>
  <si>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</si>
  <si>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</si>
  <si>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</si>
  <si>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</si>
  <si>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</si>
  <si>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</si>
  <si>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</si>
  <si>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</si>
  <si>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</si>
  <si>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</si>
  <si>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</si>
  <si>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</si>
  <si>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</si>
  <si>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</si>
  <si>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</si>
  <si>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</si>
  <si>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</si>
  <si>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</si>
  <si>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</si>
  <si>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</si>
  <si>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</si>
  <si>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</si>
  <si>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</si>
  <si>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</si>
  <si>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</si>
  <si>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</si>
  <si>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</si>
  <si>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</si>
  <si>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</si>
  <si>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</si>
  <si>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</si>
  <si>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</si>
  <si>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</si>
  <si>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</si>
  <si>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</si>
  <si>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</si>
  <si>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</si>
  <si>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</si>
  <si>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</si>
  <si>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</si>
  <si>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</si>
  <si>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</si>
  <si>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</si>
  <si>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</si>
  <si>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</si>
  <si>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</si>
  <si>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</si>
  <si>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</si>
  <si>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</si>
  <si>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</si>
  <si>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</si>
  <si>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</si>
  <si>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</si>
  <si>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</si>
  <si>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</si>
  <si>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</si>
  <si>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</si>
  <si>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</si>
  <si>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</si>
  <si>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</si>
  <si>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</si>
  <si>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</si>
  <si>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</si>
  <si>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</si>
  <si>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</si>
  <si>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</si>
  <si>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</si>
  <si>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</si>
  <si>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</si>
  <si>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</si>
  <si>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</si>
  <si>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</si>
  <si>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</si>
  <si>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</si>
  <si>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</si>
  <si>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</si>
  <si>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</si>
  <si>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</si>
  <si>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</si>
  <si>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</si>
  <si>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</si>
  <si>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</si>
  <si>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</si>
  <si>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</si>
  <si>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</si>
  <si>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</si>
  <si>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</si>
  <si>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</si>
  <si>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</si>
  <si>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</si>
  <si>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</si>
  <si>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</si>
  <si>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</si>
  <si>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</si>
  <si>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</si>
  <si>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</si>
  <si>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</si>
  <si>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</si>
  <si>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</si>
  <si>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</si>
  <si>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</si>
  <si>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</si>
  <si>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</si>
  <si>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</si>
  <si>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</si>
  <si>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</si>
  <si>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</si>
  <si>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</si>
  <si>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</si>
  <si>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</si>
  <si>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automation/Data/Results/Workbooks/MCAs/LV_MCA/LV_MCA_Database.Main.xlsx</t>
  </si>
  <si>
    <t>MCA</t>
  </si>
  <si>
    <t>3. Liverpool City Region</t>
  </si>
  <si>
    <t>MCA name</t>
  </si>
  <si>
    <t>Liverpool City Region</t>
  </si>
  <si>
    <t>09 03 2023 10:37:02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</si>
</sst>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1.3164511781823762</c:v>
                </c:pt>
                <c:pt idx="2">
                  <c:v>1.9279437763924046</c:v>
                </c:pt>
                <c:pt idx="3">
                  <c:v>0.57923311968064439</c:v>
                </c:pt>
                <c:pt idx="4">
                  <c:v>1.4955933094632057</c:v>
                </c:pt>
                <c:pt idx="5">
                  <c:v>1.470390326046167</c:v>
                </c:pt>
                <c:pt idx="7">
                  <c:v>-6.1431613733153867E-2</c:v>
                </c:pt>
                <c:pt idx="8">
                  <c:v>6.8961769387589245</c:v>
                </c:pt>
                <c:pt idx="9">
                  <c:v>-1.8137176821218959</c:v>
                </c:pt>
                <c:pt idx="10">
                  <c:v>5.4134844704395002</c:v>
                </c:pt>
                <c:pt idx="11">
                  <c:v>-1.4936359107033947</c:v>
                </c:pt>
                <c:pt idx="12">
                  <c:v>1.1607579663720058</c:v>
                </c:pt>
                <c:pt idx="13">
                  <c:v>-4.7855119285849623</c:v>
                </c:pt>
                <c:pt idx="14">
                  <c:v>1.761453914283817</c:v>
                </c:pt>
                <c:pt idx="15">
                  <c:v>1.4252801045185448</c:v>
                </c:pt>
                <c:pt idx="17">
                  <c:v>1.1415941927394258</c:v>
                </c:pt>
                <c:pt idx="18">
                  <c:v>3.4325236784903401</c:v>
                </c:pt>
                <c:pt idx="19">
                  <c:v>0.25472456178741165</c:v>
                </c:pt>
                <c:pt idx="20">
                  <c:v>1.1459257046679605</c:v>
                </c:pt>
                <c:pt idx="22">
                  <c:v>1.3948523625426201</c:v>
                </c:pt>
                <c:pt idx="24">
                  <c:v>0.93546557380335127</c:v>
                </c:pt>
                <c:pt idx="25">
                  <c:v>-5.389156377681803</c:v>
                </c:pt>
                <c:pt idx="26">
                  <c:v>2.1907853901824259</c:v>
                </c:pt>
                <c:pt idx="27">
                  <c:v>0.45897621550303747</c:v>
                </c:pt>
                <c:pt idx="29">
                  <c:v>4.4559746637539144</c:v>
                </c:pt>
                <c:pt idx="30">
                  <c:v>-1.1093623976076827</c:v>
                </c:pt>
                <c:pt idx="31">
                  <c:v>19.181664219920069</c:v>
                </c:pt>
                <c:pt idx="32">
                  <c:v>2.5216725981104915</c:v>
                </c:pt>
                <c:pt idx="33">
                  <c:v>3.3685130329569324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0.51154916139344309</c:v>
                </c:pt>
                <c:pt idx="2">
                  <c:v>1.0305416134582801</c:v>
                </c:pt>
                <c:pt idx="3">
                  <c:v>0.65500359585919377</c:v>
                </c:pt>
                <c:pt idx="4">
                  <c:v>6.4901881578371956E-3</c:v>
                </c:pt>
                <c:pt idx="5">
                  <c:v>0.75545363805697985</c:v>
                </c:pt>
                <c:pt idx="7">
                  <c:v>-0.11409290502101266</c:v>
                </c:pt>
                <c:pt idx="8">
                  <c:v>-7.4759390977829909E-2</c:v>
                </c:pt>
                <c:pt idx="9">
                  <c:v>0.83709117979267056</c:v>
                </c:pt>
                <c:pt idx="10">
                  <c:v>0.64456001846748823</c:v>
                </c:pt>
                <c:pt idx="11">
                  <c:v>0.93621020873759786</c:v>
                </c:pt>
                <c:pt idx="12">
                  <c:v>-0.19141210965016864</c:v>
                </c:pt>
                <c:pt idx="13">
                  <c:v>0.94129558041209371</c:v>
                </c:pt>
                <c:pt idx="14">
                  <c:v>0.10152915042833666</c:v>
                </c:pt>
                <c:pt idx="15">
                  <c:v>0.4940414524031489</c:v>
                </c:pt>
                <c:pt idx="17">
                  <c:v>1.3396747801574627</c:v>
                </c:pt>
                <c:pt idx="18">
                  <c:v>0.68988834543697308</c:v>
                </c:pt>
                <c:pt idx="19">
                  <c:v>0.15352692904397891</c:v>
                </c:pt>
                <c:pt idx="20">
                  <c:v>0.57929981756903448</c:v>
                </c:pt>
                <c:pt idx="22">
                  <c:v>0.32674594740236262</c:v>
                </c:pt>
                <c:pt idx="24">
                  <c:v>-0.70924994560307431</c:v>
                </c:pt>
                <c:pt idx="25">
                  <c:v>0.20922209718639007</c:v>
                </c:pt>
                <c:pt idx="26">
                  <c:v>-0.92942993619999914</c:v>
                </c:pt>
                <c:pt idx="27">
                  <c:v>-0.65701562642905831</c:v>
                </c:pt>
                <c:pt idx="29">
                  <c:v>6.3789555171189782E-2</c:v>
                </c:pt>
                <c:pt idx="30">
                  <c:v>-0.27937036000229565</c:v>
                </c:pt>
                <c:pt idx="31">
                  <c:v>-4.6082750702982285</c:v>
                </c:pt>
                <c:pt idx="32">
                  <c:v>0.45623683064981435</c:v>
                </c:pt>
                <c:pt idx="33">
                  <c:v>3.7521327703227136E-2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3.377999999999993</c:v>
                </c:pt>
                <c:pt idx="1">
                  <c:v>2.485999999999998</c:v>
                </c:pt>
                <c:pt idx="2">
                  <c:v>2.9590000000000036</c:v>
                </c:pt>
                <c:pt idx="3">
                  <c:v>3.6250000000000009</c:v>
                </c:pt>
                <c:pt idx="4">
                  <c:v>3.5869999999999922</c:v>
                </c:pt>
                <c:pt idx="5">
                  <c:v>3.3860000000000046</c:v>
                </c:pt>
                <c:pt idx="6">
                  <c:v>3.2379999999999955</c:v>
                </c:pt>
                <c:pt idx="7">
                  <c:v>3.0420000000000011</c:v>
                </c:pt>
                <c:pt idx="8">
                  <c:v>2.2110000000000007</c:v>
                </c:pt>
                <c:pt idx="9">
                  <c:v>3.8439999999999981</c:v>
                </c:pt>
                <c:pt idx="10">
                  <c:v>3.8349999999999973</c:v>
                </c:pt>
                <c:pt idx="11">
                  <c:v>3.8679999999999928</c:v>
                </c:pt>
                <c:pt idx="12">
                  <c:v>3.8979999999999992</c:v>
                </c:pt>
                <c:pt idx="13">
                  <c:v>3.9449999999999901</c:v>
                </c:pt>
                <c:pt idx="14">
                  <c:v>3.9750000000000041</c:v>
                </c:pt>
                <c:pt idx="15">
                  <c:v>3.9840000000000027</c:v>
                </c:pt>
                <c:pt idx="16">
                  <c:v>3.9959999999999987</c:v>
                </c:pt>
                <c:pt idx="17">
                  <c:v>4.0070000000000014</c:v>
                </c:pt>
                <c:pt idx="18">
                  <c:v>4.0170000000000057</c:v>
                </c:pt>
                <c:pt idx="19">
                  <c:v>4.0260000000000007</c:v>
                </c:pt>
                <c:pt idx="20">
                  <c:v>4.0409999999999924</c:v>
                </c:pt>
                <c:pt idx="21">
                  <c:v>4.0549999999999935</c:v>
                </c:pt>
                <c:pt idx="22">
                  <c:v>4.0689999999999902</c:v>
                </c:pt>
                <c:pt idx="23">
                  <c:v>4.0820000000000025</c:v>
                </c:pt>
                <c:pt idx="24" formatCode="#,##0.00">
                  <c:v>4.0940000000000021</c:v>
                </c:pt>
                <c:pt idx="25">
                  <c:v>4.1060000000000052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4.4999999999999873E-2</c:v>
                </c:pt>
                <c:pt idx="1">
                  <c:v>4.599999999999993E-2</c:v>
                </c:pt>
                <c:pt idx="2">
                  <c:v>0.26500000000000018</c:v>
                </c:pt>
                <c:pt idx="3">
                  <c:v>0.15499999999999997</c:v>
                </c:pt>
                <c:pt idx="4">
                  <c:v>0.14499999999999988</c:v>
                </c:pt>
                <c:pt idx="5">
                  <c:v>0.17299999999999999</c:v>
                </c:pt>
                <c:pt idx="6">
                  <c:v>0.21700000000000003</c:v>
                </c:pt>
                <c:pt idx="7">
                  <c:v>0.14199999999999999</c:v>
                </c:pt>
                <c:pt idx="8">
                  <c:v>0.47999999999999898</c:v>
                </c:pt>
                <c:pt idx="9">
                  <c:v>0.47100000000000042</c:v>
                </c:pt>
                <c:pt idx="10">
                  <c:v>0.41600000000000048</c:v>
                </c:pt>
                <c:pt idx="11">
                  <c:v>0.38800000000000001</c:v>
                </c:pt>
                <c:pt idx="12">
                  <c:v>0.37700000000000122</c:v>
                </c:pt>
                <c:pt idx="13">
                  <c:v>0.35400000000000081</c:v>
                </c:pt>
                <c:pt idx="14">
                  <c:v>0.33100000000000013</c:v>
                </c:pt>
                <c:pt idx="15">
                  <c:v>0.31300000000000044</c:v>
                </c:pt>
                <c:pt idx="16">
                  <c:v>0.29800000000000032</c:v>
                </c:pt>
                <c:pt idx="17">
                  <c:v>0.28400000000000059</c:v>
                </c:pt>
                <c:pt idx="18">
                  <c:v>0.2709999999999993</c:v>
                </c:pt>
                <c:pt idx="19">
                  <c:v>0.26000000000000029</c:v>
                </c:pt>
                <c:pt idx="20">
                  <c:v>0.25000000000000078</c:v>
                </c:pt>
                <c:pt idx="21">
                  <c:v>0.23899999999999999</c:v>
                </c:pt>
                <c:pt idx="22">
                  <c:v>0.2300000000000004</c:v>
                </c:pt>
                <c:pt idx="23">
                  <c:v>0.22100000000000003</c:v>
                </c:pt>
                <c:pt idx="24" formatCode="#,##0.00">
                  <c:v>0.21299999999999988</c:v>
                </c:pt>
                <c:pt idx="25">
                  <c:v>0.20500000000000082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1.0920000000000001</c:v>
                </c:pt>
                <c:pt idx="1">
                  <c:v>0.90999999999999848</c:v>
                </c:pt>
                <c:pt idx="2">
                  <c:v>1.4070000000000003</c:v>
                </c:pt>
                <c:pt idx="3">
                  <c:v>1.4449999999999985</c:v>
                </c:pt>
                <c:pt idx="4">
                  <c:v>1.1210000000000027</c:v>
                </c:pt>
                <c:pt idx="5">
                  <c:v>1.2349999999999972</c:v>
                </c:pt>
                <c:pt idx="6">
                  <c:v>1.168000000000001</c:v>
                </c:pt>
                <c:pt idx="7">
                  <c:v>1.391</c:v>
                </c:pt>
                <c:pt idx="8">
                  <c:v>1.2790000000000024</c:v>
                </c:pt>
                <c:pt idx="9">
                  <c:v>1.212000000000002</c:v>
                </c:pt>
                <c:pt idx="10">
                  <c:v>1.1679999999999979</c:v>
                </c:pt>
                <c:pt idx="11">
                  <c:v>1.1559999999999999</c:v>
                </c:pt>
                <c:pt idx="12">
                  <c:v>1.1439999999999997</c:v>
                </c:pt>
                <c:pt idx="13">
                  <c:v>1.141</c:v>
                </c:pt>
                <c:pt idx="14">
                  <c:v>1.1389999999999985</c:v>
                </c:pt>
                <c:pt idx="15">
                  <c:v>1.1370000000000009</c:v>
                </c:pt>
                <c:pt idx="16">
                  <c:v>1.1350000000000005</c:v>
                </c:pt>
                <c:pt idx="17">
                  <c:v>1.1329999999999982</c:v>
                </c:pt>
                <c:pt idx="18">
                  <c:v>1.1310000000000002</c:v>
                </c:pt>
                <c:pt idx="19">
                  <c:v>1.1289999999999996</c:v>
                </c:pt>
                <c:pt idx="20">
                  <c:v>1.1279999999999983</c:v>
                </c:pt>
                <c:pt idx="21">
                  <c:v>1.1259999999999988</c:v>
                </c:pt>
                <c:pt idx="22">
                  <c:v>1.1250000000000007</c:v>
                </c:pt>
                <c:pt idx="23">
                  <c:v>1.123</c:v>
                </c:pt>
                <c:pt idx="24" formatCode="#,##0.00">
                  <c:v>1.1220000000000021</c:v>
                </c:pt>
                <c:pt idx="25">
                  <c:v>1.1200000000000008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4.4170000000000025</c:v>
                </c:pt>
                <c:pt idx="1">
                  <c:v>3.6039999999999983</c:v>
                </c:pt>
                <c:pt idx="2">
                  <c:v>3.916000000000007</c:v>
                </c:pt>
                <c:pt idx="3">
                  <c:v>3.6930000000000001</c:v>
                </c:pt>
                <c:pt idx="4">
                  <c:v>3.9860000000000047</c:v>
                </c:pt>
                <c:pt idx="5">
                  <c:v>3.7649999999999939</c:v>
                </c:pt>
                <c:pt idx="6">
                  <c:v>6.3599999999999852</c:v>
                </c:pt>
                <c:pt idx="7">
                  <c:v>7.8710000000000093</c:v>
                </c:pt>
                <c:pt idx="8">
                  <c:v>4.2380000000000067</c:v>
                </c:pt>
                <c:pt idx="9">
                  <c:v>5.0980000000000008</c:v>
                </c:pt>
                <c:pt idx="10">
                  <c:v>4.6820000000000057</c:v>
                </c:pt>
                <c:pt idx="11">
                  <c:v>4.5680000000000129</c:v>
                </c:pt>
                <c:pt idx="12">
                  <c:v>4.5270000000000143</c:v>
                </c:pt>
                <c:pt idx="13">
                  <c:v>4.5360000000000094</c:v>
                </c:pt>
                <c:pt idx="14">
                  <c:v>4.6570000000000027</c:v>
                </c:pt>
                <c:pt idx="15">
                  <c:v>4.7209999999999894</c:v>
                </c:pt>
                <c:pt idx="16">
                  <c:v>4.7619999999999969</c:v>
                </c:pt>
                <c:pt idx="17">
                  <c:v>4.7829999999999915</c:v>
                </c:pt>
                <c:pt idx="18">
                  <c:v>4.7910000000000057</c:v>
                </c:pt>
                <c:pt idx="19">
                  <c:v>4.790000000000008</c:v>
                </c:pt>
                <c:pt idx="20">
                  <c:v>4.7839999999999954</c:v>
                </c:pt>
                <c:pt idx="21">
                  <c:v>4.7750000000000012</c:v>
                </c:pt>
                <c:pt idx="22">
                  <c:v>4.7650000000000015</c:v>
                </c:pt>
                <c:pt idx="23">
                  <c:v>4.7529999999999912</c:v>
                </c:pt>
                <c:pt idx="24" formatCode="#,##0.00">
                  <c:v>4.7409999999999854</c:v>
                </c:pt>
                <c:pt idx="25">
                  <c:v>4.727000000000003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8.0890000000000128</c:v>
                </c:pt>
                <c:pt idx="1">
                  <c:v>6.8300000000000098</c:v>
                </c:pt>
                <c:pt idx="2">
                  <c:v>5.950999999999997</c:v>
                </c:pt>
                <c:pt idx="3">
                  <c:v>5.6969999999999974</c:v>
                </c:pt>
                <c:pt idx="4">
                  <c:v>6.2140000000000217</c:v>
                </c:pt>
                <c:pt idx="5">
                  <c:v>6.6319999999999872</c:v>
                </c:pt>
                <c:pt idx="6">
                  <c:v>6.2990000000000013</c:v>
                </c:pt>
                <c:pt idx="7">
                  <c:v>7.0970000000000146</c:v>
                </c:pt>
                <c:pt idx="8">
                  <c:v>6.2539999999999978</c:v>
                </c:pt>
                <c:pt idx="9">
                  <c:v>7.5280000000000094</c:v>
                </c:pt>
                <c:pt idx="10">
                  <c:v>7.3909999999999867</c:v>
                </c:pt>
                <c:pt idx="11">
                  <c:v>7.3540000000000116</c:v>
                </c:pt>
                <c:pt idx="12">
                  <c:v>7.3250000000000179</c:v>
                </c:pt>
                <c:pt idx="13">
                  <c:v>7.3510000000000062</c:v>
                </c:pt>
                <c:pt idx="14">
                  <c:v>7.3019999999999987</c:v>
                </c:pt>
                <c:pt idx="15">
                  <c:v>7.2079999999999957</c:v>
                </c:pt>
                <c:pt idx="16">
                  <c:v>7.1389999999999976</c:v>
                </c:pt>
                <c:pt idx="17">
                  <c:v>7.0619999999999941</c:v>
                </c:pt>
                <c:pt idx="18">
                  <c:v>6.9819999999999931</c:v>
                </c:pt>
                <c:pt idx="19">
                  <c:v>6.899999999999979</c:v>
                </c:pt>
                <c:pt idx="20">
                  <c:v>6.8219999999999938</c:v>
                </c:pt>
                <c:pt idx="21">
                  <c:v>6.7440000000000024</c:v>
                </c:pt>
                <c:pt idx="22">
                  <c:v>6.6650000000000098</c:v>
                </c:pt>
                <c:pt idx="23">
                  <c:v>6.5849999999999964</c:v>
                </c:pt>
                <c:pt idx="24" formatCode="#,##0.00">
                  <c:v>6.5060000000000073</c:v>
                </c:pt>
                <c:pt idx="25">
                  <c:v>6.4250000000000034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4.3120000000000083</c:v>
                </c:pt>
                <c:pt idx="1">
                  <c:v>6.2790000000000052</c:v>
                </c:pt>
                <c:pt idx="2">
                  <c:v>4.5790000000000139</c:v>
                </c:pt>
                <c:pt idx="3">
                  <c:v>4.9360000000000026</c:v>
                </c:pt>
                <c:pt idx="4">
                  <c:v>5.1310000000000064</c:v>
                </c:pt>
                <c:pt idx="5">
                  <c:v>5.7990000000000119</c:v>
                </c:pt>
                <c:pt idx="6">
                  <c:v>4.9949999999999912</c:v>
                </c:pt>
                <c:pt idx="7">
                  <c:v>6.369000000000006</c:v>
                </c:pt>
                <c:pt idx="8">
                  <c:v>5.0470000000000006</c:v>
                </c:pt>
                <c:pt idx="9">
                  <c:v>4.79</c:v>
                </c:pt>
                <c:pt idx="10">
                  <c:v>4.3959999999999946</c:v>
                </c:pt>
                <c:pt idx="11">
                  <c:v>4.5840000000000023</c:v>
                </c:pt>
                <c:pt idx="12">
                  <c:v>4.6140000000000008</c:v>
                </c:pt>
                <c:pt idx="13">
                  <c:v>4.6749999999999927</c:v>
                </c:pt>
                <c:pt idx="14">
                  <c:v>4.7200000000000033</c:v>
                </c:pt>
                <c:pt idx="15">
                  <c:v>4.7409999999999899</c:v>
                </c:pt>
                <c:pt idx="16">
                  <c:v>4.7209999999999965</c:v>
                </c:pt>
                <c:pt idx="17">
                  <c:v>4.6999999999999904</c:v>
                </c:pt>
                <c:pt idx="18">
                  <c:v>4.6780000000000141</c:v>
                </c:pt>
                <c:pt idx="19">
                  <c:v>4.6559999999999997</c:v>
                </c:pt>
                <c:pt idx="20">
                  <c:v>4.6409999999999902</c:v>
                </c:pt>
                <c:pt idx="21">
                  <c:v>4.6220000000000105</c:v>
                </c:pt>
                <c:pt idx="22">
                  <c:v>4.6020000000000039</c:v>
                </c:pt>
                <c:pt idx="23">
                  <c:v>4.5800000000000054</c:v>
                </c:pt>
                <c:pt idx="24" formatCode="#,##0.00">
                  <c:v>4.5590000000000037</c:v>
                </c:pt>
                <c:pt idx="25">
                  <c:v>4.5360000000000191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36.199000000000041</c:v>
                </c:pt>
                <c:pt idx="1">
                  <c:v>38.080999999999904</c:v>
                </c:pt>
                <c:pt idx="2">
                  <c:v>37.265000000000036</c:v>
                </c:pt>
                <c:pt idx="3">
                  <c:v>37.147999999999975</c:v>
                </c:pt>
                <c:pt idx="4">
                  <c:v>41.661999999999992</c:v>
                </c:pt>
                <c:pt idx="5">
                  <c:v>38.042999999999871</c:v>
                </c:pt>
                <c:pt idx="6">
                  <c:v>38.655000000000022</c:v>
                </c:pt>
                <c:pt idx="7">
                  <c:v>39.090999999999944</c:v>
                </c:pt>
                <c:pt idx="8">
                  <c:v>40.965999999999966</c:v>
                </c:pt>
                <c:pt idx="9">
                  <c:v>42.009999999999962</c:v>
                </c:pt>
                <c:pt idx="10">
                  <c:v>39.855999999999867</c:v>
                </c:pt>
                <c:pt idx="11">
                  <c:v>39.564999999999991</c:v>
                </c:pt>
                <c:pt idx="12">
                  <c:v>39.296999999999969</c:v>
                </c:pt>
                <c:pt idx="13">
                  <c:v>38.858999999999945</c:v>
                </c:pt>
                <c:pt idx="14">
                  <c:v>38.524000000000051</c:v>
                </c:pt>
                <c:pt idx="15">
                  <c:v>38.073999999999984</c:v>
                </c:pt>
                <c:pt idx="16">
                  <c:v>37.812000000000033</c:v>
                </c:pt>
                <c:pt idx="17">
                  <c:v>37.546000000000006</c:v>
                </c:pt>
                <c:pt idx="18">
                  <c:v>37.291000000000047</c:v>
                </c:pt>
                <c:pt idx="19">
                  <c:v>37.04600000000012</c:v>
                </c:pt>
                <c:pt idx="20">
                  <c:v>36.835999999999935</c:v>
                </c:pt>
                <c:pt idx="21">
                  <c:v>36.614000000000104</c:v>
                </c:pt>
                <c:pt idx="22">
                  <c:v>36.400000000000027</c:v>
                </c:pt>
                <c:pt idx="23">
                  <c:v>36.19600000000009</c:v>
                </c:pt>
                <c:pt idx="24" formatCode="#,##0.00">
                  <c:v>36.000000000000071</c:v>
                </c:pt>
                <c:pt idx="25">
                  <c:v>35.819999999999986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36.670000000000122</c:v>
                </c:pt>
                <c:pt idx="2">
                  <c:v>39.995000000000068</c:v>
                </c:pt>
                <c:pt idx="3">
                  <c:v>36.470999999999982</c:v>
                </c:pt>
                <c:pt idx="4">
                  <c:v>38.977999999999902</c:v>
                </c:pt>
                <c:pt idx="5">
                  <c:v>36.33799999999993</c:v>
                </c:pt>
                <c:pt idx="6">
                  <c:v>35.825999999999993</c:v>
                </c:pt>
                <c:pt idx="7">
                  <c:v>39.548000000000066</c:v>
                </c:pt>
                <c:pt idx="8">
                  <c:v>38.33100000000006</c:v>
                </c:pt>
                <c:pt idx="9">
                  <c:v>39.65999999999984</c:v>
                </c:pt>
                <c:pt idx="10">
                  <c:v>38.943999999999932</c:v>
                </c:pt>
                <c:pt idx="11">
                  <c:v>38.294000000000047</c:v>
                </c:pt>
                <c:pt idx="12">
                  <c:v>38.464000000000105</c:v>
                </c:pt>
                <c:pt idx="13">
                  <c:v>38.880000000000024</c:v>
                </c:pt>
                <c:pt idx="14">
                  <c:v>39.249000000000052</c:v>
                </c:pt>
                <c:pt idx="15">
                  <c:v>39.454000000000008</c:v>
                </c:pt>
                <c:pt idx="16">
                  <c:v>39.619000000000007</c:v>
                </c:pt>
                <c:pt idx="17">
                  <c:v>39.69900000000009</c:v>
                </c:pt>
                <c:pt idx="18">
                  <c:v>39.820999999999927</c:v>
                </c:pt>
                <c:pt idx="19">
                  <c:v>39.920999999999978</c:v>
                </c:pt>
                <c:pt idx="20">
                  <c:v>40.067000000000036</c:v>
                </c:pt>
                <c:pt idx="21">
                  <c:v>40.220000000000034</c:v>
                </c:pt>
                <c:pt idx="22">
                  <c:v>40.381999999999948</c:v>
                </c:pt>
                <c:pt idx="23">
                  <c:v>40.550000000000075</c:v>
                </c:pt>
                <c:pt idx="24" formatCode="#,##0.00">
                  <c:v>40.722000000000044</c:v>
                </c:pt>
                <c:pt idx="25">
                  <c:v>40.896999999999935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93.899999999999878</c:v>
                </c:pt>
                <c:pt idx="1">
                  <c:v>94.002000000000123</c:v>
                </c:pt>
                <c:pt idx="2">
                  <c:v>99.155999999999878</c:v>
                </c:pt>
                <c:pt idx="3">
                  <c:v>101.34900000000016</c:v>
                </c:pt>
                <c:pt idx="4">
                  <c:v>103.83900000000027</c:v>
                </c:pt>
                <c:pt idx="5">
                  <c:v>102.64600000000003</c:v>
                </c:pt>
                <c:pt idx="6">
                  <c:v>95.428999999999903</c:v>
                </c:pt>
                <c:pt idx="7">
                  <c:v>100.54100000000022</c:v>
                </c:pt>
                <c:pt idx="8">
                  <c:v>103.83999999999945</c:v>
                </c:pt>
                <c:pt idx="9">
                  <c:v>107.52100000000021</c:v>
                </c:pt>
                <c:pt idx="10">
                  <c:v>103.96000000000012</c:v>
                </c:pt>
                <c:pt idx="11">
                  <c:v>104.47799999999987</c:v>
                </c:pt>
                <c:pt idx="12">
                  <c:v>104.58499999999987</c:v>
                </c:pt>
                <c:pt idx="13">
                  <c:v>104.53600000000026</c:v>
                </c:pt>
                <c:pt idx="14">
                  <c:v>104.66399999999987</c:v>
                </c:pt>
                <c:pt idx="15">
                  <c:v>104.88099999999994</c:v>
                </c:pt>
                <c:pt idx="16">
                  <c:v>105.0149999999999</c:v>
                </c:pt>
                <c:pt idx="17">
                  <c:v>105.12999999999997</c:v>
                </c:pt>
                <c:pt idx="18">
                  <c:v>105.23600000000035</c:v>
                </c:pt>
                <c:pt idx="19">
                  <c:v>105.34299999999973</c:v>
                </c:pt>
                <c:pt idx="20">
                  <c:v>105.47500000000002</c:v>
                </c:pt>
                <c:pt idx="21">
                  <c:v>105.62499999999973</c:v>
                </c:pt>
                <c:pt idx="22">
                  <c:v>105.77800000000008</c:v>
                </c:pt>
                <c:pt idx="23">
                  <c:v>105.9820000000001</c:v>
                </c:pt>
                <c:pt idx="24" formatCode="#,##0.00">
                  <c:v>106.18000000000011</c:v>
                </c:pt>
                <c:pt idx="25">
                  <c:v>106.37999999999992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33.391999999999932</c:v>
                </c:pt>
                <c:pt idx="1">
                  <c:v>33.367999999999981</c:v>
                </c:pt>
                <c:pt idx="2">
                  <c:v>34.21600000000003</c:v>
                </c:pt>
                <c:pt idx="3">
                  <c:v>35.67800000000004</c:v>
                </c:pt>
                <c:pt idx="4">
                  <c:v>36.528999999999975</c:v>
                </c:pt>
                <c:pt idx="5">
                  <c:v>37.650999999999961</c:v>
                </c:pt>
                <c:pt idx="6">
                  <c:v>44.105999999999966</c:v>
                </c:pt>
                <c:pt idx="7">
                  <c:v>40.989000000000026</c:v>
                </c:pt>
                <c:pt idx="8">
                  <c:v>40.15100000000006</c:v>
                </c:pt>
                <c:pt idx="9">
                  <c:v>45.103000000000101</c:v>
                </c:pt>
                <c:pt idx="10">
                  <c:v>44.572000000000052</c:v>
                </c:pt>
                <c:pt idx="11">
                  <c:v>46.784000000000027</c:v>
                </c:pt>
                <c:pt idx="12">
                  <c:v>47.210000000000015</c:v>
                </c:pt>
                <c:pt idx="13">
                  <c:v>47.534999999999911</c:v>
                </c:pt>
                <c:pt idx="14">
                  <c:v>47.941999999999972</c:v>
                </c:pt>
                <c:pt idx="15">
                  <c:v>48.165999999999954</c:v>
                </c:pt>
                <c:pt idx="16">
                  <c:v>48.307999999999794</c:v>
                </c:pt>
                <c:pt idx="17">
                  <c:v>48.442999999999941</c:v>
                </c:pt>
                <c:pt idx="18">
                  <c:v>48.570999999999962</c:v>
                </c:pt>
                <c:pt idx="19">
                  <c:v>48.701999999999927</c:v>
                </c:pt>
                <c:pt idx="20">
                  <c:v>48.842999999999947</c:v>
                </c:pt>
                <c:pt idx="21">
                  <c:v>48.967999999999826</c:v>
                </c:pt>
                <c:pt idx="22">
                  <c:v>49.08799999999993</c:v>
                </c:pt>
                <c:pt idx="23">
                  <c:v>49.201000000000015</c:v>
                </c:pt>
                <c:pt idx="24" formatCode="#,##0.00">
                  <c:v>49.308999999999848</c:v>
                </c:pt>
                <c:pt idx="25">
                  <c:v>49.414000000000037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39.336000000000034</c:v>
                </c:pt>
                <c:pt idx="1">
                  <c:v>40.443000000000012</c:v>
                </c:pt>
                <c:pt idx="2">
                  <c:v>39.536999999999871</c:v>
                </c:pt>
                <c:pt idx="3">
                  <c:v>42.721000000000075</c:v>
                </c:pt>
                <c:pt idx="4">
                  <c:v>43.181000000000097</c:v>
                </c:pt>
                <c:pt idx="5">
                  <c:v>44.778999999999982</c:v>
                </c:pt>
                <c:pt idx="6">
                  <c:v>48.453999999999986</c:v>
                </c:pt>
                <c:pt idx="7">
                  <c:v>47.299999999999955</c:v>
                </c:pt>
                <c:pt idx="8">
                  <c:v>46.463999999999913</c:v>
                </c:pt>
                <c:pt idx="9">
                  <c:v>48.292000000000037</c:v>
                </c:pt>
                <c:pt idx="10">
                  <c:v>47.394000000000126</c:v>
                </c:pt>
                <c:pt idx="11">
                  <c:v>45.279999999999987</c:v>
                </c:pt>
                <c:pt idx="12">
                  <c:v>46.203000000000031</c:v>
                </c:pt>
                <c:pt idx="13">
                  <c:v>47.601999999999961</c:v>
                </c:pt>
                <c:pt idx="14">
                  <c:v>48.965000000000039</c:v>
                </c:pt>
                <c:pt idx="15">
                  <c:v>50.047999999999945</c:v>
                </c:pt>
                <c:pt idx="16">
                  <c:v>50.999000000000002</c:v>
                </c:pt>
                <c:pt idx="17">
                  <c:v>51.872999999999912</c:v>
                </c:pt>
                <c:pt idx="18">
                  <c:v>52.700999999999979</c:v>
                </c:pt>
                <c:pt idx="19">
                  <c:v>53.49800000000009</c:v>
                </c:pt>
                <c:pt idx="20">
                  <c:v>54.285000000000011</c:v>
                </c:pt>
                <c:pt idx="21">
                  <c:v>55.047999999999959</c:v>
                </c:pt>
                <c:pt idx="22">
                  <c:v>55.788999999999973</c:v>
                </c:pt>
                <c:pt idx="23">
                  <c:v>56.505999999999958</c:v>
                </c:pt>
                <c:pt idx="24" formatCode="#,##0.00">
                  <c:v>57.196999999999946</c:v>
                </c:pt>
                <c:pt idx="25">
                  <c:v>57.864999999999959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4.4110000000000147</c:v>
                </c:pt>
                <c:pt idx="1">
                  <c:v>8.8789999999999942</c:v>
                </c:pt>
                <c:pt idx="2">
                  <c:v>8.9730000000000043</c:v>
                </c:pt>
                <c:pt idx="3">
                  <c:v>3.9719999999999929</c:v>
                </c:pt>
                <c:pt idx="4">
                  <c:v>4.1260000000000021</c:v>
                </c:pt>
                <c:pt idx="5">
                  <c:v>4.242000000000008</c:v>
                </c:pt>
                <c:pt idx="6">
                  <c:v>3.8570000000000073</c:v>
                </c:pt>
                <c:pt idx="7">
                  <c:v>3.7700000000000076</c:v>
                </c:pt>
                <c:pt idx="8">
                  <c:v>4.316999999999994</c:v>
                </c:pt>
                <c:pt idx="9">
                  <c:v>5.4210000000000003</c:v>
                </c:pt>
                <c:pt idx="10">
                  <c:v>4.6290000000000111</c:v>
                </c:pt>
                <c:pt idx="11">
                  <c:v>4.5959999999999921</c:v>
                </c:pt>
                <c:pt idx="12">
                  <c:v>4.5910000000000064</c:v>
                </c:pt>
                <c:pt idx="13">
                  <c:v>4.5839999999999987</c:v>
                </c:pt>
                <c:pt idx="14">
                  <c:v>4.582999999999994</c:v>
                </c:pt>
                <c:pt idx="15">
                  <c:v>4.5980000000000016</c:v>
                </c:pt>
                <c:pt idx="16">
                  <c:v>4.6089999999999831</c:v>
                </c:pt>
                <c:pt idx="17">
                  <c:v>4.6200000000000054</c:v>
                </c:pt>
                <c:pt idx="18">
                  <c:v>4.6299999999999848</c:v>
                </c:pt>
                <c:pt idx="19">
                  <c:v>4.6409999999999956</c:v>
                </c:pt>
                <c:pt idx="20">
                  <c:v>4.6499999999999924</c:v>
                </c:pt>
                <c:pt idx="21">
                  <c:v>4.6600000000000126</c:v>
                </c:pt>
                <c:pt idx="22">
                  <c:v>4.6700000000000106</c:v>
                </c:pt>
                <c:pt idx="23">
                  <c:v>4.6799999999999926</c:v>
                </c:pt>
                <c:pt idx="24" formatCode="#,##0.00">
                  <c:v>4.6900000000000022</c:v>
                </c:pt>
                <c:pt idx="25">
                  <c:v>4.6999999999999975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9.9910000000000103</c:v>
                </c:pt>
                <c:pt idx="1">
                  <c:v>11.075999999999995</c:v>
                </c:pt>
                <c:pt idx="2">
                  <c:v>10.984000000000012</c:v>
                </c:pt>
                <c:pt idx="3">
                  <c:v>11.584000000000049</c:v>
                </c:pt>
                <c:pt idx="4">
                  <c:v>11.757000000000023</c:v>
                </c:pt>
                <c:pt idx="5">
                  <c:v>13.093000000000011</c:v>
                </c:pt>
                <c:pt idx="6">
                  <c:v>11.131000000000023</c:v>
                </c:pt>
                <c:pt idx="7">
                  <c:v>12.929999999999993</c:v>
                </c:pt>
                <c:pt idx="8">
                  <c:v>12.266999999999987</c:v>
                </c:pt>
                <c:pt idx="9">
                  <c:v>11.636000000000033</c:v>
                </c:pt>
                <c:pt idx="10">
                  <c:v>10.24599999999999</c:v>
                </c:pt>
                <c:pt idx="11">
                  <c:v>10.462999999999987</c:v>
                </c:pt>
                <c:pt idx="12">
                  <c:v>10.545999999999976</c:v>
                </c:pt>
                <c:pt idx="13">
                  <c:v>10.713999999999992</c:v>
                </c:pt>
                <c:pt idx="14">
                  <c:v>10.844999999999962</c:v>
                </c:pt>
                <c:pt idx="15">
                  <c:v>10.954000000000004</c:v>
                </c:pt>
                <c:pt idx="16">
                  <c:v>11.05499999999998</c:v>
                </c:pt>
                <c:pt idx="17">
                  <c:v>11.142000000000035</c:v>
                </c:pt>
                <c:pt idx="18">
                  <c:v>11.225999999999976</c:v>
                </c:pt>
                <c:pt idx="19">
                  <c:v>11.308999999999958</c:v>
                </c:pt>
                <c:pt idx="20">
                  <c:v>11.395999999999981</c:v>
                </c:pt>
                <c:pt idx="21">
                  <c:v>11.480999999999998</c:v>
                </c:pt>
                <c:pt idx="22">
                  <c:v>11.564000000000007</c:v>
                </c:pt>
                <c:pt idx="23">
                  <c:v>11.644000000000032</c:v>
                </c:pt>
                <c:pt idx="24" formatCode="#,##0.00">
                  <c:v>11.719999999999963</c:v>
                </c:pt>
                <c:pt idx="25">
                  <c:v>11.791999999999989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18.935999999999979</c:v>
                </c:pt>
                <c:pt idx="1">
                  <c:v>19.054000000000023</c:v>
                </c:pt>
                <c:pt idx="2">
                  <c:v>18.497999999999951</c:v>
                </c:pt>
                <c:pt idx="3">
                  <c:v>16.747999999999998</c:v>
                </c:pt>
                <c:pt idx="4">
                  <c:v>16.752000000000024</c:v>
                </c:pt>
                <c:pt idx="5">
                  <c:v>15.993000000000002</c:v>
                </c:pt>
                <c:pt idx="6">
                  <c:v>18.241000000000017</c:v>
                </c:pt>
                <c:pt idx="7">
                  <c:v>17.135999999999971</c:v>
                </c:pt>
                <c:pt idx="8">
                  <c:v>16.582999999999984</c:v>
                </c:pt>
                <c:pt idx="9">
                  <c:v>18.019999999999957</c:v>
                </c:pt>
                <c:pt idx="10">
                  <c:v>16.943000000000044</c:v>
                </c:pt>
                <c:pt idx="11">
                  <c:v>17.345999999999954</c:v>
                </c:pt>
                <c:pt idx="12">
                  <c:v>17.290999999999983</c:v>
                </c:pt>
                <c:pt idx="13">
                  <c:v>17.220000000000002</c:v>
                </c:pt>
                <c:pt idx="14">
                  <c:v>17.11199999999997</c:v>
                </c:pt>
                <c:pt idx="15">
                  <c:v>17.040000000000028</c:v>
                </c:pt>
                <c:pt idx="16">
                  <c:v>16.991999999999987</c:v>
                </c:pt>
                <c:pt idx="17">
                  <c:v>16.940999999999985</c:v>
                </c:pt>
                <c:pt idx="18">
                  <c:v>16.888999999999999</c:v>
                </c:pt>
                <c:pt idx="19">
                  <c:v>16.834999999999994</c:v>
                </c:pt>
                <c:pt idx="20">
                  <c:v>16.783999999999988</c:v>
                </c:pt>
                <c:pt idx="21">
                  <c:v>16.719999999999978</c:v>
                </c:pt>
                <c:pt idx="22">
                  <c:v>16.656000000000006</c:v>
                </c:pt>
                <c:pt idx="23">
                  <c:v>16.590999999999983</c:v>
                </c:pt>
                <c:pt idx="24" formatCode="#,##0.00">
                  <c:v>16.526999999999983</c:v>
                </c:pt>
                <c:pt idx="25">
                  <c:v>16.462999999999987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8.2390000000000185</c:v>
                </c:pt>
                <c:pt idx="1">
                  <c:v>9.9150000000000063</c:v>
                </c:pt>
                <c:pt idx="2">
                  <c:v>8.9369999999999834</c:v>
                </c:pt>
                <c:pt idx="3">
                  <c:v>11.849000000000027</c:v>
                </c:pt>
                <c:pt idx="4">
                  <c:v>11.500000000000011</c:v>
                </c:pt>
                <c:pt idx="5">
                  <c:v>11.506000000000009</c:v>
                </c:pt>
                <c:pt idx="6">
                  <c:v>10.345000000000001</c:v>
                </c:pt>
                <c:pt idx="7">
                  <c:v>11.543000000000003</c:v>
                </c:pt>
                <c:pt idx="8">
                  <c:v>9.3280000000000101</c:v>
                </c:pt>
                <c:pt idx="9">
                  <c:v>10.753999999999978</c:v>
                </c:pt>
                <c:pt idx="10">
                  <c:v>10.672000000000009</c:v>
                </c:pt>
                <c:pt idx="11">
                  <c:v>10.689999999999991</c:v>
                </c:pt>
                <c:pt idx="12">
                  <c:v>10.666999999999991</c:v>
                </c:pt>
                <c:pt idx="13">
                  <c:v>10.705999999999987</c:v>
                </c:pt>
                <c:pt idx="14">
                  <c:v>10.812000000000014</c:v>
                </c:pt>
                <c:pt idx="15">
                  <c:v>10.911999999999987</c:v>
                </c:pt>
                <c:pt idx="16">
                  <c:v>11.03300000000001</c:v>
                </c:pt>
                <c:pt idx="17">
                  <c:v>11.163999999999991</c:v>
                </c:pt>
                <c:pt idx="18">
                  <c:v>11.300999999999986</c:v>
                </c:pt>
                <c:pt idx="19">
                  <c:v>11.438999999999973</c:v>
                </c:pt>
                <c:pt idx="20">
                  <c:v>11.57900000000001</c:v>
                </c:pt>
                <c:pt idx="21">
                  <c:v>11.719999999999978</c:v>
                </c:pt>
                <c:pt idx="22">
                  <c:v>11.859999999999996</c:v>
                </c:pt>
                <c:pt idx="23">
                  <c:v>11.998999999999967</c:v>
                </c:pt>
                <c:pt idx="24" formatCode="#,##0.00">
                  <c:v>12.136999999999999</c:v>
                </c:pt>
                <c:pt idx="25">
                  <c:v>12.273000000000028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37.962000000000018</c:v>
                </c:pt>
                <c:pt idx="1">
                  <c:v>37.991999999999955</c:v>
                </c:pt>
                <c:pt idx="2">
                  <c:v>39.004999999999853</c:v>
                </c:pt>
                <c:pt idx="3">
                  <c:v>40.995999999999974</c:v>
                </c:pt>
                <c:pt idx="4">
                  <c:v>44.241999999999976</c:v>
                </c:pt>
                <c:pt idx="5">
                  <c:v>46.337999999999866</c:v>
                </c:pt>
                <c:pt idx="6">
                  <c:v>50.651999999999994</c:v>
                </c:pt>
                <c:pt idx="7">
                  <c:v>46.456000000000088</c:v>
                </c:pt>
                <c:pt idx="8">
                  <c:v>47.031999999999996</c:v>
                </c:pt>
                <c:pt idx="9">
                  <c:v>56.873000000000097</c:v>
                </c:pt>
                <c:pt idx="10">
                  <c:v>60.314000000000007</c:v>
                </c:pt>
                <c:pt idx="11">
                  <c:v>61.539999999999878</c:v>
                </c:pt>
                <c:pt idx="12">
                  <c:v>61.917999999999886</c:v>
                </c:pt>
                <c:pt idx="13">
                  <c:v>62.384000000000206</c:v>
                </c:pt>
                <c:pt idx="14">
                  <c:v>62.857999999999898</c:v>
                </c:pt>
                <c:pt idx="15">
                  <c:v>63.209000000000088</c:v>
                </c:pt>
                <c:pt idx="16">
                  <c:v>63.524999999999835</c:v>
                </c:pt>
                <c:pt idx="17">
                  <c:v>63.854000000000099</c:v>
                </c:pt>
                <c:pt idx="18">
                  <c:v>64.19199999999978</c:v>
                </c:pt>
                <c:pt idx="19">
                  <c:v>64.544000000000011</c:v>
                </c:pt>
                <c:pt idx="20">
                  <c:v>64.870000000000061</c:v>
                </c:pt>
                <c:pt idx="21">
                  <c:v>65.181000000000026</c:v>
                </c:pt>
                <c:pt idx="22">
                  <c:v>65.491999999999962</c:v>
                </c:pt>
                <c:pt idx="23">
                  <c:v>65.801999999999992</c:v>
                </c:pt>
                <c:pt idx="24" formatCode="#,##0.00">
                  <c:v>66.109999999999971</c:v>
                </c:pt>
                <c:pt idx="25">
                  <c:v>66.416000000000125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44.896999999999871</c:v>
                </c:pt>
                <c:pt idx="1">
                  <c:v>46.055999999999855</c:v>
                </c:pt>
                <c:pt idx="2">
                  <c:v>51.887999999999963</c:v>
                </c:pt>
                <c:pt idx="3">
                  <c:v>47.279999999999987</c:v>
                </c:pt>
                <c:pt idx="4">
                  <c:v>52.585000000000193</c:v>
                </c:pt>
                <c:pt idx="5">
                  <c:v>53.856000000000073</c:v>
                </c:pt>
                <c:pt idx="6">
                  <c:v>54.893000000000164</c:v>
                </c:pt>
                <c:pt idx="7">
                  <c:v>57.129000000000005</c:v>
                </c:pt>
                <c:pt idx="8">
                  <c:v>57.638000000000005</c:v>
                </c:pt>
                <c:pt idx="9">
                  <c:v>56.121999999999979</c:v>
                </c:pt>
                <c:pt idx="10">
                  <c:v>49.146000000000107</c:v>
                </c:pt>
                <c:pt idx="11">
                  <c:v>49.864999999999959</c:v>
                </c:pt>
                <c:pt idx="12">
                  <c:v>50.73399999999998</c:v>
                </c:pt>
                <c:pt idx="13">
                  <c:v>51.103000000000073</c:v>
                </c:pt>
                <c:pt idx="14">
                  <c:v>51.533000000000094</c:v>
                </c:pt>
                <c:pt idx="15">
                  <c:v>51.879999999999995</c:v>
                </c:pt>
                <c:pt idx="16">
                  <c:v>52.267999999999972</c:v>
                </c:pt>
                <c:pt idx="17">
                  <c:v>52.650000000000141</c:v>
                </c:pt>
                <c:pt idx="18">
                  <c:v>53.02999999999998</c:v>
                </c:pt>
                <c:pt idx="19">
                  <c:v>53.408999999999914</c:v>
                </c:pt>
                <c:pt idx="20">
                  <c:v>53.798999999999928</c:v>
                </c:pt>
                <c:pt idx="21">
                  <c:v>54.175999999999952</c:v>
                </c:pt>
                <c:pt idx="22">
                  <c:v>54.553999999999931</c:v>
                </c:pt>
                <c:pt idx="23">
                  <c:v>54.931999999999888</c:v>
                </c:pt>
                <c:pt idx="24" formatCode="#,##0.00">
                  <c:v>55.310999999999957</c:v>
                </c:pt>
                <c:pt idx="25">
                  <c:v>55.692000000000071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18.173999999999989</c:v>
                </c:pt>
                <c:pt idx="1">
                  <c:v>15.791999999999964</c:v>
                </c:pt>
                <c:pt idx="2">
                  <c:v>15.213000000000012</c:v>
                </c:pt>
                <c:pt idx="3">
                  <c:v>17.861000000000001</c:v>
                </c:pt>
                <c:pt idx="4">
                  <c:v>18.081999999999983</c:v>
                </c:pt>
                <c:pt idx="5">
                  <c:v>15.992000000000024</c:v>
                </c:pt>
                <c:pt idx="6">
                  <c:v>18.410999999999973</c:v>
                </c:pt>
                <c:pt idx="7">
                  <c:v>23.522999999999989</c:v>
                </c:pt>
                <c:pt idx="8">
                  <c:v>22.853999999999992</c:v>
                </c:pt>
                <c:pt idx="9">
                  <c:v>24.156999999999993</c:v>
                </c:pt>
                <c:pt idx="10">
                  <c:v>22.320999999999973</c:v>
                </c:pt>
                <c:pt idx="11">
                  <c:v>22.069000000000059</c:v>
                </c:pt>
                <c:pt idx="12">
                  <c:v>21.012000000000004</c:v>
                </c:pt>
                <c:pt idx="13">
                  <c:v>20.696999999999985</c:v>
                </c:pt>
                <c:pt idx="14">
                  <c:v>20.931000000000051</c:v>
                </c:pt>
                <c:pt idx="15">
                  <c:v>21.022999999999996</c:v>
                </c:pt>
                <c:pt idx="16">
                  <c:v>21.161000000000037</c:v>
                </c:pt>
                <c:pt idx="17">
                  <c:v>21.261000000000006</c:v>
                </c:pt>
                <c:pt idx="18">
                  <c:v>21.36400000000009</c:v>
                </c:pt>
                <c:pt idx="19">
                  <c:v>21.457999999999966</c:v>
                </c:pt>
                <c:pt idx="20">
                  <c:v>21.556999999999977</c:v>
                </c:pt>
                <c:pt idx="21">
                  <c:v>21.658000000000008</c:v>
                </c:pt>
                <c:pt idx="22">
                  <c:v>21.760999999999999</c:v>
                </c:pt>
                <c:pt idx="23">
                  <c:v>21.864999999999998</c:v>
                </c:pt>
                <c:pt idx="24" formatCode="#,##0.00">
                  <c:v>21.969000000000079</c:v>
                </c:pt>
                <c:pt idx="25">
                  <c:v>22.071999999999967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18.459000000000042</c:v>
                </c:pt>
                <c:pt idx="1">
                  <c:v>18.90799999999998</c:v>
                </c:pt>
                <c:pt idx="2">
                  <c:v>18.934000000000001</c:v>
                </c:pt>
                <c:pt idx="3">
                  <c:v>15.825000000000001</c:v>
                </c:pt>
                <c:pt idx="4">
                  <c:v>21.700999999999997</c:v>
                </c:pt>
                <c:pt idx="5">
                  <c:v>18.905999999999985</c:v>
                </c:pt>
                <c:pt idx="6">
                  <c:v>15.552999999999976</c:v>
                </c:pt>
                <c:pt idx="7">
                  <c:v>18.362999999999939</c:v>
                </c:pt>
                <c:pt idx="8">
                  <c:v>20.718999999999937</c:v>
                </c:pt>
                <c:pt idx="9">
                  <c:v>19.742000000000008</c:v>
                </c:pt>
                <c:pt idx="10">
                  <c:v>18.847999999999988</c:v>
                </c:pt>
                <c:pt idx="11">
                  <c:v>18.646999999999991</c:v>
                </c:pt>
                <c:pt idx="12">
                  <c:v>18.506999999999977</c:v>
                </c:pt>
                <c:pt idx="13">
                  <c:v>18.518000000000001</c:v>
                </c:pt>
                <c:pt idx="14">
                  <c:v>18.542000000000012</c:v>
                </c:pt>
                <c:pt idx="15">
                  <c:v>18.527999999999995</c:v>
                </c:pt>
                <c:pt idx="16">
                  <c:v>18.50799999999996</c:v>
                </c:pt>
                <c:pt idx="17">
                  <c:v>18.489999999999974</c:v>
                </c:pt>
                <c:pt idx="18">
                  <c:v>18.476000000000042</c:v>
                </c:pt>
                <c:pt idx="19">
                  <c:v>18.469000000000005</c:v>
                </c:pt>
                <c:pt idx="20">
                  <c:v>18.469000000000019</c:v>
                </c:pt>
                <c:pt idx="21">
                  <c:v>18.474000000000004</c:v>
                </c:pt>
                <c:pt idx="22">
                  <c:v>18.48299999999999</c:v>
                </c:pt>
                <c:pt idx="23">
                  <c:v>18.494999999999997</c:v>
                </c:pt>
                <c:pt idx="24" formatCode="#,##0.00">
                  <c:v>18.509000000000043</c:v>
                </c:pt>
                <c:pt idx="25">
                  <c:v>18.528000000000027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48.779000000000039</c:v>
                </c:pt>
                <c:pt idx="1">
                  <c:v>47.565000000000047</c:v>
                </c:pt>
                <c:pt idx="2">
                  <c:v>40.834999999999994</c:v>
                </c:pt>
                <c:pt idx="3">
                  <c:v>38.880000000000045</c:v>
                </c:pt>
                <c:pt idx="4">
                  <c:v>38.050999999999995</c:v>
                </c:pt>
                <c:pt idx="5">
                  <c:v>38.13100000000005</c:v>
                </c:pt>
                <c:pt idx="6">
                  <c:v>35.26700000000006</c:v>
                </c:pt>
                <c:pt idx="7">
                  <c:v>37.499999999999893</c:v>
                </c:pt>
                <c:pt idx="8">
                  <c:v>37.213000000000015</c:v>
                </c:pt>
                <c:pt idx="9">
                  <c:v>38.712000000000053</c:v>
                </c:pt>
                <c:pt idx="10">
                  <c:v>41.069000000000095</c:v>
                </c:pt>
                <c:pt idx="11">
                  <c:v>40.424999999999841</c:v>
                </c:pt>
                <c:pt idx="12">
                  <c:v>39.970999999999982</c:v>
                </c:pt>
                <c:pt idx="13">
                  <c:v>39.885000000000055</c:v>
                </c:pt>
                <c:pt idx="14">
                  <c:v>39.71400000000007</c:v>
                </c:pt>
                <c:pt idx="15">
                  <c:v>39.877999999999957</c:v>
                </c:pt>
                <c:pt idx="16">
                  <c:v>40.012000000000022</c:v>
                </c:pt>
                <c:pt idx="17">
                  <c:v>40.144000000000013</c:v>
                </c:pt>
                <c:pt idx="18">
                  <c:v>40.272999999999939</c:v>
                </c:pt>
                <c:pt idx="19">
                  <c:v>40.400000000000034</c:v>
                </c:pt>
                <c:pt idx="20">
                  <c:v>40.52399999999993</c:v>
                </c:pt>
                <c:pt idx="21">
                  <c:v>40.645000000000124</c:v>
                </c:pt>
                <c:pt idx="22">
                  <c:v>40.762999999999991</c:v>
                </c:pt>
                <c:pt idx="23">
                  <c:v>40.881000000000022</c:v>
                </c:pt>
                <c:pt idx="24" formatCode="#,##0.00">
                  <c:v>40.996000000000045</c:v>
                </c:pt>
                <c:pt idx="25">
                  <c:v>41.108999999999966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60.77200000000002</c:v>
                </c:pt>
                <c:pt idx="1">
                  <c:v>57.41399999999993</c:v>
                </c:pt>
                <c:pt idx="2">
                  <c:v>58.017999999999908</c:v>
                </c:pt>
                <c:pt idx="3">
                  <c:v>60.190999999999974</c:v>
                </c:pt>
                <c:pt idx="4">
                  <c:v>61.873999999999924</c:v>
                </c:pt>
                <c:pt idx="5">
                  <c:v>61.879000000000119</c:v>
                </c:pt>
                <c:pt idx="6">
                  <c:v>60.268999999999956</c:v>
                </c:pt>
                <c:pt idx="7">
                  <c:v>63.538000000000117</c:v>
                </c:pt>
                <c:pt idx="8">
                  <c:v>61.61599999999995</c:v>
                </c:pt>
                <c:pt idx="9">
                  <c:v>62.607999999999926</c:v>
                </c:pt>
                <c:pt idx="10">
                  <c:v>63.692000000000064</c:v>
                </c:pt>
                <c:pt idx="11">
                  <c:v>64.528000000000148</c:v>
                </c:pt>
                <c:pt idx="12">
                  <c:v>65.360999999999947</c:v>
                </c:pt>
                <c:pt idx="13">
                  <c:v>65.846000000000075</c:v>
                </c:pt>
                <c:pt idx="14">
                  <c:v>66.308000000000092</c:v>
                </c:pt>
                <c:pt idx="15">
                  <c:v>66.694000000000131</c:v>
                </c:pt>
                <c:pt idx="16">
                  <c:v>66.978999999999957</c:v>
                </c:pt>
                <c:pt idx="17">
                  <c:v>67.280000000000086</c:v>
                </c:pt>
                <c:pt idx="18">
                  <c:v>67.592000000000041</c:v>
                </c:pt>
                <c:pt idx="19">
                  <c:v>67.921000000000049</c:v>
                </c:pt>
                <c:pt idx="20">
                  <c:v>68.300000000000139</c:v>
                </c:pt>
                <c:pt idx="21">
                  <c:v>68.679999999999893</c:v>
                </c:pt>
                <c:pt idx="22">
                  <c:v>69.064000000000064</c:v>
                </c:pt>
                <c:pt idx="23">
                  <c:v>69.453999999999965</c:v>
                </c:pt>
                <c:pt idx="24" formatCode="#,##0.00">
                  <c:v>69.848000000000013</c:v>
                </c:pt>
                <c:pt idx="25">
                  <c:v>70.244999999999948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113.88899999999991</c:v>
                </c:pt>
                <c:pt idx="1">
                  <c:v>115.152</c:v>
                </c:pt>
                <c:pt idx="2">
                  <c:v>110.64400000000018</c:v>
                </c:pt>
                <c:pt idx="3">
                  <c:v>109.19400000000014</c:v>
                </c:pt>
                <c:pt idx="4">
                  <c:v>110.23300000000026</c:v>
                </c:pt>
                <c:pt idx="5">
                  <c:v>115.27499999999996</c:v>
                </c:pt>
                <c:pt idx="6">
                  <c:v>112.58000000000015</c:v>
                </c:pt>
                <c:pt idx="7">
                  <c:v>117.18500000000004</c:v>
                </c:pt>
                <c:pt idx="8">
                  <c:v>120.78500000000007</c:v>
                </c:pt>
                <c:pt idx="9">
                  <c:v>124.59899999999978</c:v>
                </c:pt>
                <c:pt idx="10">
                  <c:v>126.82399999999994</c:v>
                </c:pt>
                <c:pt idx="11">
                  <c:v>129.31800000000015</c:v>
                </c:pt>
                <c:pt idx="12">
                  <c:v>131.18300000000011</c:v>
                </c:pt>
                <c:pt idx="13">
                  <c:v>132.8439999999998</c:v>
                </c:pt>
                <c:pt idx="14">
                  <c:v>134.76799999999957</c:v>
                </c:pt>
                <c:pt idx="15">
                  <c:v>136.22</c:v>
                </c:pt>
                <c:pt idx="16">
                  <c:v>137.44099999999997</c:v>
                </c:pt>
                <c:pt idx="17">
                  <c:v>138.60600000000002</c:v>
                </c:pt>
                <c:pt idx="18">
                  <c:v>139.75599999999986</c:v>
                </c:pt>
                <c:pt idx="19">
                  <c:v>140.90699999999995</c:v>
                </c:pt>
                <c:pt idx="20">
                  <c:v>142.05799999999999</c:v>
                </c:pt>
                <c:pt idx="21">
                  <c:v>143.20699999999994</c:v>
                </c:pt>
                <c:pt idx="22">
                  <c:v>144.35899999999987</c:v>
                </c:pt>
                <c:pt idx="23">
                  <c:v>145.5250000000002</c:v>
                </c:pt>
                <c:pt idx="24" formatCode="#,##0.00">
                  <c:v>146.70800000000008</c:v>
                </c:pt>
                <c:pt idx="25">
                  <c:v>147.90800000000021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8.9319999999999951</c:v>
                </c:pt>
                <c:pt idx="1">
                  <c:v>7.045999999999994</c:v>
                </c:pt>
                <c:pt idx="2">
                  <c:v>8.5470000000000113</c:v>
                </c:pt>
                <c:pt idx="3">
                  <c:v>8.9179999999999993</c:v>
                </c:pt>
                <c:pt idx="4">
                  <c:v>8.8389999999999986</c:v>
                </c:pt>
                <c:pt idx="5">
                  <c:v>8.5589999999999957</c:v>
                </c:pt>
                <c:pt idx="6">
                  <c:v>10.982999999999983</c:v>
                </c:pt>
                <c:pt idx="7">
                  <c:v>12.44600000000001</c:v>
                </c:pt>
                <c:pt idx="8">
                  <c:v>8.2080000000000091</c:v>
                </c:pt>
                <c:pt idx="9">
                  <c:v>10.625000000000002</c:v>
                </c:pt>
                <c:pt idx="10">
                  <c:v>10.101000000000001</c:v>
                </c:pt>
                <c:pt idx="11">
                  <c:v>9.9800000000000058</c:v>
                </c:pt>
                <c:pt idx="12">
                  <c:v>9.9460000000000157</c:v>
                </c:pt>
                <c:pt idx="13">
                  <c:v>9.9759999999999991</c:v>
                </c:pt>
                <c:pt idx="14">
                  <c:v>10.102000000000006</c:v>
                </c:pt>
                <c:pt idx="15">
                  <c:v>10.154999999999994</c:v>
                </c:pt>
                <c:pt idx="16">
                  <c:v>10.190999999999995</c:v>
                </c:pt>
                <c:pt idx="17">
                  <c:v>10.206999999999992</c:v>
                </c:pt>
                <c:pt idx="18">
                  <c:v>10.210000000000012</c:v>
                </c:pt>
                <c:pt idx="19">
                  <c:v>10.205000000000009</c:v>
                </c:pt>
                <c:pt idx="20">
                  <c:v>10.202999999999987</c:v>
                </c:pt>
                <c:pt idx="21">
                  <c:v>10.194999999999993</c:v>
                </c:pt>
                <c:pt idx="22">
                  <c:v>10.188999999999993</c:v>
                </c:pt>
                <c:pt idx="23">
                  <c:v>10.178999999999995</c:v>
                </c:pt>
                <c:pt idx="24">
                  <c:v>10.169999999999989</c:v>
                </c:pt>
                <c:pt idx="25">
                  <c:v>10.15800000000001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48.600000000000065</c:v>
                </c:pt>
                <c:pt idx="1">
                  <c:v>51.18999999999992</c:v>
                </c:pt>
                <c:pt idx="2">
                  <c:v>47.795000000000044</c:v>
                </c:pt>
                <c:pt idx="3">
                  <c:v>47.780999999999977</c:v>
                </c:pt>
                <c:pt idx="4">
                  <c:v>53.007000000000019</c:v>
                </c:pt>
                <c:pt idx="5">
                  <c:v>50.473999999999869</c:v>
                </c:pt>
                <c:pt idx="6">
                  <c:v>49.949000000000012</c:v>
                </c:pt>
                <c:pt idx="7">
                  <c:v>52.556999999999967</c:v>
                </c:pt>
                <c:pt idx="8">
                  <c:v>52.266999999999967</c:v>
                </c:pt>
                <c:pt idx="9">
                  <c:v>54.327999999999975</c:v>
                </c:pt>
                <c:pt idx="10">
                  <c:v>51.642999999999844</c:v>
                </c:pt>
                <c:pt idx="11">
                  <c:v>51.503</c:v>
                </c:pt>
                <c:pt idx="12">
                  <c:v>51.23599999999999</c:v>
                </c:pt>
                <c:pt idx="13">
                  <c:v>50.884999999999948</c:v>
                </c:pt>
                <c:pt idx="14">
                  <c:v>50.546000000000049</c:v>
                </c:pt>
                <c:pt idx="15">
                  <c:v>50.022999999999968</c:v>
                </c:pt>
                <c:pt idx="16">
                  <c:v>49.672000000000025</c:v>
                </c:pt>
                <c:pt idx="17">
                  <c:v>49.307999999999993</c:v>
                </c:pt>
                <c:pt idx="18">
                  <c:v>48.95100000000005</c:v>
                </c:pt>
                <c:pt idx="19">
                  <c:v>48.602000000000103</c:v>
                </c:pt>
                <c:pt idx="20">
                  <c:v>48.298999999999921</c:v>
                </c:pt>
                <c:pt idx="21">
                  <c:v>47.980000000000118</c:v>
                </c:pt>
                <c:pt idx="22">
                  <c:v>47.667000000000044</c:v>
                </c:pt>
                <c:pt idx="23">
                  <c:v>47.361000000000089</c:v>
                </c:pt>
                <c:pt idx="24">
                  <c:v>47.065000000000083</c:v>
                </c:pt>
                <c:pt idx="25">
                  <c:v>46.781000000000006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36.670000000000122</c:v>
                </c:pt>
                <c:pt idx="2">
                  <c:v>39.995000000000068</c:v>
                </c:pt>
                <c:pt idx="3">
                  <c:v>36.470999999999982</c:v>
                </c:pt>
                <c:pt idx="4">
                  <c:v>38.977999999999902</c:v>
                </c:pt>
                <c:pt idx="5">
                  <c:v>36.33799999999993</c:v>
                </c:pt>
                <c:pt idx="6">
                  <c:v>35.825999999999993</c:v>
                </c:pt>
                <c:pt idx="7">
                  <c:v>39.548000000000066</c:v>
                </c:pt>
                <c:pt idx="8">
                  <c:v>38.33100000000006</c:v>
                </c:pt>
                <c:pt idx="9">
                  <c:v>39.65999999999984</c:v>
                </c:pt>
                <c:pt idx="10">
                  <c:v>38.943999999999932</c:v>
                </c:pt>
                <c:pt idx="11">
                  <c:v>38.294000000000047</c:v>
                </c:pt>
                <c:pt idx="12">
                  <c:v>38.464000000000105</c:v>
                </c:pt>
                <c:pt idx="13">
                  <c:v>38.880000000000024</c:v>
                </c:pt>
                <c:pt idx="14">
                  <c:v>39.249000000000052</c:v>
                </c:pt>
                <c:pt idx="15">
                  <c:v>39.454000000000008</c:v>
                </c:pt>
                <c:pt idx="16">
                  <c:v>39.619000000000007</c:v>
                </c:pt>
                <c:pt idx="17">
                  <c:v>39.69900000000009</c:v>
                </c:pt>
                <c:pt idx="18">
                  <c:v>39.820999999999927</c:v>
                </c:pt>
                <c:pt idx="19">
                  <c:v>39.920999999999978</c:v>
                </c:pt>
                <c:pt idx="20">
                  <c:v>40.067000000000036</c:v>
                </c:pt>
                <c:pt idx="21">
                  <c:v>40.220000000000034</c:v>
                </c:pt>
                <c:pt idx="22">
                  <c:v>40.381999999999948</c:v>
                </c:pt>
                <c:pt idx="23">
                  <c:v>40.550000000000075</c:v>
                </c:pt>
                <c:pt idx="24" formatCode="#,##0.00">
                  <c:v>40.722000000000044</c:v>
                </c:pt>
                <c:pt idx="25">
                  <c:v>40.896999999999935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166.62799999999984</c:v>
                </c:pt>
                <c:pt idx="1">
                  <c:v>167.8130000000001</c:v>
                </c:pt>
                <c:pt idx="2">
                  <c:v>172.90899999999976</c:v>
                </c:pt>
                <c:pt idx="3">
                  <c:v>179.74800000000027</c:v>
                </c:pt>
                <c:pt idx="4">
                  <c:v>183.54900000000035</c:v>
                </c:pt>
                <c:pt idx="5">
                  <c:v>185.07599999999996</c:v>
                </c:pt>
                <c:pt idx="6">
                  <c:v>187.98899999999983</c:v>
                </c:pt>
                <c:pt idx="7">
                  <c:v>188.83000000000021</c:v>
                </c:pt>
                <c:pt idx="8">
                  <c:v>190.45499999999942</c:v>
                </c:pt>
                <c:pt idx="9">
                  <c:v>200.91600000000034</c:v>
                </c:pt>
                <c:pt idx="10">
                  <c:v>195.9260000000003</c:v>
                </c:pt>
                <c:pt idx="11">
                  <c:v>196.54199999999986</c:v>
                </c:pt>
                <c:pt idx="12">
                  <c:v>197.99799999999991</c:v>
                </c:pt>
                <c:pt idx="13">
                  <c:v>199.67300000000012</c:v>
                </c:pt>
                <c:pt idx="14">
                  <c:v>201.57099999999988</c:v>
                </c:pt>
                <c:pt idx="15">
                  <c:v>203.09499999999986</c:v>
                </c:pt>
                <c:pt idx="16">
                  <c:v>204.32199999999969</c:v>
                </c:pt>
                <c:pt idx="17">
                  <c:v>205.44599999999983</c:v>
                </c:pt>
                <c:pt idx="18">
                  <c:v>206.50800000000027</c:v>
                </c:pt>
                <c:pt idx="19">
                  <c:v>207.54299999999978</c:v>
                </c:pt>
                <c:pt idx="20">
                  <c:v>208.60300000000001</c:v>
                </c:pt>
                <c:pt idx="21">
                  <c:v>209.64099999999951</c:v>
                </c:pt>
                <c:pt idx="22">
                  <c:v>210.65499999999997</c:v>
                </c:pt>
                <c:pt idx="23">
                  <c:v>211.68900000000008</c:v>
                </c:pt>
                <c:pt idx="24">
                  <c:v>212.68599999999989</c:v>
                </c:pt>
                <c:pt idx="25">
                  <c:v>213.65899999999991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161.06899999999993</c:v>
                </c:pt>
                <c:pt idx="1">
                  <c:v>167.67199999999977</c:v>
                </c:pt>
                <c:pt idx="2">
                  <c:v>172.43199999999979</c:v>
                </c:pt>
                <c:pt idx="3">
                  <c:v>166.11500000000001</c:v>
                </c:pt>
                <c:pt idx="4">
                  <c:v>180.7450000000002</c:v>
                </c:pt>
                <c:pt idx="5">
                  <c:v>179.92599999999996</c:v>
                </c:pt>
                <c:pt idx="6">
                  <c:v>183.08300000000014</c:v>
                </c:pt>
                <c:pt idx="7">
                  <c:v>190.85</c:v>
                </c:pt>
                <c:pt idx="8">
                  <c:v>190.73799999999989</c:v>
                </c:pt>
                <c:pt idx="9">
                  <c:v>202.72500000000005</c:v>
                </c:pt>
                <c:pt idx="10">
                  <c:v>193.11900000000011</c:v>
                </c:pt>
                <c:pt idx="11">
                  <c:v>195.21599999999978</c:v>
                </c:pt>
                <c:pt idx="12">
                  <c:v>195.26599999999979</c:v>
                </c:pt>
                <c:pt idx="13">
                  <c:v>195.92600000000024</c:v>
                </c:pt>
                <c:pt idx="14">
                  <c:v>197.21599999999998</c:v>
                </c:pt>
                <c:pt idx="15">
                  <c:v>198.14400000000009</c:v>
                </c:pt>
                <c:pt idx="16">
                  <c:v>199.15099999999975</c:v>
                </c:pt>
                <c:pt idx="17">
                  <c:v>200.12200000000024</c:v>
                </c:pt>
                <c:pt idx="18">
                  <c:v>201.10799999999983</c:v>
                </c:pt>
                <c:pt idx="19">
                  <c:v>202.10399999999981</c:v>
                </c:pt>
                <c:pt idx="20">
                  <c:v>203.10399999999996</c:v>
                </c:pt>
                <c:pt idx="21">
                  <c:v>204.07</c:v>
                </c:pt>
                <c:pt idx="22">
                  <c:v>205.03999999999991</c:v>
                </c:pt>
                <c:pt idx="23">
                  <c:v>206.00799999999987</c:v>
                </c:pt>
                <c:pt idx="24">
                  <c:v>206.97299999999998</c:v>
                </c:pt>
                <c:pt idx="25">
                  <c:v>207.93600000000018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223.43999999999997</c:v>
                </c:pt>
                <c:pt idx="1">
                  <c:v>220.13099999999997</c:v>
                </c:pt>
                <c:pt idx="2">
                  <c:v>209.49700000000007</c:v>
                </c:pt>
                <c:pt idx="3">
                  <c:v>208.26500000000016</c:v>
                </c:pt>
                <c:pt idx="4">
                  <c:v>210.15800000000019</c:v>
                </c:pt>
                <c:pt idx="5">
                  <c:v>215.28500000000014</c:v>
                </c:pt>
                <c:pt idx="6">
                  <c:v>208.11600000000016</c:v>
                </c:pt>
                <c:pt idx="7">
                  <c:v>218.22300000000007</c:v>
                </c:pt>
                <c:pt idx="8">
                  <c:v>219.61400000000003</c:v>
                </c:pt>
                <c:pt idx="9">
                  <c:v>225.91899999999976</c:v>
                </c:pt>
                <c:pt idx="10">
                  <c:v>231.58500000000009</c:v>
                </c:pt>
                <c:pt idx="11">
                  <c:v>234.27100000000013</c:v>
                </c:pt>
                <c:pt idx="12">
                  <c:v>236.51500000000004</c:v>
                </c:pt>
                <c:pt idx="13">
                  <c:v>238.57499999999993</c:v>
                </c:pt>
                <c:pt idx="14">
                  <c:v>240.78999999999974</c:v>
                </c:pt>
                <c:pt idx="15">
                  <c:v>242.79200000000009</c:v>
                </c:pt>
                <c:pt idx="16">
                  <c:v>244.43199999999996</c:v>
                </c:pt>
                <c:pt idx="17">
                  <c:v>246.03000000000011</c:v>
                </c:pt>
                <c:pt idx="18">
                  <c:v>247.62099999999984</c:v>
                </c:pt>
                <c:pt idx="19">
                  <c:v>249.22800000000004</c:v>
                </c:pt>
                <c:pt idx="20">
                  <c:v>250.88200000000006</c:v>
                </c:pt>
                <c:pt idx="21">
                  <c:v>252.53199999999995</c:v>
                </c:pt>
                <c:pt idx="22">
                  <c:v>254.18599999999992</c:v>
                </c:pt>
                <c:pt idx="23">
                  <c:v>255.86000000000018</c:v>
                </c:pt>
                <c:pt idx="24">
                  <c:v>257.55200000000013</c:v>
                </c:pt>
                <c:pt idx="25">
                  <c:v>259.26200000000011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31.863013536434138</c:v>
                </c:pt>
                <c:pt idx="1">
                  <c:v>32.10581186106544</c:v>
                </c:pt>
                <c:pt idx="2">
                  <c:v>33.294507591566905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26.629744634119628</c:v>
                </c:pt>
                <c:pt idx="1">
                  <c:v>26.77307373446941</c:v>
                </c:pt>
                <c:pt idx="2">
                  <c:v>26.703206526834084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27.391964573793249</c:v>
                </c:pt>
                <c:pt idx="1">
                  <c:v>27.162222487169352</c:v>
                </c:pt>
                <c:pt idx="2">
                  <c:v>27.438155987019254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5.3781646927883537</c:v>
                </c:pt>
                <c:pt idx="1">
                  <c:v>5.3990057089938031</c:v>
                </c:pt>
                <c:pt idx="2">
                  <c:v>5.2520056042625169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7.470347424288601</c:v>
                </c:pt>
                <c:pt idx="1">
                  <c:v>7.1595329660426916</c:v>
                </c:pt>
                <c:pt idx="2">
                  <c:v>6.0076307350907214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1.2667651385760248</c:v>
                </c:pt>
                <c:pt idx="1">
                  <c:v>1.4003532422593084</c:v>
                </c:pt>
                <c:pt idx="2">
                  <c:v>1.3044935552265151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16.299999999999955</c:v>
                </c:pt>
                <c:pt idx="1">
                  <c:v>13.193000000000154</c:v>
                </c:pt>
                <c:pt idx="2">
                  <c:v>10.850000000000335</c:v>
                </c:pt>
                <c:pt idx="3">
                  <c:v>2.6060000000000016</c:v>
                </c:pt>
                <c:pt idx="4">
                  <c:v>1.1689999999999756</c:v>
                </c:pt>
                <c:pt idx="5">
                  <c:v>1.5420000000000051</c:v>
                </c:pt>
                <c:pt idx="7">
                  <c:v>45.660000000000309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27.677000000000021</c:v>
                </c:pt>
                <c:pt idx="1">
                  <c:v>14.817000000000064</c:v>
                </c:pt>
                <c:pt idx="2">
                  <c:v>17.732999999999606</c:v>
                </c:pt>
                <c:pt idx="3">
                  <c:v>1.953000000000003</c:v>
                </c:pt>
                <c:pt idx="4">
                  <c:v>-4.8619999999998385</c:v>
                </c:pt>
                <c:pt idx="5">
                  <c:v>5.7000000000009265E-2</c:v>
                </c:pt>
                <c:pt idx="7">
                  <c:v>57.374999999999865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0.51154916139344309</c:v>
                </c:pt>
                <c:pt idx="2">
                  <c:v>-1.0440456036538204</c:v>
                </c:pt>
                <c:pt idx="3">
                  <c:v>5.050470200283752</c:v>
                </c:pt>
                <c:pt idx="4">
                  <c:v>9.4316741288547057E-2</c:v>
                </c:pt>
                <c:pt idx="6">
                  <c:v>0.18823710024460372</c:v>
                </c:pt>
                <c:pt idx="7">
                  <c:v>-0.496350227284581</c:v>
                </c:pt>
                <c:pt idx="8">
                  <c:v>-1.2157645055155264E-2</c:v>
                </c:pt>
                <c:pt idx="10">
                  <c:v>1.6773961696830098</c:v>
                </c:pt>
                <c:pt idx="11">
                  <c:v>-0.20704883829246734</c:v>
                </c:pt>
                <c:pt idx="12">
                  <c:v>0.246586274194871</c:v>
                </c:pt>
                <c:pt idx="14">
                  <c:v>-1.4379758263064479</c:v>
                </c:pt>
                <c:pt idx="15">
                  <c:v>-0.73169626786587783</c:v>
                </c:pt>
                <c:pt idx="16">
                  <c:v>1.0011747447760566</c:v>
                </c:pt>
                <c:pt idx="17">
                  <c:v>0.70412957185799208</c:v>
                </c:pt>
                <c:pt idx="19">
                  <c:v>0.30552024478838202</c:v>
                </c:pt>
                <c:pt idx="20">
                  <c:v>-0.55445708113812664</c:v>
                </c:pt>
                <c:pt idx="21">
                  <c:v>-0.69767641794897806</c:v>
                </c:pt>
                <c:pt idx="22">
                  <c:v>0.5378902542163333</c:v>
                </c:pt>
                <c:pt idx="23">
                  <c:v>-0.29306989644785064</c:v>
                </c:pt>
                <c:pt idx="25">
                  <c:v>-3.0924657763434005</c:v>
                </c:pt>
                <c:pt idx="26">
                  <c:v>0.30496634109813403</c:v>
                </c:pt>
                <c:pt idx="27">
                  <c:v>-0.15430378172276438</c:v>
                </c:pt>
                <c:pt idx="29">
                  <c:v>0.37407913153422179</c:v>
                </c:pt>
                <c:pt idx="30">
                  <c:v>-0.36693484428713674</c:v>
                </c:pt>
                <c:pt idx="31">
                  <c:v>-1.2039471597195095</c:v>
                </c:pt>
                <c:pt idx="32">
                  <c:v>4.4852119932619505</c:v>
                </c:pt>
                <c:pt idx="33">
                  <c:v>9.2017275625688733E-2</c:v>
                </c:pt>
                <c:pt idx="34">
                  <c:v>1.1937531908815524</c:v>
                </c:pt>
                <c:pt idx="36">
                  <c:v>0.976773255727581</c:v>
                </c:pt>
                <c:pt idx="37">
                  <c:v>0.7219149066156616</c:v>
                </c:pt>
                <c:pt idx="38">
                  <c:v>0.53524174026844396</c:v>
                </c:pt>
                <c:pt idx="39">
                  <c:v>2.2743887027048215</c:v>
                </c:pt>
                <c:pt idx="40">
                  <c:v>1.1335387459753044</c:v>
                </c:pt>
                <c:pt idx="42">
                  <c:v>0.99865921330808405</c:v>
                </c:pt>
                <c:pt idx="43">
                  <c:v>-8.4403088833828743E-2</c:v>
                </c:pt>
                <c:pt idx="44">
                  <c:v>0.29633715991304044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1.316451178182354</c:v>
                </c:pt>
                <c:pt idx="2">
                  <c:v>-1.5165897545674767</c:v>
                </c:pt>
                <c:pt idx="3">
                  <c:v>-4.6755755531293968</c:v>
                </c:pt>
                <c:pt idx="4">
                  <c:v>-1.9603635885755533</c:v>
                </c:pt>
                <c:pt idx="6">
                  <c:v>0.83767476386811257</c:v>
                </c:pt>
                <c:pt idx="7">
                  <c:v>-3.0908598258560627</c:v>
                </c:pt>
                <c:pt idx="8">
                  <c:v>-0.45316604222072066</c:v>
                </c:pt>
                <c:pt idx="10">
                  <c:v>2.1797871735846686</c:v>
                </c:pt>
                <c:pt idx="11">
                  <c:v>-0.61060925405985733</c:v>
                </c:pt>
                <c:pt idx="12">
                  <c:v>-4.2487786732225974E-2</c:v>
                </c:pt>
                <c:pt idx="14">
                  <c:v>1.5917326748035476</c:v>
                </c:pt>
                <c:pt idx="15">
                  <c:v>-1.1089341337075953</c:v>
                </c:pt>
                <c:pt idx="16">
                  <c:v>0.69759381331933046</c:v>
                </c:pt>
                <c:pt idx="17">
                  <c:v>0.37219085768747107</c:v>
                </c:pt>
                <c:pt idx="19">
                  <c:v>-2.3055694436394103</c:v>
                </c:pt>
                <c:pt idx="20">
                  <c:v>-2.4561912470830394</c:v>
                </c:pt>
                <c:pt idx="21">
                  <c:v>-1.8699291426454767</c:v>
                </c:pt>
                <c:pt idx="22">
                  <c:v>0.93221243921026709</c:v>
                </c:pt>
                <c:pt idx="23">
                  <c:v>-1.8778789343293911</c:v>
                </c:pt>
                <c:pt idx="25">
                  <c:v>-1.0594986715987242</c:v>
                </c:pt>
                <c:pt idx="26">
                  <c:v>1.6094674310401569</c:v>
                </c:pt>
                <c:pt idx="27">
                  <c:v>1.13926833497211</c:v>
                </c:pt>
                <c:pt idx="29">
                  <c:v>2.8305572453309225</c:v>
                </c:pt>
                <c:pt idx="30">
                  <c:v>3.7376283972923696</c:v>
                </c:pt>
                <c:pt idx="31">
                  <c:v>2.3108487799426092</c:v>
                </c:pt>
                <c:pt idx="32">
                  <c:v>3.6518016559051514</c:v>
                </c:pt>
                <c:pt idx="33">
                  <c:v>5.5985604158283353</c:v>
                </c:pt>
                <c:pt idx="34">
                  <c:v>3.4511208720362729</c:v>
                </c:pt>
                <c:pt idx="36">
                  <c:v>6.4654925803932839</c:v>
                </c:pt>
                <c:pt idx="37">
                  <c:v>2.6144699211213984</c:v>
                </c:pt>
                <c:pt idx="38">
                  <c:v>3.5715891416626233</c:v>
                </c:pt>
                <c:pt idx="39">
                  <c:v>3.8594048076412868</c:v>
                </c:pt>
                <c:pt idx="40">
                  <c:v>4.0970767288007304</c:v>
                </c:pt>
                <c:pt idx="42">
                  <c:v>2.3190725192157702</c:v>
                </c:pt>
                <c:pt idx="43">
                  <c:v>4.311738363595996</c:v>
                </c:pt>
                <c:pt idx="44">
                  <c:v>3.6193047021833014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8.1646510406280441</c:v>
                </c:pt>
                <c:pt idx="1">
                  <c:v>2.3354009865740579</c:v>
                </c:pt>
                <c:pt idx="2">
                  <c:v>6.3332616902684009</c:v>
                </c:pt>
                <c:pt idx="3">
                  <c:v>6.3065228915524685</c:v>
                </c:pt>
                <c:pt idx="4">
                  <c:v>4.9483547782698309</c:v>
                </c:pt>
                <c:pt idx="5">
                  <c:v>11.288414588976657</c:v>
                </c:pt>
                <c:pt idx="6">
                  <c:v>3.3344830764965909</c:v>
                </c:pt>
                <c:pt idx="7">
                  <c:v>2.9425729038547583</c:v>
                </c:pt>
                <c:pt idx="8">
                  <c:v>0.91221404794859229</c:v>
                </c:pt>
                <c:pt idx="9">
                  <c:v>1.5506914081193948</c:v>
                </c:pt>
                <c:pt idx="10">
                  <c:v>5.0486036035687718</c:v>
                </c:pt>
                <c:pt idx="11">
                  <c:v>5.8586364793836907</c:v>
                </c:pt>
                <c:pt idx="12">
                  <c:v>-0.82424338245060369</c:v>
                </c:pt>
                <c:pt idx="13">
                  <c:v>0.26243035716208674</c:v>
                </c:pt>
                <c:pt idx="14">
                  <c:v>-2.0623482474363506</c:v>
                </c:pt>
                <c:pt idx="15">
                  <c:v>-2.2405908935628851</c:v>
                </c:pt>
                <c:pt idx="16">
                  <c:v>-1.4733335305895014</c:v>
                </c:pt>
                <c:pt idx="17">
                  <c:v>2.2760532130577502</c:v>
                </c:pt>
                <c:pt idx="18">
                  <c:v>-0.82810717430699299</c:v>
                </c:pt>
                <c:pt idx="19">
                  <c:v>5.8077330136004579E-2</c:v>
                </c:pt>
                <c:pt idx="20">
                  <c:v>-1.592629199394608</c:v>
                </c:pt>
                <c:pt idx="21">
                  <c:v>1.4534449025887639</c:v>
                </c:pt>
                <c:pt idx="22">
                  <c:v>-2.3061706278496761</c:v>
                </c:pt>
                <c:pt idx="23">
                  <c:v>1.2766813736414839</c:v>
                </c:pt>
                <c:pt idx="24">
                  <c:v>-2.4691298350860826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10.500052027202102</c:v>
                </c:pt>
                <c:pt idx="1">
                  <c:v>28.876553949067329</c:v>
                </c:pt>
                <c:pt idx="2">
                  <c:v>13.788565039988114</c:v>
                </c:pt>
                <c:pt idx="3">
                  <c:v>5.034393096933087</c:v>
                </c:pt>
                <c:pt idx="4">
                  <c:v>-5.513842314426654</c:v>
                </c:pt>
                <c:pt idx="5">
                  <c:v>1.5060233688867584</c:v>
                </c:pt>
                <c:pt idx="6">
                  <c:v>-0.13918429680583699</c:v>
                </c:pt>
                <c:pt idx="7">
                  <c:v>-1.0294892542081868</c:v>
                </c:pt>
                <c:pt idx="8">
                  <c:v>-7.3630716166369581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2.9260239346893258</c:v>
                </c:pt>
                <c:pt idx="1">
                  <c:v>29.243261189451459</c:v>
                </c:pt>
                <c:pt idx="2">
                  <c:v>17.216587014720531</c:v>
                </c:pt>
                <c:pt idx="3">
                  <c:v>-2.0933301367662978</c:v>
                </c:pt>
                <c:pt idx="4">
                  <c:v>-2.3885606087129716</c:v>
                </c:pt>
                <c:pt idx="5">
                  <c:v>9.0824824915617199</c:v>
                </c:pt>
                <c:pt idx="6">
                  <c:v>2.4624887475290791</c:v>
                </c:pt>
                <c:pt idx="7">
                  <c:v>-8.1665571985787722E-2</c:v>
                </c:pt>
                <c:pt idx="8">
                  <c:v>1.0077129395131408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29.411747749430997</c:v>
                </c:pt>
                <c:pt idx="1">
                  <c:v>32.85828514982979</c:v>
                </c:pt>
                <c:pt idx="2">
                  <c:v>32.882368328155835</c:v>
                </c:pt>
                <c:pt idx="3">
                  <c:v>33.312529761433723</c:v>
                </c:pt>
                <c:pt idx="4">
                  <c:v>32.633883616450753</c:v>
                </c:pt>
                <c:pt idx="5">
                  <c:v>34.743634218080601</c:v>
                </c:pt>
                <c:pt idx="6">
                  <c:v>35.882893849345926</c:v>
                </c:pt>
                <c:pt idx="7">
                  <c:v>37.875500957512763</c:v>
                </c:pt>
                <c:pt idx="8">
                  <c:v>38.673351412672503</c:v>
                </c:pt>
                <c:pt idx="9">
                  <c:v>41.827282258017114</c:v>
                </c:pt>
                <c:pt idx="10">
                  <c:v>42.908285258708645</c:v>
                </c:pt>
                <c:pt idx="11">
                  <c:v>37.368335772150324</c:v>
                </c:pt>
                <c:pt idx="12">
                  <c:v>37.646992919414345</c:v>
                </c:pt>
                <c:pt idx="13">
                  <c:v>37.994119904655406</c:v>
                </c:pt>
                <c:pt idx="14">
                  <c:v>38.404537362918852</c:v>
                </c:pt>
                <c:pt idx="15">
                  <c:v>38.757076596011899</c:v>
                </c:pt>
                <c:pt idx="16">
                  <c:v>39.10280495378808</c:v>
                </c:pt>
                <c:pt idx="17">
                  <c:v>39.438135183293738</c:v>
                </c:pt>
                <c:pt idx="18">
                  <c:v>39.786041328991033</c:v>
                </c:pt>
                <c:pt idx="19">
                  <c:v>40.141216926526887</c:v>
                </c:pt>
                <c:pt idx="20">
                  <c:v>40.507482477818932</c:v>
                </c:pt>
                <c:pt idx="21">
                  <c:v>40.865510363769317</c:v>
                </c:pt>
                <c:pt idx="22">
                  <c:v>41.229159913074916</c:v>
                </c:pt>
                <c:pt idx="23">
                  <c:v>41.611985769500187</c:v>
                </c:pt>
                <c:pt idx="24">
                  <c:v>41.988379965665708</c:v>
                </c:pt>
                <c:pt idx="25">
                  <c:v>42.368244349735441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15.848080324426991</c:v>
                </c:pt>
                <c:pt idx="1">
                  <c:v>17.667707887455098</c:v>
                </c:pt>
                <c:pt idx="2">
                  <c:v>18.560391266177721</c:v>
                </c:pt>
                <c:pt idx="3">
                  <c:v>18.439135399840879</c:v>
                </c:pt>
                <c:pt idx="4">
                  <c:v>19.189757908470899</c:v>
                </c:pt>
                <c:pt idx="5">
                  <c:v>19.228070148889955</c:v>
                </c:pt>
                <c:pt idx="6">
                  <c:v>17.713235817214827</c:v>
                </c:pt>
                <c:pt idx="7">
                  <c:v>19.619568066626936</c:v>
                </c:pt>
                <c:pt idx="8">
                  <c:v>19.109115753545719</c:v>
                </c:pt>
                <c:pt idx="9">
                  <c:v>20.468121605416098</c:v>
                </c:pt>
                <c:pt idx="10">
                  <c:v>21.563471135464013</c:v>
                </c:pt>
                <c:pt idx="11">
                  <c:v>20.915770780125786</c:v>
                </c:pt>
                <c:pt idx="12">
                  <c:v>21.117656883708069</c:v>
                </c:pt>
                <c:pt idx="13">
                  <c:v>21.403735771399575</c:v>
                </c:pt>
                <c:pt idx="14">
                  <c:v>21.72970536953455</c:v>
                </c:pt>
                <c:pt idx="15">
                  <c:v>22.003798680853777</c:v>
                </c:pt>
                <c:pt idx="16">
                  <c:v>22.270985855622211</c:v>
                </c:pt>
                <c:pt idx="17">
                  <c:v>22.545523884658564</c:v>
                </c:pt>
                <c:pt idx="18">
                  <c:v>22.831422875659644</c:v>
                </c:pt>
                <c:pt idx="19">
                  <c:v>23.119911710177796</c:v>
                </c:pt>
                <c:pt idx="20">
                  <c:v>23.422909487075355</c:v>
                </c:pt>
                <c:pt idx="21">
                  <c:v>23.720524255615594</c:v>
                </c:pt>
                <c:pt idx="22">
                  <c:v>24.018064043447811</c:v>
                </c:pt>
                <c:pt idx="23">
                  <c:v>24.335246699663355</c:v>
                </c:pt>
                <c:pt idx="24">
                  <c:v>24.68505118832211</c:v>
                </c:pt>
                <c:pt idx="25">
                  <c:v>25.029535979126546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27.898020837441798</c:v>
                </c:pt>
                <c:pt idx="1">
                  <c:v>27.772477952861681</c:v>
                </c:pt>
                <c:pt idx="2">
                  <c:v>27.433577013553819</c:v>
                </c:pt>
                <c:pt idx="3">
                  <c:v>27.365977761350994</c:v>
                </c:pt>
                <c:pt idx="4">
                  <c:v>29.612416930574202</c:v>
                </c:pt>
                <c:pt idx="5">
                  <c:v>30.382454817703753</c:v>
                </c:pt>
                <c:pt idx="6">
                  <c:v>31.054698616257639</c:v>
                </c:pt>
                <c:pt idx="7">
                  <c:v>31.374729612334644</c:v>
                </c:pt>
                <c:pt idx="8">
                  <c:v>33.304891264269088</c:v>
                </c:pt>
                <c:pt idx="9">
                  <c:v>35.66195759945122</c:v>
                </c:pt>
                <c:pt idx="10">
                  <c:v>36.715716507972154</c:v>
                </c:pt>
                <c:pt idx="11">
                  <c:v>42.506302231083971</c:v>
                </c:pt>
                <c:pt idx="12">
                  <c:v>43.099337288958559</c:v>
                </c:pt>
                <c:pt idx="13">
                  <c:v>43.730260847029825</c:v>
                </c:pt>
                <c:pt idx="14">
                  <c:v>44.418486421445955</c:v>
                </c:pt>
                <c:pt idx="15">
                  <c:v>45.027651989981784</c:v>
                </c:pt>
                <c:pt idx="16">
                  <c:v>45.631006951164586</c:v>
                </c:pt>
                <c:pt idx="17">
                  <c:v>46.245569517507619</c:v>
                </c:pt>
                <c:pt idx="18">
                  <c:v>46.878434023109271</c:v>
                </c:pt>
                <c:pt idx="19">
                  <c:v>47.52085880089713</c:v>
                </c:pt>
                <c:pt idx="20">
                  <c:v>48.165369199598672</c:v>
                </c:pt>
                <c:pt idx="21">
                  <c:v>48.806410904414498</c:v>
                </c:pt>
                <c:pt idx="22">
                  <c:v>49.447412753114861</c:v>
                </c:pt>
                <c:pt idx="23">
                  <c:v>50.103080779381735</c:v>
                </c:pt>
                <c:pt idx="24">
                  <c:v>50.756224991512155</c:v>
                </c:pt>
                <c:pt idx="25">
                  <c:v>51.446447810532682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30.890247741573155</c:v>
                </c:pt>
                <c:pt idx="1">
                  <c:v>32.440233877941544</c:v>
                </c:pt>
                <c:pt idx="2">
                  <c:v>31.773798680292916</c:v>
                </c:pt>
                <c:pt idx="3">
                  <c:v>31.020726074432044</c:v>
                </c:pt>
                <c:pt idx="4">
                  <c:v>31.736406424848543</c:v>
                </c:pt>
                <c:pt idx="5">
                  <c:v>32.880809676325036</c:v>
                </c:pt>
                <c:pt idx="6">
                  <c:v>32.898273915001781</c:v>
                </c:pt>
                <c:pt idx="7">
                  <c:v>35.005767129862512</c:v>
                </c:pt>
                <c:pt idx="8">
                  <c:v>36.617256719268212</c:v>
                </c:pt>
                <c:pt idx="9">
                  <c:v>38.419483951840746</c:v>
                </c:pt>
                <c:pt idx="10">
                  <c:v>39.187332567877505</c:v>
                </c:pt>
                <c:pt idx="11">
                  <c:v>37.179923925978983</c:v>
                </c:pt>
                <c:pt idx="12">
                  <c:v>37.523137185330413</c:v>
                </c:pt>
                <c:pt idx="13">
                  <c:v>37.914159984425673</c:v>
                </c:pt>
                <c:pt idx="14">
                  <c:v>38.339556491002917</c:v>
                </c:pt>
                <c:pt idx="15">
                  <c:v>38.690733282576709</c:v>
                </c:pt>
                <c:pt idx="16">
                  <c:v>39.029393588912605</c:v>
                </c:pt>
                <c:pt idx="17">
                  <c:v>39.38110408899179</c:v>
                </c:pt>
                <c:pt idx="18">
                  <c:v>39.776741404570274</c:v>
                </c:pt>
                <c:pt idx="19">
                  <c:v>40.148187007022813</c:v>
                </c:pt>
                <c:pt idx="20">
                  <c:v>40.532435562535071</c:v>
                </c:pt>
                <c:pt idx="21">
                  <c:v>40.906978564652015</c:v>
                </c:pt>
                <c:pt idx="22">
                  <c:v>41.278131657184808</c:v>
                </c:pt>
                <c:pt idx="23">
                  <c:v>41.648359830843638</c:v>
                </c:pt>
                <c:pt idx="24">
                  <c:v>42.024153289761017</c:v>
                </c:pt>
                <c:pt idx="25">
                  <c:v>42.454194051190264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36.299950257661642</c:v>
                </c:pt>
                <c:pt idx="1">
                  <c:v>35.097057692470841</c:v>
                </c:pt>
                <c:pt idx="2">
                  <c:v>34.86872984223487</c:v>
                </c:pt>
                <c:pt idx="3">
                  <c:v>34.957841714716203</c:v>
                </c:pt>
                <c:pt idx="4">
                  <c:v>36.090567576951209</c:v>
                </c:pt>
                <c:pt idx="5">
                  <c:v>35.925326564997498</c:v>
                </c:pt>
                <c:pt idx="6">
                  <c:v>36.031485195217016</c:v>
                </c:pt>
                <c:pt idx="7">
                  <c:v>37.231165411631167</c:v>
                </c:pt>
                <c:pt idx="8">
                  <c:v>37.02754058415303</c:v>
                </c:pt>
                <c:pt idx="9">
                  <c:v>38.600438340487926</c:v>
                </c:pt>
                <c:pt idx="10">
                  <c:v>40.873681343267329</c:v>
                </c:pt>
                <c:pt idx="11">
                  <c:v>39.325518064007731</c:v>
                </c:pt>
                <c:pt idx="12">
                  <c:v>39.987173801172752</c:v>
                </c:pt>
                <c:pt idx="13">
                  <c:v>40.522957142614693</c:v>
                </c:pt>
                <c:pt idx="14">
                  <c:v>41.05669040636144</c:v>
                </c:pt>
                <c:pt idx="15">
                  <c:v>41.485291563396316</c:v>
                </c:pt>
                <c:pt idx="16">
                  <c:v>41.888768057224524</c:v>
                </c:pt>
                <c:pt idx="17">
                  <c:v>42.294366355212979</c:v>
                </c:pt>
                <c:pt idx="18">
                  <c:v>42.704990931516484</c:v>
                </c:pt>
                <c:pt idx="19">
                  <c:v>43.103047814220091</c:v>
                </c:pt>
                <c:pt idx="20">
                  <c:v>43.510301312037406</c:v>
                </c:pt>
                <c:pt idx="21">
                  <c:v>43.915401355523805</c:v>
                </c:pt>
                <c:pt idx="22">
                  <c:v>44.319507381776752</c:v>
                </c:pt>
                <c:pt idx="23">
                  <c:v>44.727028059538867</c:v>
                </c:pt>
                <c:pt idx="24">
                  <c:v>45.115387086928813</c:v>
                </c:pt>
                <c:pt idx="25">
                  <c:v>45.530598942953631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32.495709065849155</c:v>
                </c:pt>
                <c:pt idx="1">
                  <c:v>30.700605103197493</c:v>
                </c:pt>
                <c:pt idx="2">
                  <c:v>29.414735759792279</c:v>
                </c:pt>
                <c:pt idx="3">
                  <c:v>30.854923022576266</c:v>
                </c:pt>
                <c:pt idx="4">
                  <c:v>31.322578957404616</c:v>
                </c:pt>
                <c:pt idx="5">
                  <c:v>30.686007421586389</c:v>
                </c:pt>
                <c:pt idx="6">
                  <c:v>32.93816285960407</c:v>
                </c:pt>
                <c:pt idx="7">
                  <c:v>33.367895251177885</c:v>
                </c:pt>
                <c:pt idx="8">
                  <c:v>35.017502807816776</c:v>
                </c:pt>
                <c:pt idx="9">
                  <c:v>38.190511279756826</c:v>
                </c:pt>
                <c:pt idx="10">
                  <c:v>41.974422010563046</c:v>
                </c:pt>
                <c:pt idx="11">
                  <c:v>41.834531606495645</c:v>
                </c:pt>
                <c:pt idx="12">
                  <c:v>42.169265772244295</c:v>
                </c:pt>
                <c:pt idx="13">
                  <c:v>42.631040371444868</c:v>
                </c:pt>
                <c:pt idx="14">
                  <c:v>43.163645839594238</c:v>
                </c:pt>
                <c:pt idx="15">
                  <c:v>43.644599836683327</c:v>
                </c:pt>
                <c:pt idx="16">
                  <c:v>44.120060749759169</c:v>
                </c:pt>
                <c:pt idx="17">
                  <c:v>44.599144112946384</c:v>
                </c:pt>
                <c:pt idx="18">
                  <c:v>45.084125330965982</c:v>
                </c:pt>
                <c:pt idx="19">
                  <c:v>45.581432990714156</c:v>
                </c:pt>
                <c:pt idx="20">
                  <c:v>46.077998411983977</c:v>
                </c:pt>
                <c:pt idx="21">
                  <c:v>46.575359207477412</c:v>
                </c:pt>
                <c:pt idx="22">
                  <c:v>47.068646322790848</c:v>
                </c:pt>
                <c:pt idx="23">
                  <c:v>47.570233012847751</c:v>
                </c:pt>
                <c:pt idx="24">
                  <c:v>48.061844775043966</c:v>
                </c:pt>
                <c:pt idx="25">
                  <c:v>48.563172814454894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10.933529292313251</c:v>
                </c:pt>
                <c:pt idx="1">
                  <c:v>11.038160746546833</c:v>
                </c:pt>
                <c:pt idx="2">
                  <c:v>11.087591860026054</c:v>
                </c:pt>
                <c:pt idx="3">
                  <c:v>11.210750056462359</c:v>
                </c:pt>
                <c:pt idx="4">
                  <c:v>10.755721742836489</c:v>
                </c:pt>
                <c:pt idx="5">
                  <c:v>10.650701606583436</c:v>
                </c:pt>
                <c:pt idx="6">
                  <c:v>11.069105863507286</c:v>
                </c:pt>
                <c:pt idx="7">
                  <c:v>12.629583735492419</c:v>
                </c:pt>
                <c:pt idx="8">
                  <c:v>12.789868686701988</c:v>
                </c:pt>
                <c:pt idx="9">
                  <c:v>13.024343292706581</c:v>
                </c:pt>
                <c:pt idx="10">
                  <c:v>13.985184683080027</c:v>
                </c:pt>
                <c:pt idx="11">
                  <c:v>12.654568877432647</c:v>
                </c:pt>
                <c:pt idx="12">
                  <c:v>12.767428234467422</c:v>
                </c:pt>
                <c:pt idx="13">
                  <c:v>12.880113427705389</c:v>
                </c:pt>
                <c:pt idx="14">
                  <c:v>13.001849664153742</c:v>
                </c:pt>
                <c:pt idx="15">
                  <c:v>13.104636418099023</c:v>
                </c:pt>
                <c:pt idx="16">
                  <c:v>13.203401913892058</c:v>
                </c:pt>
                <c:pt idx="17">
                  <c:v>13.293270316213453</c:v>
                </c:pt>
                <c:pt idx="18">
                  <c:v>13.390296363221282</c:v>
                </c:pt>
                <c:pt idx="19">
                  <c:v>13.506037677853096</c:v>
                </c:pt>
                <c:pt idx="20">
                  <c:v>13.621994183639275</c:v>
                </c:pt>
                <c:pt idx="21">
                  <c:v>13.734164013879465</c:v>
                </c:pt>
                <c:pt idx="22">
                  <c:v>13.840179471830966</c:v>
                </c:pt>
                <c:pt idx="23">
                  <c:v>13.951603467914838</c:v>
                </c:pt>
                <c:pt idx="24">
                  <c:v>14.063922133470856</c:v>
                </c:pt>
                <c:pt idx="25">
                  <c:v>14.179464801781597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11.884940391538278</c:v>
                </c:pt>
                <c:pt idx="1">
                  <c:v>15.242370306381391</c:v>
                </c:pt>
                <c:pt idx="2">
                  <c:v>14.637247948993986</c:v>
                </c:pt>
                <c:pt idx="3">
                  <c:v>14.08047938671416</c:v>
                </c:pt>
                <c:pt idx="4">
                  <c:v>14.258953460068371</c:v>
                </c:pt>
                <c:pt idx="5">
                  <c:v>14.980896217151185</c:v>
                </c:pt>
                <c:pt idx="6">
                  <c:v>14.888853941385022</c:v>
                </c:pt>
                <c:pt idx="7">
                  <c:v>15.219674197015864</c:v>
                </c:pt>
                <c:pt idx="8">
                  <c:v>17.082319923685482</c:v>
                </c:pt>
                <c:pt idx="9">
                  <c:v>17.236170892217601</c:v>
                </c:pt>
                <c:pt idx="10">
                  <c:v>17.923469121005944</c:v>
                </c:pt>
                <c:pt idx="11">
                  <c:v>26.262061839431002</c:v>
                </c:pt>
                <c:pt idx="12">
                  <c:v>26.832874666696025</c:v>
                </c:pt>
                <c:pt idx="13">
                  <c:v>27.432495462532536</c:v>
                </c:pt>
                <c:pt idx="14">
                  <c:v>28.063992105095398</c:v>
                </c:pt>
                <c:pt idx="15">
                  <c:v>28.652255198090611</c:v>
                </c:pt>
                <c:pt idx="16">
                  <c:v>29.229854048316302</c:v>
                </c:pt>
                <c:pt idx="17">
                  <c:v>29.817514368923039</c:v>
                </c:pt>
                <c:pt idx="18">
                  <c:v>30.383986318246091</c:v>
                </c:pt>
                <c:pt idx="19">
                  <c:v>30.978273678127593</c:v>
                </c:pt>
                <c:pt idx="20">
                  <c:v>31.577853578106712</c:v>
                </c:pt>
                <c:pt idx="21">
                  <c:v>32.220113137829721</c:v>
                </c:pt>
                <c:pt idx="22">
                  <c:v>32.845138375864757</c:v>
                </c:pt>
                <c:pt idx="23">
                  <c:v>33.44369664877177</c:v>
                </c:pt>
                <c:pt idx="24">
                  <c:v>34.037811779064889</c:v>
                </c:pt>
                <c:pt idx="25">
                  <c:v>34.61341863858636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8.4974591788049665</c:v>
                </c:pt>
                <c:pt idx="1">
                  <c:v>9.8894712253347432</c:v>
                </c:pt>
                <c:pt idx="2">
                  <c:v>8.8552578196164173</c:v>
                </c:pt>
                <c:pt idx="3">
                  <c:v>7.6736057164370086</c:v>
                </c:pt>
                <c:pt idx="4">
                  <c:v>7.6275287931457196</c:v>
                </c:pt>
                <c:pt idx="5">
                  <c:v>7.5385046891874383</c:v>
                </c:pt>
                <c:pt idx="6">
                  <c:v>7.850594063215028</c:v>
                </c:pt>
                <c:pt idx="7">
                  <c:v>8.1095573095151696</c:v>
                </c:pt>
                <c:pt idx="8">
                  <c:v>7.878669841620856</c:v>
                </c:pt>
                <c:pt idx="9">
                  <c:v>8.1440446534603126</c:v>
                </c:pt>
                <c:pt idx="10">
                  <c:v>8.4507187371360306</c:v>
                </c:pt>
                <c:pt idx="11">
                  <c:v>6.7412819798801191</c:v>
                </c:pt>
                <c:pt idx="12">
                  <c:v>6.6802798527478622</c:v>
                </c:pt>
                <c:pt idx="13">
                  <c:v>6.6854938842321658</c:v>
                </c:pt>
                <c:pt idx="14">
                  <c:v>6.6897691068758833</c:v>
                </c:pt>
                <c:pt idx="15">
                  <c:v>6.7365556563910856</c:v>
                </c:pt>
                <c:pt idx="16">
                  <c:v>6.7713849132835575</c:v>
                </c:pt>
                <c:pt idx="17">
                  <c:v>6.8035616100602745</c:v>
                </c:pt>
                <c:pt idx="18">
                  <c:v>6.8255443579067174</c:v>
                </c:pt>
                <c:pt idx="19">
                  <c:v>6.866944947819424</c:v>
                </c:pt>
                <c:pt idx="20">
                  <c:v>6.8942582194174094</c:v>
                </c:pt>
                <c:pt idx="21">
                  <c:v>6.9240879617879409</c:v>
                </c:pt>
                <c:pt idx="22">
                  <c:v>6.9544810048944861</c:v>
                </c:pt>
                <c:pt idx="23">
                  <c:v>6.9967986887618085</c:v>
                </c:pt>
                <c:pt idx="24">
                  <c:v>7.0099992846151213</c:v>
                </c:pt>
                <c:pt idx="25">
                  <c:v>7.0467287339980222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7.1748773642629295</c:v>
                </c:pt>
                <c:pt idx="1">
                  <c:v>6.920242464264712</c:v>
                </c:pt>
                <c:pt idx="2">
                  <c:v>7.5624836942691855</c:v>
                </c:pt>
                <c:pt idx="3">
                  <c:v>7.8919029847727105</c:v>
                </c:pt>
                <c:pt idx="4">
                  <c:v>8.4344695595511006</c:v>
                </c:pt>
                <c:pt idx="5">
                  <c:v>7.7002002082204903</c:v>
                </c:pt>
                <c:pt idx="6">
                  <c:v>8.6124076931244513</c:v>
                </c:pt>
                <c:pt idx="7">
                  <c:v>9.3388864026682104</c:v>
                </c:pt>
                <c:pt idx="8">
                  <c:v>10.047843332087712</c:v>
                </c:pt>
                <c:pt idx="9">
                  <c:v>9.6202019142063051</c:v>
                </c:pt>
                <c:pt idx="10">
                  <c:v>9.2508916163398851</c:v>
                </c:pt>
                <c:pt idx="11">
                  <c:v>7.9020171797167293</c:v>
                </c:pt>
                <c:pt idx="12">
                  <c:v>7.7857140935557947</c:v>
                </c:pt>
                <c:pt idx="13">
                  <c:v>7.7927933811562102</c:v>
                </c:pt>
                <c:pt idx="14">
                  <c:v>7.876494561037453</c:v>
                </c:pt>
                <c:pt idx="15">
                  <c:v>7.9525000031053814</c:v>
                </c:pt>
                <c:pt idx="16">
                  <c:v>8.0188461569539999</c:v>
                </c:pt>
                <c:pt idx="17">
                  <c:v>8.0828242437747342</c:v>
                </c:pt>
                <c:pt idx="18">
                  <c:v>8.1536764469854166</c:v>
                </c:pt>
                <c:pt idx="19">
                  <c:v>8.2272059820451275</c:v>
                </c:pt>
                <c:pt idx="20">
                  <c:v>8.3027404066404067</c:v>
                </c:pt>
                <c:pt idx="21">
                  <c:v>8.3787022445579407</c:v>
                </c:pt>
                <c:pt idx="22">
                  <c:v>8.4524026259074763</c:v>
                </c:pt>
                <c:pt idx="23">
                  <c:v>8.5413912583266676</c:v>
                </c:pt>
                <c:pt idx="24">
                  <c:v>8.6397242265408618</c:v>
                </c:pt>
                <c:pt idx="25">
                  <c:v>8.7545930496054041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34.146476239798297</c:v>
                </c:pt>
                <c:pt idx="1">
                  <c:v>32.274766305646153</c:v>
                </c:pt>
                <c:pt idx="2">
                  <c:v>32.655487678803233</c:v>
                </c:pt>
                <c:pt idx="3">
                  <c:v>32.385613329782636</c:v>
                </c:pt>
                <c:pt idx="4">
                  <c:v>33.858581382163678</c:v>
                </c:pt>
                <c:pt idx="5">
                  <c:v>33.709060270937805</c:v>
                </c:pt>
                <c:pt idx="6">
                  <c:v>33.915045901536402</c:v>
                </c:pt>
                <c:pt idx="7">
                  <c:v>35.616001133635095</c:v>
                </c:pt>
                <c:pt idx="8">
                  <c:v>35.224926718973364</c:v>
                </c:pt>
                <c:pt idx="9">
                  <c:v>37.808133081048055</c:v>
                </c:pt>
                <c:pt idx="10">
                  <c:v>38.757663874506576</c:v>
                </c:pt>
                <c:pt idx="11">
                  <c:v>37.84336093922348</c:v>
                </c:pt>
                <c:pt idx="12">
                  <c:v>38.00574295065995</c:v>
                </c:pt>
                <c:pt idx="13">
                  <c:v>38.244181324667828</c:v>
                </c:pt>
                <c:pt idx="14">
                  <c:v>38.533549167490065</c:v>
                </c:pt>
                <c:pt idx="15">
                  <c:v>38.76363828196601</c:v>
                </c:pt>
                <c:pt idx="16">
                  <c:v>38.979754038751928</c:v>
                </c:pt>
                <c:pt idx="17">
                  <c:v>39.186802858511911</c:v>
                </c:pt>
                <c:pt idx="18">
                  <c:v>39.399663056237472</c:v>
                </c:pt>
                <c:pt idx="19">
                  <c:v>39.613385033732307</c:v>
                </c:pt>
                <c:pt idx="20">
                  <c:v>39.830060097342496</c:v>
                </c:pt>
                <c:pt idx="21">
                  <c:v>40.040758136193148</c:v>
                </c:pt>
                <c:pt idx="22">
                  <c:v>40.259380391257324</c:v>
                </c:pt>
                <c:pt idx="23">
                  <c:v>40.495125415207845</c:v>
                </c:pt>
                <c:pt idx="24">
                  <c:v>40.73283436776024</c:v>
                </c:pt>
                <c:pt idx="25">
                  <c:v>40.990309822817601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65.637159514446253</c:v>
                </c:pt>
                <c:pt idx="1">
                  <c:v>68.630469934254734</c:v>
                </c:pt>
                <c:pt idx="2">
                  <c:v>69.474324726159011</c:v>
                </c:pt>
                <c:pt idx="3">
                  <c:v>66.306401178118023</c:v>
                </c:pt>
                <c:pt idx="4">
                  <c:v>69.100180370794718</c:v>
                </c:pt>
                <c:pt idx="5">
                  <c:v>70.49613311937317</c:v>
                </c:pt>
                <c:pt idx="6">
                  <c:v>68.071859131047589</c:v>
                </c:pt>
                <c:pt idx="7">
                  <c:v>73.24434749643919</c:v>
                </c:pt>
                <c:pt idx="8">
                  <c:v>70.09371952923459</c:v>
                </c:pt>
                <c:pt idx="9">
                  <c:v>73.604193359936872</c:v>
                </c:pt>
                <c:pt idx="10">
                  <c:v>76.35476959875686</c:v>
                </c:pt>
                <c:pt idx="11">
                  <c:v>78.937953186014056</c:v>
                </c:pt>
                <c:pt idx="12">
                  <c:v>79.055165643869074</c:v>
                </c:pt>
                <c:pt idx="13">
                  <c:v>79.213986581105061</c:v>
                </c:pt>
                <c:pt idx="14">
                  <c:v>79.501688677620038</c:v>
                </c:pt>
                <c:pt idx="15">
                  <c:v>79.687895039752306</c:v>
                </c:pt>
                <c:pt idx="16">
                  <c:v>79.83618835470466</c:v>
                </c:pt>
                <c:pt idx="17">
                  <c:v>79.915864574705552</c:v>
                </c:pt>
                <c:pt idx="18">
                  <c:v>79.973993127633605</c:v>
                </c:pt>
                <c:pt idx="19">
                  <c:v>79.975148081571788</c:v>
                </c:pt>
                <c:pt idx="20">
                  <c:v>79.991927675570494</c:v>
                </c:pt>
                <c:pt idx="21">
                  <c:v>79.971815544642766</c:v>
                </c:pt>
                <c:pt idx="22">
                  <c:v>79.925847643051341</c:v>
                </c:pt>
                <c:pt idx="23">
                  <c:v>79.883355224884397</c:v>
                </c:pt>
                <c:pt idx="24">
                  <c:v>79.888820505955394</c:v>
                </c:pt>
                <c:pt idx="25">
                  <c:v>79.923173275831189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18.373910961726384</c:v>
                </c:pt>
                <c:pt idx="1">
                  <c:v>17.052284850592144</c:v>
                </c:pt>
                <c:pt idx="2">
                  <c:v>16.636792269766016</c:v>
                </c:pt>
                <c:pt idx="3">
                  <c:v>16.962601331986797</c:v>
                </c:pt>
                <c:pt idx="4">
                  <c:v>17.268412386285146</c:v>
                </c:pt>
                <c:pt idx="5">
                  <c:v>15.892329595754923</c:v>
                </c:pt>
                <c:pt idx="6">
                  <c:v>14.919912090874353</c:v>
                </c:pt>
                <c:pt idx="7">
                  <c:v>16.371587916611322</c:v>
                </c:pt>
                <c:pt idx="8">
                  <c:v>16.111467290474828</c:v>
                </c:pt>
                <c:pt idx="9">
                  <c:v>15.513279897526621</c:v>
                </c:pt>
                <c:pt idx="10">
                  <c:v>15.068086213304319</c:v>
                </c:pt>
                <c:pt idx="11">
                  <c:v>14.891999541177618</c:v>
                </c:pt>
                <c:pt idx="12">
                  <c:v>14.672047607599342</c:v>
                </c:pt>
                <c:pt idx="13">
                  <c:v>14.441292653785105</c:v>
                </c:pt>
                <c:pt idx="14">
                  <c:v>14.210650713572599</c:v>
                </c:pt>
                <c:pt idx="15">
                  <c:v>13.916745481596296</c:v>
                </c:pt>
                <c:pt idx="16">
                  <c:v>13.510485293459869</c:v>
                </c:pt>
                <c:pt idx="17">
                  <c:v>13.001918446520037</c:v>
                </c:pt>
                <c:pt idx="18">
                  <c:v>12.583786429200979</c:v>
                </c:pt>
                <c:pt idx="19">
                  <c:v>12.125164666691262</c:v>
                </c:pt>
                <c:pt idx="20">
                  <c:v>11.675755224245103</c:v>
                </c:pt>
                <c:pt idx="21">
                  <c:v>11.239506244592699</c:v>
                </c:pt>
                <c:pt idx="22">
                  <c:v>10.863781535640445</c:v>
                </c:pt>
                <c:pt idx="23">
                  <c:v>10.477459622579945</c:v>
                </c:pt>
                <c:pt idx="24">
                  <c:v>10.0162605392036</c:v>
                </c:pt>
                <c:pt idx="25">
                  <c:v>9.4063523994637013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4.9261493524803051</c:v>
                </c:pt>
                <c:pt idx="1">
                  <c:v>4.2230396421426697</c:v>
                </c:pt>
                <c:pt idx="2">
                  <c:v>4.7314323839757204</c:v>
                </c:pt>
                <c:pt idx="3">
                  <c:v>5.1718907974180421</c:v>
                </c:pt>
                <c:pt idx="4">
                  <c:v>5.4090396253236115</c:v>
                </c:pt>
                <c:pt idx="5">
                  <c:v>5.5262712216288801</c:v>
                </c:pt>
                <c:pt idx="6">
                  <c:v>5.3809241775988914</c:v>
                </c:pt>
                <c:pt idx="7">
                  <c:v>5.215750578299974</c:v>
                </c:pt>
                <c:pt idx="8">
                  <c:v>4.600031204212752</c:v>
                </c:pt>
                <c:pt idx="9">
                  <c:v>6.1714099943821017</c:v>
                </c:pt>
                <c:pt idx="10">
                  <c:v>5.7887015787909668</c:v>
                </c:pt>
                <c:pt idx="11">
                  <c:v>5.4628716521755241</c:v>
                </c:pt>
                <c:pt idx="12">
                  <c:v>5.4788994975089702</c:v>
                </c:pt>
                <c:pt idx="13">
                  <c:v>5.5470411453110904</c:v>
                </c:pt>
                <c:pt idx="14">
                  <c:v>5.6321886171547355</c:v>
                </c:pt>
                <c:pt idx="15">
                  <c:v>5.6982897387215417</c:v>
                </c:pt>
                <c:pt idx="16">
                  <c:v>5.7610699838257382</c:v>
                </c:pt>
                <c:pt idx="17">
                  <c:v>5.820683498269756</c:v>
                </c:pt>
                <c:pt idx="18">
                  <c:v>5.8795323636067849</c:v>
                </c:pt>
                <c:pt idx="19">
                  <c:v>5.936412150389363</c:v>
                </c:pt>
                <c:pt idx="20">
                  <c:v>5.9938269686407519</c:v>
                </c:pt>
                <c:pt idx="21">
                  <c:v>6.0430484625097725</c:v>
                </c:pt>
                <c:pt idx="22">
                  <c:v>6.096798669640398</c:v>
                </c:pt>
                <c:pt idx="23">
                  <c:v>6.1530850506304686</c:v>
                </c:pt>
                <c:pt idx="24">
                  <c:v>6.2134963074209644</c:v>
                </c:pt>
                <c:pt idx="25">
                  <c:v>6.2737567177622671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22.510646213764414</c:v>
                </c:pt>
                <c:pt idx="1">
                  <c:v>22.538967703710693</c:v>
                </c:pt>
                <c:pt idx="2">
                  <c:v>21.715294949513272</c:v>
                </c:pt>
                <c:pt idx="3">
                  <c:v>21.821457246952988</c:v>
                </c:pt>
                <c:pt idx="4">
                  <c:v>24.421395254267971</c:v>
                </c:pt>
                <c:pt idx="5">
                  <c:v>22.898545046990407</c:v>
                </c:pt>
                <c:pt idx="6">
                  <c:v>21.89101360278082</c:v>
                </c:pt>
                <c:pt idx="7">
                  <c:v>23.161003369524369</c:v>
                </c:pt>
                <c:pt idx="8">
                  <c:v>22.349068782314614</c:v>
                </c:pt>
                <c:pt idx="9">
                  <c:v>24.737414165600619</c:v>
                </c:pt>
                <c:pt idx="10">
                  <c:v>20.836196799554056</c:v>
                </c:pt>
                <c:pt idx="11">
                  <c:v>20.779215341570971</c:v>
                </c:pt>
                <c:pt idx="12">
                  <c:v>20.627654305258481</c:v>
                </c:pt>
                <c:pt idx="13">
                  <c:v>20.497284192630243</c:v>
                </c:pt>
                <c:pt idx="14">
                  <c:v>20.395547761997957</c:v>
                </c:pt>
                <c:pt idx="15">
                  <c:v>20.253828067683571</c:v>
                </c:pt>
                <c:pt idx="16">
                  <c:v>20.111173352807629</c:v>
                </c:pt>
                <c:pt idx="17">
                  <c:v>19.958062532666272</c:v>
                </c:pt>
                <c:pt idx="18">
                  <c:v>19.807290802940571</c:v>
                </c:pt>
                <c:pt idx="19">
                  <c:v>19.657624000521203</c:v>
                </c:pt>
                <c:pt idx="20">
                  <c:v>19.513818249326313</c:v>
                </c:pt>
                <c:pt idx="21">
                  <c:v>19.367046976351336</c:v>
                </c:pt>
                <c:pt idx="22">
                  <c:v>19.216863510239474</c:v>
                </c:pt>
                <c:pt idx="23">
                  <c:v>19.064455600135247</c:v>
                </c:pt>
                <c:pt idx="24">
                  <c:v>18.909654424091048</c:v>
                </c:pt>
                <c:pt idx="25">
                  <c:v>18.758996883403263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20.660874475954902</c:v>
                </c:pt>
                <c:pt idx="1">
                  <c:v>18.90236578239826</c:v>
                </c:pt>
                <c:pt idx="2">
                  <c:v>20.030512966565414</c:v>
                </c:pt>
                <c:pt idx="3">
                  <c:v>18.69195466471605</c:v>
                </c:pt>
                <c:pt idx="4">
                  <c:v>20.532193404382379</c:v>
                </c:pt>
                <c:pt idx="5">
                  <c:v>19.162952019824345</c:v>
                </c:pt>
                <c:pt idx="6">
                  <c:v>18.298842990062408</c:v>
                </c:pt>
                <c:pt idx="7">
                  <c:v>19.393170662999278</c:v>
                </c:pt>
                <c:pt idx="8">
                  <c:v>18.271227550236684</c:v>
                </c:pt>
                <c:pt idx="9">
                  <c:v>19.755143848976356</c:v>
                </c:pt>
                <c:pt idx="10">
                  <c:v>16.92236112626146</c:v>
                </c:pt>
                <c:pt idx="11">
                  <c:v>17.227493036826711</c:v>
                </c:pt>
                <c:pt idx="12">
                  <c:v>17.124763300120655</c:v>
                </c:pt>
                <c:pt idx="13">
                  <c:v>17.010086280473477</c:v>
                </c:pt>
                <c:pt idx="14">
                  <c:v>16.927114356910828</c:v>
                </c:pt>
                <c:pt idx="15">
                  <c:v>16.823531929955063</c:v>
                </c:pt>
                <c:pt idx="16">
                  <c:v>16.711271034642905</c:v>
                </c:pt>
                <c:pt idx="17">
                  <c:v>16.592917296949484</c:v>
                </c:pt>
                <c:pt idx="18">
                  <c:v>16.467237040963973</c:v>
                </c:pt>
                <c:pt idx="19">
                  <c:v>16.330979939294103</c:v>
                </c:pt>
                <c:pt idx="20">
                  <c:v>16.198809970767456</c:v>
                </c:pt>
                <c:pt idx="21">
                  <c:v>16.068752228258255</c:v>
                </c:pt>
                <c:pt idx="22">
                  <c:v>15.946753680001713</c:v>
                </c:pt>
                <c:pt idx="23">
                  <c:v>15.833272882113633</c:v>
                </c:pt>
                <c:pt idx="24">
                  <c:v>15.70210526500472</c:v>
                </c:pt>
                <c:pt idx="25">
                  <c:v>15.568286149989646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12.917597704773167</c:v>
                </c:pt>
                <c:pt idx="1">
                  <c:v>12.961277651281977</c:v>
                </c:pt>
                <c:pt idx="2">
                  <c:v>13.359035129505909</c:v>
                </c:pt>
                <c:pt idx="3">
                  <c:v>13.241744209531861</c:v>
                </c:pt>
                <c:pt idx="4">
                  <c:v>13.218612418026256</c:v>
                </c:pt>
                <c:pt idx="5">
                  <c:v>13.383724363120283</c:v>
                </c:pt>
                <c:pt idx="6">
                  <c:v>13.401902024093751</c:v>
                </c:pt>
                <c:pt idx="7">
                  <c:v>13.656678238037424</c:v>
                </c:pt>
                <c:pt idx="8">
                  <c:v>12.693266699562171</c:v>
                </c:pt>
                <c:pt idx="9">
                  <c:v>12.215587998507051</c:v>
                </c:pt>
                <c:pt idx="10">
                  <c:v>11.910390832530782</c:v>
                </c:pt>
                <c:pt idx="11">
                  <c:v>12.419981352467772</c:v>
                </c:pt>
                <c:pt idx="12">
                  <c:v>12.37468513356958</c:v>
                </c:pt>
                <c:pt idx="13">
                  <c:v>12.375627617677596</c:v>
                </c:pt>
                <c:pt idx="14">
                  <c:v>12.392392613434577</c:v>
                </c:pt>
                <c:pt idx="15">
                  <c:v>12.390313448417567</c:v>
                </c:pt>
                <c:pt idx="16">
                  <c:v>12.405006690895778</c:v>
                </c:pt>
                <c:pt idx="17">
                  <c:v>12.399278913375124</c:v>
                </c:pt>
                <c:pt idx="18">
                  <c:v>12.385287992887648</c:v>
                </c:pt>
                <c:pt idx="19">
                  <c:v>12.366863638064878</c:v>
                </c:pt>
                <c:pt idx="20">
                  <c:v>12.367909736491304</c:v>
                </c:pt>
                <c:pt idx="21">
                  <c:v>12.373374556128661</c:v>
                </c:pt>
                <c:pt idx="22">
                  <c:v>12.371735847361583</c:v>
                </c:pt>
                <c:pt idx="23">
                  <c:v>12.382017541283933</c:v>
                </c:pt>
                <c:pt idx="24">
                  <c:v>12.431832728245322</c:v>
                </c:pt>
                <c:pt idx="25">
                  <c:v>12.468049977269116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64.345426805121178</c:v>
                </c:pt>
                <c:pt idx="1">
                  <c:v>59.722324586791601</c:v>
                </c:pt>
                <c:pt idx="2">
                  <c:v>59.067606372722651</c:v>
                </c:pt>
                <c:pt idx="3">
                  <c:v>59.475279465580293</c:v>
                </c:pt>
                <c:pt idx="4">
                  <c:v>61.82022904416273</c:v>
                </c:pt>
                <c:pt idx="5">
                  <c:v>64.35030546678712</c:v>
                </c:pt>
                <c:pt idx="6">
                  <c:v>64.08601449096291</c:v>
                </c:pt>
                <c:pt idx="7">
                  <c:v>65.91750479119689</c:v>
                </c:pt>
                <c:pt idx="8">
                  <c:v>64.979790790273711</c:v>
                </c:pt>
                <c:pt idx="9">
                  <c:v>67.244364507390927</c:v>
                </c:pt>
                <c:pt idx="10">
                  <c:v>66.62635867984487</c:v>
                </c:pt>
                <c:pt idx="11">
                  <c:v>66.98981791978062</c:v>
                </c:pt>
                <c:pt idx="12">
                  <c:v>67.837472764856443</c:v>
                </c:pt>
                <c:pt idx="13">
                  <c:v>68.703063933802696</c:v>
                </c:pt>
                <c:pt idx="14">
                  <c:v>69.636999510266435</c:v>
                </c:pt>
                <c:pt idx="15">
                  <c:v>70.420008369797827</c:v>
                </c:pt>
                <c:pt idx="16">
                  <c:v>71.182004181362885</c:v>
                </c:pt>
                <c:pt idx="17">
                  <c:v>71.92147867003473</c:v>
                </c:pt>
                <c:pt idx="18">
                  <c:v>72.564195982346533</c:v>
                </c:pt>
                <c:pt idx="19">
                  <c:v>73.250291893486619</c:v>
                </c:pt>
                <c:pt idx="20">
                  <c:v>73.950015125664024</c:v>
                </c:pt>
                <c:pt idx="21">
                  <c:v>74.677098573685868</c:v>
                </c:pt>
                <c:pt idx="22">
                  <c:v>75.41539020859706</c:v>
                </c:pt>
                <c:pt idx="23">
                  <c:v>76.101413375833744</c:v>
                </c:pt>
                <c:pt idx="24">
                  <c:v>76.750187286892583</c:v>
                </c:pt>
                <c:pt idx="25">
                  <c:v>77.364630359311533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13.93242313536865</c:v>
                </c:pt>
                <c:pt idx="1">
                  <c:v>14.602470572012193</c:v>
                </c:pt>
                <c:pt idx="2">
                  <c:v>14.55264763935352</c:v>
                </c:pt>
                <c:pt idx="3">
                  <c:v>14.212857632309403</c:v>
                </c:pt>
                <c:pt idx="4">
                  <c:v>15.470214248170276</c:v>
                </c:pt>
                <c:pt idx="5">
                  <c:v>15.270127809036564</c:v>
                </c:pt>
                <c:pt idx="6">
                  <c:v>14.290922815716465</c:v>
                </c:pt>
                <c:pt idx="7">
                  <c:v>15.542695434997849</c:v>
                </c:pt>
                <c:pt idx="8">
                  <c:v>16.114766949974271</c:v>
                </c:pt>
                <c:pt idx="9">
                  <c:v>16.632243390405108</c:v>
                </c:pt>
                <c:pt idx="10">
                  <c:v>14.442020634729571</c:v>
                </c:pt>
                <c:pt idx="11">
                  <c:v>13.180673543917688</c:v>
                </c:pt>
                <c:pt idx="12">
                  <c:v>13.177802563116082</c:v>
                </c:pt>
                <c:pt idx="13">
                  <c:v>13.178063550055679</c:v>
                </c:pt>
                <c:pt idx="14">
                  <c:v>13.215156003399288</c:v>
                </c:pt>
                <c:pt idx="15">
                  <c:v>13.204580835610674</c:v>
                </c:pt>
                <c:pt idx="16">
                  <c:v>13.179010304902119</c:v>
                </c:pt>
                <c:pt idx="17">
                  <c:v>13.143199217301909</c:v>
                </c:pt>
                <c:pt idx="18">
                  <c:v>13.103208136774068</c:v>
                </c:pt>
                <c:pt idx="19">
                  <c:v>13.074311043954442</c:v>
                </c:pt>
                <c:pt idx="20">
                  <c:v>13.051019275419657</c:v>
                </c:pt>
                <c:pt idx="21">
                  <c:v>13.025156395860051</c:v>
                </c:pt>
                <c:pt idx="22">
                  <c:v>12.992417970533715</c:v>
                </c:pt>
                <c:pt idx="23">
                  <c:v>12.970905615949185</c:v>
                </c:pt>
                <c:pt idx="24">
                  <c:v>12.955348290333022</c:v>
                </c:pt>
                <c:pt idx="25">
                  <c:v>12.935611800531374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1.1424061813404038</c:v>
                </c:pt>
                <c:pt idx="1">
                  <c:v>0.8055441543363463</c:v>
                </c:pt>
                <c:pt idx="2">
                  <c:v>0.76559933498328947</c:v>
                </c:pt>
                <c:pt idx="3">
                  <c:v>0.6868422696662958</c:v>
                </c:pt>
                <c:pt idx="4">
                  <c:v>0.77153777260290712</c:v>
                </c:pt>
                <c:pt idx="5">
                  <c:v>0.70687312669233271</c:v>
                </c:pt>
                <c:pt idx="6">
                  <c:v>0.60035188429255226</c:v>
                </c:pt>
                <c:pt idx="7">
                  <c:v>0.6749971037529372</c:v>
                </c:pt>
                <c:pt idx="8">
                  <c:v>0.66245902159406322</c:v>
                </c:pt>
                <c:pt idx="9">
                  <c:v>0.63809574352861476</c:v>
                </c:pt>
                <c:pt idx="10">
                  <c:v>0.76495045682833729</c:v>
                </c:pt>
                <c:pt idx="11">
                  <c:v>0.54571391853329843</c:v>
                </c:pt>
                <c:pt idx="12">
                  <c:v>0.54590866619342804</c:v>
                </c:pt>
                <c:pt idx="13">
                  <c:v>0.55020012845010724</c:v>
                </c:pt>
                <c:pt idx="14">
                  <c:v>0.55477742631215643</c:v>
                </c:pt>
                <c:pt idx="15">
                  <c:v>0.56187887349414112</c:v>
                </c:pt>
                <c:pt idx="16">
                  <c:v>0.5675658415221646</c:v>
                </c:pt>
                <c:pt idx="17">
                  <c:v>0.57325771581575224</c:v>
                </c:pt>
                <c:pt idx="18">
                  <c:v>0.57789144616931409</c:v>
                </c:pt>
                <c:pt idx="19">
                  <c:v>0.58443859738034798</c:v>
                </c:pt>
                <c:pt idx="20">
                  <c:v>0.58972411220247567</c:v>
                </c:pt>
                <c:pt idx="21">
                  <c:v>0.59506576652057552</c:v>
                </c:pt>
                <c:pt idx="22">
                  <c:v>0.59989033415050963</c:v>
                </c:pt>
                <c:pt idx="23">
                  <c:v>0.60591248618478288</c:v>
                </c:pt>
                <c:pt idx="24">
                  <c:v>0.60984353332549268</c:v>
                </c:pt>
                <c:pt idx="25">
                  <c:v>0.61557010312158056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44.820550145714272</c:v>
                </c:pt>
                <c:pt idx="1">
                  <c:v>49.029978796109482</c:v>
                </c:pt>
                <c:pt idx="2">
                  <c:v>53.341343975155098</c:v>
                </c:pt>
                <c:pt idx="3">
                  <c:v>52.161359209765294</c:v>
                </c:pt>
                <c:pt idx="4">
                  <c:v>55.021866167516549</c:v>
                </c:pt>
                <c:pt idx="5">
                  <c:v>52.80620277834015</c:v>
                </c:pt>
                <c:pt idx="6">
                  <c:v>51.861694329361889</c:v>
                </c:pt>
                <c:pt idx="7">
                  <c:v>52.942040581746319</c:v>
                </c:pt>
                <c:pt idx="8">
                  <c:v>51.560482742102181</c:v>
                </c:pt>
                <c:pt idx="9">
                  <c:v>53.464733686846515</c:v>
                </c:pt>
                <c:pt idx="10">
                  <c:v>51.213573578945542</c:v>
                </c:pt>
                <c:pt idx="11">
                  <c:v>50.642247360353473</c:v>
                </c:pt>
                <c:pt idx="12">
                  <c:v>50.727514723618413</c:v>
                </c:pt>
                <c:pt idx="13">
                  <c:v>50.767958013618198</c:v>
                </c:pt>
                <c:pt idx="14">
                  <c:v>50.882579793641995</c:v>
                </c:pt>
                <c:pt idx="15">
                  <c:v>50.881002464545283</c:v>
                </c:pt>
                <c:pt idx="16">
                  <c:v>50.847224331374456</c:v>
                </c:pt>
                <c:pt idx="17">
                  <c:v>50.802177346987364</c:v>
                </c:pt>
                <c:pt idx="18">
                  <c:v>50.713081224296495</c:v>
                </c:pt>
                <c:pt idx="19">
                  <c:v>50.622194445142242</c:v>
                </c:pt>
                <c:pt idx="20">
                  <c:v>50.50869672731352</c:v>
                </c:pt>
                <c:pt idx="21">
                  <c:v>50.327934839189332</c:v>
                </c:pt>
                <c:pt idx="22">
                  <c:v>50.145208898815007</c:v>
                </c:pt>
                <c:pt idx="23">
                  <c:v>49.990494250227187</c:v>
                </c:pt>
                <c:pt idx="24">
                  <c:v>49.813276547710778</c:v>
                </c:pt>
                <c:pt idx="25">
                  <c:v>49.64586399332498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11.11738640123221</c:v>
                </c:pt>
                <c:pt idx="1">
                  <c:v>11.656470877334574</c:v>
                </c:pt>
                <c:pt idx="2">
                  <c:v>11.999127565800951</c:v>
                </c:pt>
                <c:pt idx="3">
                  <c:v>11.756453173130017</c:v>
                </c:pt>
                <c:pt idx="4">
                  <c:v>11.57270250134644</c:v>
                </c:pt>
                <c:pt idx="5">
                  <c:v>12.766814992757451</c:v>
                </c:pt>
                <c:pt idx="6">
                  <c:v>12.276452516925794</c:v>
                </c:pt>
                <c:pt idx="7">
                  <c:v>13.961161148127751</c:v>
                </c:pt>
                <c:pt idx="8">
                  <c:v>14.009752374757715</c:v>
                </c:pt>
                <c:pt idx="9">
                  <c:v>14.299500457375872</c:v>
                </c:pt>
                <c:pt idx="10">
                  <c:v>14.220259895346215</c:v>
                </c:pt>
                <c:pt idx="11">
                  <c:v>15.165861414503981</c:v>
                </c:pt>
                <c:pt idx="12">
                  <c:v>15.380050338509319</c:v>
                </c:pt>
                <c:pt idx="13">
                  <c:v>15.59094041140696</c:v>
                </c:pt>
                <c:pt idx="14">
                  <c:v>15.837536922307706</c:v>
                </c:pt>
                <c:pt idx="15">
                  <c:v>16.043420585887961</c:v>
                </c:pt>
                <c:pt idx="16">
                  <c:v>16.252859341453348</c:v>
                </c:pt>
                <c:pt idx="17">
                  <c:v>16.461873190805179</c:v>
                </c:pt>
                <c:pt idx="18">
                  <c:v>16.689764399877838</c:v>
                </c:pt>
                <c:pt idx="19">
                  <c:v>16.892077975631658</c:v>
                </c:pt>
                <c:pt idx="20">
                  <c:v>17.112281019914697</c:v>
                </c:pt>
                <c:pt idx="21">
                  <c:v>17.335553201124416</c:v>
                </c:pt>
                <c:pt idx="22">
                  <c:v>17.578664655668117</c:v>
                </c:pt>
                <c:pt idx="23">
                  <c:v>17.793268345147958</c:v>
                </c:pt>
                <c:pt idx="24">
                  <c:v>18.033809171487853</c:v>
                </c:pt>
                <c:pt idx="25">
                  <c:v>18.250458228495855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15.916416350021185</c:v>
                </c:pt>
                <c:pt idx="1">
                  <c:v>15.24741910268015</c:v>
                </c:pt>
                <c:pt idx="2">
                  <c:v>15.152458692338703</c:v>
                </c:pt>
                <c:pt idx="3">
                  <c:v>15.698237066159937</c:v>
                </c:pt>
                <c:pt idx="4">
                  <c:v>16.297936437768378</c:v>
                </c:pt>
                <c:pt idx="5">
                  <c:v>15.873936397934685</c:v>
                </c:pt>
                <c:pt idx="6">
                  <c:v>15.290568817086013</c:v>
                </c:pt>
                <c:pt idx="7">
                  <c:v>16.365695866432144</c:v>
                </c:pt>
                <c:pt idx="8">
                  <c:v>16.257760654090571</c:v>
                </c:pt>
                <c:pt idx="9">
                  <c:v>15.816015728243642</c:v>
                </c:pt>
                <c:pt idx="10">
                  <c:v>13.567765770085009</c:v>
                </c:pt>
                <c:pt idx="11">
                  <c:v>14.451428984376649</c:v>
                </c:pt>
                <c:pt idx="12">
                  <c:v>14.306525930838303</c:v>
                </c:pt>
                <c:pt idx="13">
                  <c:v>14.194745625774658</c:v>
                </c:pt>
                <c:pt idx="14">
                  <c:v>14.089617721459804</c:v>
                </c:pt>
                <c:pt idx="15">
                  <c:v>13.977415980789671</c:v>
                </c:pt>
                <c:pt idx="16">
                  <c:v>13.844045233606041</c:v>
                </c:pt>
                <c:pt idx="17">
                  <c:v>13.685830669341819</c:v>
                </c:pt>
                <c:pt idx="18">
                  <c:v>13.538106257458075</c:v>
                </c:pt>
                <c:pt idx="19">
                  <c:v>13.391092929599685</c:v>
                </c:pt>
                <c:pt idx="20">
                  <c:v>13.255390252847516</c:v>
                </c:pt>
                <c:pt idx="21">
                  <c:v>13.117763563454627</c:v>
                </c:pt>
                <c:pt idx="22">
                  <c:v>12.964157833318291</c:v>
                </c:pt>
                <c:pt idx="23">
                  <c:v>12.804841433389809</c:v>
                </c:pt>
                <c:pt idx="24">
                  <c:v>12.69325801103413</c:v>
                </c:pt>
                <c:pt idx="25">
                  <c:v>12.591964784832667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29.467487879769251</c:v>
                </c:pt>
                <c:pt idx="1">
                  <c:v>30.231090203778752</c:v>
                </c:pt>
                <c:pt idx="2">
                  <c:v>28.770111693102891</c:v>
                </c:pt>
                <c:pt idx="3">
                  <c:v>27.889419381013884</c:v>
                </c:pt>
                <c:pt idx="4">
                  <c:v>31.160431267605862</c:v>
                </c:pt>
                <c:pt idx="5">
                  <c:v>29.975139994627799</c:v>
                </c:pt>
                <c:pt idx="6">
                  <c:v>33.728293685892048</c:v>
                </c:pt>
                <c:pt idx="7">
                  <c:v>33.247964662454542</c:v>
                </c:pt>
                <c:pt idx="8">
                  <c:v>32.827463022470802</c:v>
                </c:pt>
                <c:pt idx="9">
                  <c:v>34.762245219551623</c:v>
                </c:pt>
                <c:pt idx="10">
                  <c:v>31.251821368269283</c:v>
                </c:pt>
                <c:pt idx="11">
                  <c:v>32.022703611326911</c:v>
                </c:pt>
                <c:pt idx="12">
                  <c:v>32.029443948505111</c:v>
                </c:pt>
                <c:pt idx="13">
                  <c:v>32.066137274326579</c:v>
                </c:pt>
                <c:pt idx="14">
                  <c:v>32.164139202052787</c:v>
                </c:pt>
                <c:pt idx="15">
                  <c:v>32.203713978242213</c:v>
                </c:pt>
                <c:pt idx="16">
                  <c:v>32.200235074217616</c:v>
                </c:pt>
                <c:pt idx="17">
                  <c:v>32.182486071878174</c:v>
                </c:pt>
                <c:pt idx="18">
                  <c:v>32.169902882795647</c:v>
                </c:pt>
                <c:pt idx="19">
                  <c:v>32.159765594343519</c:v>
                </c:pt>
                <c:pt idx="20">
                  <c:v>32.175936322042546</c:v>
                </c:pt>
                <c:pt idx="21">
                  <c:v>32.193235749114869</c:v>
                </c:pt>
                <c:pt idx="22">
                  <c:v>32.202236188527557</c:v>
                </c:pt>
                <c:pt idx="23">
                  <c:v>32.191560885365817</c:v>
                </c:pt>
                <c:pt idx="24">
                  <c:v>32.168599987942741</c:v>
                </c:pt>
                <c:pt idx="25">
                  <c:v>32.145956781535837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9.9495526578301483</c:v>
                </c:pt>
                <c:pt idx="1">
                  <c:v>10.063444420294584</c:v>
                </c:pt>
                <c:pt idx="2">
                  <c:v>10.208872671828408</c:v>
                </c:pt>
                <c:pt idx="3">
                  <c:v>10.366986624435624</c:v>
                </c:pt>
                <c:pt idx="4">
                  <c:v>11.078284540537005</c:v>
                </c:pt>
                <c:pt idx="5">
                  <c:v>11.59671984239762</c:v>
                </c:pt>
                <c:pt idx="6">
                  <c:v>11.702666779248512</c:v>
                </c:pt>
                <c:pt idx="7">
                  <c:v>10.580665866575025</c:v>
                </c:pt>
                <c:pt idx="8">
                  <c:v>10.654235343384832</c:v>
                </c:pt>
                <c:pt idx="9">
                  <c:v>10.8343320670882</c:v>
                </c:pt>
                <c:pt idx="10">
                  <c:v>9.1275900073115377</c:v>
                </c:pt>
                <c:pt idx="11">
                  <c:v>15.768569943468442</c:v>
                </c:pt>
                <c:pt idx="12">
                  <c:v>15.99239224788422</c:v>
                </c:pt>
                <c:pt idx="13">
                  <c:v>16.213075554787139</c:v>
                </c:pt>
                <c:pt idx="14">
                  <c:v>16.47051677056745</c:v>
                </c:pt>
                <c:pt idx="15">
                  <c:v>16.703439392327255</c:v>
                </c:pt>
                <c:pt idx="16">
                  <c:v>16.925420834574428</c:v>
                </c:pt>
                <c:pt idx="17">
                  <c:v>17.124364371319238</c:v>
                </c:pt>
                <c:pt idx="18">
                  <c:v>17.345064205212164</c:v>
                </c:pt>
                <c:pt idx="19">
                  <c:v>17.568803273442928</c:v>
                </c:pt>
                <c:pt idx="20">
                  <c:v>17.818140883194346</c:v>
                </c:pt>
                <c:pt idx="21">
                  <c:v>18.070234951070002</c:v>
                </c:pt>
                <c:pt idx="22">
                  <c:v>18.327223318228377</c:v>
                </c:pt>
                <c:pt idx="23">
                  <c:v>18.588975128702256</c:v>
                </c:pt>
                <c:pt idx="24">
                  <c:v>18.842948363336433</c:v>
                </c:pt>
                <c:pt idx="25">
                  <c:v>19.112880022366429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64.830973777355638</c:v>
                </c:pt>
                <c:pt idx="1">
                  <c:v>62.95347301035148</c:v>
                </c:pt>
                <c:pt idx="2">
                  <c:v>61.638169737312602</c:v>
                </c:pt>
                <c:pt idx="3">
                  <c:v>63.661030540696693</c:v>
                </c:pt>
                <c:pt idx="4">
                  <c:v>66.612098208744499</c:v>
                </c:pt>
                <c:pt idx="5">
                  <c:v>66.526258385071046</c:v>
                </c:pt>
                <c:pt idx="6">
                  <c:v>67.289822948646659</c:v>
                </c:pt>
                <c:pt idx="7">
                  <c:v>66.790407075332737</c:v>
                </c:pt>
                <c:pt idx="8">
                  <c:v>65.654221000521161</c:v>
                </c:pt>
                <c:pt idx="9">
                  <c:v>69.483751066031246</c:v>
                </c:pt>
                <c:pt idx="10">
                  <c:v>61.632316603520167</c:v>
                </c:pt>
                <c:pt idx="11">
                  <c:v>56.785795997979783</c:v>
                </c:pt>
                <c:pt idx="12">
                  <c:v>56.479069679596918</c:v>
                </c:pt>
                <c:pt idx="13">
                  <c:v>56.334145534931316</c:v>
                </c:pt>
                <c:pt idx="14">
                  <c:v>56.284817413791195</c:v>
                </c:pt>
                <c:pt idx="15">
                  <c:v>56.078198306022529</c:v>
                </c:pt>
                <c:pt idx="16">
                  <c:v>55.807178918981279</c:v>
                </c:pt>
                <c:pt idx="17">
                  <c:v>55.540790943935527</c:v>
                </c:pt>
                <c:pt idx="18">
                  <c:v>55.205735270426743</c:v>
                </c:pt>
                <c:pt idx="19">
                  <c:v>54.861329201349484</c:v>
                </c:pt>
                <c:pt idx="20">
                  <c:v>54.511345520163822</c:v>
                </c:pt>
                <c:pt idx="21">
                  <c:v>54.144402801795628</c:v>
                </c:pt>
                <c:pt idx="22">
                  <c:v>53.759525765081065</c:v>
                </c:pt>
                <c:pt idx="23">
                  <c:v>53.381432926813112</c:v>
                </c:pt>
                <c:pt idx="24">
                  <c:v>53.023225949329834</c:v>
                </c:pt>
                <c:pt idx="25">
                  <c:v>52.654739527978421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45.259828073857989</c:v>
                </c:pt>
                <c:pt idx="1">
                  <c:v>50.525993037284891</c:v>
                </c:pt>
                <c:pt idx="2">
                  <c:v>51.442759594333552</c:v>
                </c:pt>
                <c:pt idx="3">
                  <c:v>51.751665161274602</c:v>
                </c:pt>
                <c:pt idx="4">
                  <c:v>51.823641524921655</c:v>
                </c:pt>
                <c:pt idx="5">
                  <c:v>53.971704366970556</c:v>
                </c:pt>
                <c:pt idx="6">
                  <c:v>53.596129666560756</c:v>
                </c:pt>
                <c:pt idx="7">
                  <c:v>57.495069024139696</c:v>
                </c:pt>
                <c:pt idx="8">
                  <c:v>57.782467166218225</c:v>
                </c:pt>
                <c:pt idx="9">
                  <c:v>62.295403863433208</c:v>
                </c:pt>
                <c:pt idx="10">
                  <c:v>64.471756394172658</c:v>
                </c:pt>
                <c:pt idx="11">
                  <c:v>58.284106552276114</c:v>
                </c:pt>
                <c:pt idx="12">
                  <c:v>58.76464980312241</c:v>
                </c:pt>
                <c:pt idx="13">
                  <c:v>59.397855676054981</c:v>
                </c:pt>
                <c:pt idx="14">
                  <c:v>60.134242732453401</c:v>
                </c:pt>
                <c:pt idx="15">
                  <c:v>60.760875276865676</c:v>
                </c:pt>
                <c:pt idx="16">
                  <c:v>61.373790809410295</c:v>
                </c:pt>
                <c:pt idx="17">
                  <c:v>61.983659067952303</c:v>
                </c:pt>
                <c:pt idx="18">
                  <c:v>62.617464204650673</c:v>
                </c:pt>
                <c:pt idx="19">
                  <c:v>63.261128636704683</c:v>
                </c:pt>
                <c:pt idx="20">
                  <c:v>63.930391964894284</c:v>
                </c:pt>
                <c:pt idx="21">
                  <c:v>64.586034619384918</c:v>
                </c:pt>
                <c:pt idx="22">
                  <c:v>65.247223956522731</c:v>
                </c:pt>
                <c:pt idx="23">
                  <c:v>65.947232469163538</c:v>
                </c:pt>
                <c:pt idx="24">
                  <c:v>66.673431153987821</c:v>
                </c:pt>
                <c:pt idx="25">
                  <c:v>67.397780328861984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127.58392790252574</c:v>
                </c:pt>
                <c:pt idx="1">
                  <c:v>126.01037462647156</c:v>
                </c:pt>
                <c:pt idx="2">
                  <c:v>123.49084129587388</c:v>
                </c:pt>
                <c:pt idx="3">
                  <c:v>124.19946857307551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132.92262058608051</c:v>
                </c:pt>
                <c:pt idx="7">
                  <c:v>136.9795574050062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158.75115242968002</c:v>
                </c:pt>
                <c:pt idx="11">
                  <c:v>160.84627582756633</c:v>
                </c:pt>
                <c:pt idx="12">
                  <c:v>162.77891404770602</c:v>
                </c:pt>
                <c:pt idx="13">
                  <c:v>164.79841834551507</c:v>
                </c:pt>
                <c:pt idx="14">
                  <c:v>166.97837915840455</c:v>
                </c:pt>
                <c:pt idx="15">
                  <c:v>168.84827667263812</c:v>
                </c:pt>
                <c:pt idx="16">
                  <c:v>170.66922934706088</c:v>
                </c:pt>
                <c:pt idx="17">
                  <c:v>172.52018407465877</c:v>
                </c:pt>
                <c:pt idx="18">
                  <c:v>174.444291690162</c:v>
                </c:pt>
                <c:pt idx="19">
                  <c:v>176.35352661285418</c:v>
                </c:pt>
                <c:pt idx="20">
                  <c:v>178.28610448615512</c:v>
                </c:pt>
                <c:pt idx="21">
                  <c:v>180.20415003206773</c:v>
                </c:pt>
                <c:pt idx="22">
                  <c:v>182.11369811486728</c:v>
                </c:pt>
                <c:pt idx="23">
                  <c:v>184.04870168261201</c:v>
                </c:pt>
                <c:pt idx="24">
                  <c:v>185.95761014324594</c:v>
                </c:pt>
                <c:pt idx="25">
                  <c:v>187.99441361913148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72.637282466717721</c:v>
                </c:pt>
                <c:pt idx="1">
                  <c:v>75.365011048173841</c:v>
                </c:pt>
                <c:pt idx="2">
                  <c:v>74.798069001708882</c:v>
                </c:pt>
                <c:pt idx="3">
                  <c:v>73.242351474168885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80.913702778326751</c:v>
                </c:pt>
                <c:pt idx="8">
                  <c:v>83.023628503069403</c:v>
                </c:pt>
                <c:pt idx="9">
                  <c:v>85.832893833638849</c:v>
                </c:pt>
                <c:pt idx="10">
                  <c:v>88.367928032068463</c:v>
                </c:pt>
                <c:pt idx="11">
                  <c:v>91.403290815683988</c:v>
                </c:pt>
                <c:pt idx="12">
                  <c:v>92.072039798127051</c:v>
                </c:pt>
                <c:pt idx="13">
                  <c:v>93.03507748029412</c:v>
                </c:pt>
                <c:pt idx="14">
                  <c:v>94.165654604652545</c:v>
                </c:pt>
                <c:pt idx="15">
                  <c:v>95.209585557652105</c:v>
                </c:pt>
                <c:pt idx="16">
                  <c:v>96.203241071197851</c:v>
                </c:pt>
                <c:pt idx="17">
                  <c:v>97.183973397483413</c:v>
                </c:pt>
                <c:pt idx="18">
                  <c:v>98.153166542596978</c:v>
                </c:pt>
                <c:pt idx="19">
                  <c:v>99.191847319577548</c:v>
                </c:pt>
                <c:pt idx="20">
                  <c:v>100.2269064851463</c:v>
                </c:pt>
                <c:pt idx="21">
                  <c:v>101.29782549424822</c:v>
                </c:pt>
                <c:pt idx="22">
                  <c:v>102.35158186975499</c:v>
                </c:pt>
                <c:pt idx="23">
                  <c:v>103.42861547898292</c:v>
                </c:pt>
                <c:pt idx="24">
                  <c:v>104.48429179145197</c:v>
                </c:pt>
                <c:pt idx="25">
                  <c:v>105.58451504678899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84.011070476172634</c:v>
                </c:pt>
                <c:pt idx="1">
                  <c:v>85.682754784846878</c:v>
                </c:pt>
                <c:pt idx="2">
                  <c:v>86.11111699592503</c:v>
                </c:pt>
                <c:pt idx="3">
                  <c:v>83.269002510104826</c:v>
                </c:pt>
                <c:pt idx="4">
                  <c:v>86.368592757079867</c:v>
                </c:pt>
                <c:pt idx="5">
                  <c:v>86.388462715128099</c:v>
                </c:pt>
                <c:pt idx="6">
                  <c:v>82.991771221921937</c:v>
                </c:pt>
                <c:pt idx="7">
                  <c:v>89.615935413050508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91.422855812061186</c:v>
                </c:pt>
                <c:pt idx="11">
                  <c:v>93.829952727191682</c:v>
                </c:pt>
                <c:pt idx="12">
                  <c:v>93.727213251468413</c:v>
                </c:pt>
                <c:pt idx="13">
                  <c:v>93.655279234890173</c:v>
                </c:pt>
                <c:pt idx="14">
                  <c:v>93.712339391192643</c:v>
                </c:pt>
                <c:pt idx="15">
                  <c:v>93.6046405213486</c:v>
                </c:pt>
                <c:pt idx="16">
                  <c:v>93.346673648164526</c:v>
                </c:pt>
                <c:pt idx="17">
                  <c:v>92.917783021225588</c:v>
                </c:pt>
                <c:pt idx="18">
                  <c:v>92.557779556834589</c:v>
                </c:pt>
                <c:pt idx="19">
                  <c:v>92.10031274826305</c:v>
                </c:pt>
                <c:pt idx="20">
                  <c:v>91.667682899815603</c:v>
                </c:pt>
                <c:pt idx="21">
                  <c:v>91.21132178923547</c:v>
                </c:pt>
                <c:pt idx="22">
                  <c:v>90.789629178691783</c:v>
                </c:pt>
                <c:pt idx="23">
                  <c:v>90.36081484746434</c:v>
                </c:pt>
                <c:pt idx="24">
                  <c:v>89.905081045158994</c:v>
                </c:pt>
                <c:pt idx="25">
                  <c:v>89.329525675294889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61.015267746972789</c:v>
                </c:pt>
                <c:pt idx="1">
                  <c:v>58.625650779533601</c:v>
                </c:pt>
                <c:pt idx="2">
                  <c:v>59.836275429560317</c:v>
                </c:pt>
                <c:pt idx="3">
                  <c:v>58.927046918618942</c:v>
                </c:pt>
                <c:pt idx="4">
                  <c:v>63.581240702000215</c:v>
                </c:pt>
                <c:pt idx="5">
                  <c:v>60.971492651563921</c:v>
                </c:pt>
                <c:pt idx="6">
                  <c:v>58.972682794535871</c:v>
                </c:pt>
                <c:pt idx="7">
                  <c:v>61.426602848861044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55.457650337137267</c:v>
                </c:pt>
                <c:pt idx="11">
                  <c:v>55.889561383040984</c:v>
                </c:pt>
                <c:pt idx="12">
                  <c:v>55.606002236457684</c:v>
                </c:pt>
                <c:pt idx="13">
                  <c:v>55.430039236092405</c:v>
                </c:pt>
                <c:pt idx="14">
                  <c:v>55.3472433494981</c:v>
                </c:pt>
                <c:pt idx="15">
                  <c:v>55.165963184777745</c:v>
                </c:pt>
                <c:pt idx="16">
                  <c:v>54.988521062172055</c:v>
                </c:pt>
                <c:pt idx="17">
                  <c:v>54.770942241260641</c:v>
                </c:pt>
                <c:pt idx="18">
                  <c:v>54.539348200398976</c:v>
                </c:pt>
                <c:pt idx="19">
                  <c:v>54.291879728269542</c:v>
                </c:pt>
                <c:pt idx="20">
                  <c:v>54.074364925225829</c:v>
                </c:pt>
                <c:pt idx="21">
                  <c:v>53.852222223248027</c:v>
                </c:pt>
                <c:pt idx="22">
                  <c:v>53.632151707243167</c:v>
                </c:pt>
                <c:pt idx="23">
                  <c:v>53.432831074163275</c:v>
                </c:pt>
                <c:pt idx="24">
                  <c:v>53.257088724762056</c:v>
                </c:pt>
                <c:pt idx="25">
                  <c:v>53.069089728424295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79.420256121830235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74.374979367555994</c:v>
                </c:pt>
                <c:pt idx="4">
                  <c:v>78.061981064935921</c:v>
                </c:pt>
                <c:pt idx="5">
                  <c:v>80.327306402516015</c:v>
                </c:pt>
                <c:pt idx="6">
                  <c:v>78.977289190971931</c:v>
                </c:pt>
                <c:pt idx="7">
                  <c:v>82.135197329947687</c:v>
                </c:pt>
                <c:pt idx="8">
                  <c:v>81.757016761842038</c:v>
                </c:pt>
                <c:pt idx="9">
                  <c:v>84.514703641324644</c:v>
                </c:pt>
                <c:pt idx="10">
                  <c:v>81.833329771402774</c:v>
                </c:pt>
                <c:pt idx="11">
                  <c:v>80.716205382231607</c:v>
                </c:pt>
                <c:pt idx="12">
                  <c:v>81.561183994165944</c:v>
                </c:pt>
                <c:pt idx="13">
                  <c:v>82.431327612308479</c:v>
                </c:pt>
                <c:pt idx="14">
                  <c:v>83.406932939977878</c:v>
                </c:pt>
                <c:pt idx="15">
                  <c:v>84.186468078902635</c:v>
                </c:pt>
                <c:pt idx="16">
                  <c:v>84.928580327787174</c:v>
                </c:pt>
                <c:pt idx="17">
                  <c:v>85.6379356031524</c:v>
                </c:pt>
                <c:pt idx="18">
                  <c:v>86.245295565289922</c:v>
                </c:pt>
                <c:pt idx="19">
                  <c:v>86.909041534821398</c:v>
                </c:pt>
                <c:pt idx="20">
                  <c:v>87.590758513286161</c:v>
                </c:pt>
                <c:pt idx="21">
                  <c:v>88.297320736066496</c:v>
                </c:pt>
                <c:pt idx="22">
                  <c:v>89.007698513281284</c:v>
                </c:pt>
                <c:pt idx="23">
                  <c:v>89.678231477967714</c:v>
                </c:pt>
                <c:pt idx="24">
                  <c:v>90.315379110551092</c:v>
                </c:pt>
                <c:pt idx="25">
                  <c:v>90.915812262964494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55.937936546946482</c:v>
                </c:pt>
                <c:pt idx="1">
                  <c:v>60.686449673444059</c:v>
                </c:pt>
                <c:pt idx="2">
                  <c:v>65.340471540956045</c:v>
                </c:pt>
                <c:pt idx="3">
                  <c:v>63.917812382895313</c:v>
                </c:pt>
                <c:pt idx="4">
                  <c:v>66.594568668862991</c:v>
                </c:pt>
                <c:pt idx="5">
                  <c:v>65.573017771097597</c:v>
                </c:pt>
                <c:pt idx="6">
                  <c:v>64.138146846287682</c:v>
                </c:pt>
                <c:pt idx="7">
                  <c:v>66.90320172987407</c:v>
                </c:pt>
                <c:pt idx="8">
                  <c:v>65.570235116859891</c:v>
                </c:pt>
                <c:pt idx="9">
                  <c:v>67.764234144222385</c:v>
                </c:pt>
                <c:pt idx="10">
                  <c:v>65.43383347429176</c:v>
                </c:pt>
                <c:pt idx="11">
                  <c:v>65.808108774857459</c:v>
                </c:pt>
                <c:pt idx="12">
                  <c:v>66.107565062127733</c:v>
                </c:pt>
                <c:pt idx="13">
                  <c:v>66.35889842502516</c:v>
                </c:pt>
                <c:pt idx="14">
                  <c:v>66.7201167159497</c:v>
                </c:pt>
                <c:pt idx="15">
                  <c:v>66.924423050433248</c:v>
                </c:pt>
                <c:pt idx="16">
                  <c:v>67.100083672827807</c:v>
                </c:pt>
                <c:pt idx="17">
                  <c:v>67.264050537792542</c:v>
                </c:pt>
                <c:pt idx="18">
                  <c:v>67.402845624174333</c:v>
                </c:pt>
                <c:pt idx="19">
                  <c:v>67.514272420773892</c:v>
                </c:pt>
                <c:pt idx="20">
                  <c:v>67.62097774722821</c:v>
                </c:pt>
                <c:pt idx="21">
                  <c:v>67.663488040313752</c:v>
                </c:pt>
                <c:pt idx="22">
                  <c:v>67.72387355448312</c:v>
                </c:pt>
                <c:pt idx="23">
                  <c:v>67.783762595375151</c:v>
                </c:pt>
                <c:pt idx="24">
                  <c:v>67.847085719198631</c:v>
                </c:pt>
                <c:pt idx="25">
                  <c:v>67.896322221820839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45.383904229790438</c:v>
                </c:pt>
                <c:pt idx="1">
                  <c:v>45.478509306458903</c:v>
                </c:pt>
                <c:pt idx="2">
                  <c:v>43.922570385441595</c:v>
                </c:pt>
                <c:pt idx="3">
                  <c:v>43.587656447173821</c:v>
                </c:pt>
                <c:pt idx="4">
                  <c:v>47.458367705374243</c:v>
                </c:pt>
                <c:pt idx="5">
                  <c:v>45.84907639256248</c:v>
                </c:pt>
                <c:pt idx="6">
                  <c:v>49.01886250297806</c:v>
                </c:pt>
                <c:pt idx="7">
                  <c:v>49.613660528886683</c:v>
                </c:pt>
                <c:pt idx="8">
                  <c:v>49.08522367656137</c:v>
                </c:pt>
                <c:pt idx="9">
                  <c:v>50.578260947795265</c:v>
                </c:pt>
                <c:pt idx="10">
                  <c:v>44.819587138354294</c:v>
                </c:pt>
                <c:pt idx="11">
                  <c:v>46.474132595703558</c:v>
                </c:pt>
                <c:pt idx="12">
                  <c:v>46.335969879343416</c:v>
                </c:pt>
                <c:pt idx="13">
                  <c:v>46.260882900101237</c:v>
                </c:pt>
                <c:pt idx="14">
                  <c:v>46.25375692351259</c:v>
                </c:pt>
                <c:pt idx="15">
                  <c:v>46.181129959031885</c:v>
                </c:pt>
                <c:pt idx="16">
                  <c:v>46.044280307823655</c:v>
                </c:pt>
                <c:pt idx="17">
                  <c:v>45.868316741219992</c:v>
                </c:pt>
                <c:pt idx="18">
                  <c:v>45.708009140253722</c:v>
                </c:pt>
                <c:pt idx="19">
                  <c:v>45.550858523943205</c:v>
                </c:pt>
                <c:pt idx="20">
                  <c:v>45.431326574890065</c:v>
                </c:pt>
                <c:pt idx="21">
                  <c:v>45.310999312569493</c:v>
                </c:pt>
                <c:pt idx="22">
                  <c:v>45.166394021845846</c:v>
                </c:pt>
                <c:pt idx="23">
                  <c:v>44.996402318755628</c:v>
                </c:pt>
                <c:pt idx="24">
                  <c:v>44.861857998976873</c:v>
                </c:pt>
                <c:pt idx="25">
                  <c:v>44.737921566368506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73.01691743064606</c:v>
                </c:pt>
                <c:pt idx="2">
                  <c:v>71.847042409141011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78.122978227468664</c:v>
                </c:pt>
                <c:pt idx="6">
                  <c:v>78.992489727895176</c:v>
                </c:pt>
                <c:pt idx="7">
                  <c:v>77.371072941907755</c:v>
                </c:pt>
                <c:pt idx="8">
                  <c:v>76.308456343905988</c:v>
                </c:pt>
                <c:pt idx="9">
                  <c:v>80.318083133119444</c:v>
                </c:pt>
                <c:pt idx="10">
                  <c:v>70.759906610831706</c:v>
                </c:pt>
                <c:pt idx="11">
                  <c:v>72.554365941448225</c:v>
                </c:pt>
                <c:pt idx="12">
                  <c:v>72.471461927481144</c:v>
                </c:pt>
                <c:pt idx="13">
                  <c:v>72.547221089718448</c:v>
                </c:pt>
                <c:pt idx="14">
                  <c:v>72.755334184358645</c:v>
                </c:pt>
                <c:pt idx="15">
                  <c:v>72.781637698349783</c:v>
                </c:pt>
                <c:pt idx="16">
                  <c:v>72.732599753555704</c:v>
                </c:pt>
                <c:pt idx="17">
                  <c:v>72.665155315254765</c:v>
                </c:pt>
                <c:pt idx="18">
                  <c:v>72.550799475638911</c:v>
                </c:pt>
                <c:pt idx="19">
                  <c:v>72.430132474792416</c:v>
                </c:pt>
                <c:pt idx="20">
                  <c:v>72.329486403358175</c:v>
                </c:pt>
                <c:pt idx="21">
                  <c:v>72.214637752865627</c:v>
                </c:pt>
                <c:pt idx="22">
                  <c:v>72.086749083309442</c:v>
                </c:pt>
                <c:pt idx="23">
                  <c:v>71.970408055515364</c:v>
                </c:pt>
                <c:pt idx="24">
                  <c:v>71.86617431266626</c:v>
                </c:pt>
                <c:pt idx="25">
                  <c:v>71.767619550344847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45.259828073857989</c:v>
                </c:pt>
                <c:pt idx="1">
                  <c:v>50.525993037284891</c:v>
                </c:pt>
                <c:pt idx="2">
                  <c:v>51.442759594333552</c:v>
                </c:pt>
                <c:pt idx="3">
                  <c:v>51.751665161274602</c:v>
                </c:pt>
                <c:pt idx="4">
                  <c:v>51.823641524921655</c:v>
                </c:pt>
                <c:pt idx="5">
                  <c:v>53.971704366970556</c:v>
                </c:pt>
                <c:pt idx="6">
                  <c:v>53.596129666560756</c:v>
                </c:pt>
                <c:pt idx="7">
                  <c:v>57.495069024139696</c:v>
                </c:pt>
                <c:pt idx="8">
                  <c:v>57.782467166218225</c:v>
                </c:pt>
                <c:pt idx="9">
                  <c:v>62.295403863433208</c:v>
                </c:pt>
                <c:pt idx="10">
                  <c:v>64.471756394172658</c:v>
                </c:pt>
                <c:pt idx="11">
                  <c:v>58.284106552276114</c:v>
                </c:pt>
                <c:pt idx="12">
                  <c:v>58.76464980312241</c:v>
                </c:pt>
                <c:pt idx="13">
                  <c:v>59.397855676054981</c:v>
                </c:pt>
                <c:pt idx="14">
                  <c:v>60.134242732453401</c:v>
                </c:pt>
                <c:pt idx="15">
                  <c:v>60.760875276865676</c:v>
                </c:pt>
                <c:pt idx="16">
                  <c:v>61.373790809410295</c:v>
                </c:pt>
                <c:pt idx="17">
                  <c:v>61.983659067952303</c:v>
                </c:pt>
                <c:pt idx="18">
                  <c:v>62.617464204650673</c:v>
                </c:pt>
                <c:pt idx="19">
                  <c:v>63.261128636704683</c:v>
                </c:pt>
                <c:pt idx="20">
                  <c:v>63.930391964894284</c:v>
                </c:pt>
                <c:pt idx="21">
                  <c:v>64.586034619384918</c:v>
                </c:pt>
                <c:pt idx="22">
                  <c:v>65.247223956522731</c:v>
                </c:pt>
                <c:pt idx="23">
                  <c:v>65.947232469163538</c:v>
                </c:pt>
                <c:pt idx="24">
                  <c:v>66.673431153987821</c:v>
                </c:pt>
                <c:pt idx="25">
                  <c:v>67.397780328861984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127.58392790252574</c:v>
                </c:pt>
                <c:pt idx="1">
                  <c:v>126.01037462647156</c:v>
                </c:pt>
                <c:pt idx="2">
                  <c:v>123.49084129587388</c:v>
                </c:pt>
                <c:pt idx="3">
                  <c:v>124.19946857307551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132.92262058608051</c:v>
                </c:pt>
                <c:pt idx="7">
                  <c:v>136.9795574050062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158.75115242968002</c:v>
                </c:pt>
                <c:pt idx="11">
                  <c:v>160.84627582756633</c:v>
                </c:pt>
                <c:pt idx="12">
                  <c:v>162.77891404770602</c:v>
                </c:pt>
                <c:pt idx="13">
                  <c:v>164.79841834551507</c:v>
                </c:pt>
                <c:pt idx="14">
                  <c:v>166.97837915840455</c:v>
                </c:pt>
                <c:pt idx="15">
                  <c:v>168.84827667263812</c:v>
                </c:pt>
                <c:pt idx="16">
                  <c:v>170.66922934706088</c:v>
                </c:pt>
                <c:pt idx="17">
                  <c:v>172.52018407465877</c:v>
                </c:pt>
                <c:pt idx="18">
                  <c:v>174.444291690162</c:v>
                </c:pt>
                <c:pt idx="19">
                  <c:v>176.35352661285418</c:v>
                </c:pt>
                <c:pt idx="20">
                  <c:v>178.28610448615512</c:v>
                </c:pt>
                <c:pt idx="21">
                  <c:v>180.20415003206773</c:v>
                </c:pt>
                <c:pt idx="22">
                  <c:v>182.11369811486728</c:v>
                </c:pt>
                <c:pt idx="23">
                  <c:v>184.04870168261201</c:v>
                </c:pt>
                <c:pt idx="24">
                  <c:v>185.95761014324594</c:v>
                </c:pt>
                <c:pt idx="25">
                  <c:v>187.99441361913148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72.637282466717721</c:v>
                </c:pt>
                <c:pt idx="1">
                  <c:v>75.365011048173841</c:v>
                </c:pt>
                <c:pt idx="2">
                  <c:v>74.798069001708882</c:v>
                </c:pt>
                <c:pt idx="3">
                  <c:v>73.242351474168885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80.913702778326751</c:v>
                </c:pt>
                <c:pt idx="8">
                  <c:v>83.023628503069403</c:v>
                </c:pt>
                <c:pt idx="9">
                  <c:v>85.832893833638849</c:v>
                </c:pt>
                <c:pt idx="10">
                  <c:v>88.367928032068463</c:v>
                </c:pt>
                <c:pt idx="11">
                  <c:v>91.403290815683988</c:v>
                </c:pt>
                <c:pt idx="12">
                  <c:v>92.072039798127051</c:v>
                </c:pt>
                <c:pt idx="13">
                  <c:v>93.03507748029412</c:v>
                </c:pt>
                <c:pt idx="14">
                  <c:v>94.165654604652545</c:v>
                </c:pt>
                <c:pt idx="15">
                  <c:v>95.209585557652105</c:v>
                </c:pt>
                <c:pt idx="16">
                  <c:v>96.203241071197851</c:v>
                </c:pt>
                <c:pt idx="17">
                  <c:v>97.183973397483413</c:v>
                </c:pt>
                <c:pt idx="18">
                  <c:v>98.153166542596978</c:v>
                </c:pt>
                <c:pt idx="19">
                  <c:v>99.191847319577548</c:v>
                </c:pt>
                <c:pt idx="20">
                  <c:v>100.2269064851463</c:v>
                </c:pt>
                <c:pt idx="21">
                  <c:v>101.29782549424822</c:v>
                </c:pt>
                <c:pt idx="22">
                  <c:v>102.35158186975499</c:v>
                </c:pt>
                <c:pt idx="23">
                  <c:v>103.42861547898292</c:v>
                </c:pt>
                <c:pt idx="24">
                  <c:v>104.48429179145197</c:v>
                </c:pt>
                <c:pt idx="25">
                  <c:v>105.58451504678899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84.011070476172634</c:v>
                </c:pt>
                <c:pt idx="1">
                  <c:v>85.682754784846878</c:v>
                </c:pt>
                <c:pt idx="2">
                  <c:v>86.11111699592503</c:v>
                </c:pt>
                <c:pt idx="3">
                  <c:v>83.269002510104826</c:v>
                </c:pt>
                <c:pt idx="4">
                  <c:v>86.368592757079867</c:v>
                </c:pt>
                <c:pt idx="5">
                  <c:v>86.388462715128099</c:v>
                </c:pt>
                <c:pt idx="6">
                  <c:v>82.991771221921937</c:v>
                </c:pt>
                <c:pt idx="7">
                  <c:v>89.615935413050508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91.422855812061186</c:v>
                </c:pt>
                <c:pt idx="11">
                  <c:v>93.829952727191682</c:v>
                </c:pt>
                <c:pt idx="12">
                  <c:v>93.727213251468413</c:v>
                </c:pt>
                <c:pt idx="13">
                  <c:v>93.655279234890173</c:v>
                </c:pt>
                <c:pt idx="14">
                  <c:v>93.712339391192643</c:v>
                </c:pt>
                <c:pt idx="15">
                  <c:v>93.6046405213486</c:v>
                </c:pt>
                <c:pt idx="16">
                  <c:v>93.346673648164526</c:v>
                </c:pt>
                <c:pt idx="17">
                  <c:v>92.917783021225588</c:v>
                </c:pt>
                <c:pt idx="18">
                  <c:v>92.557779556834589</c:v>
                </c:pt>
                <c:pt idx="19">
                  <c:v>92.10031274826305</c:v>
                </c:pt>
                <c:pt idx="20">
                  <c:v>91.667682899815603</c:v>
                </c:pt>
                <c:pt idx="21">
                  <c:v>91.21132178923547</c:v>
                </c:pt>
                <c:pt idx="22">
                  <c:v>90.789629178691783</c:v>
                </c:pt>
                <c:pt idx="23">
                  <c:v>90.36081484746434</c:v>
                </c:pt>
                <c:pt idx="24">
                  <c:v>89.905081045158994</c:v>
                </c:pt>
                <c:pt idx="25">
                  <c:v>89.329525675294889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61.015267746972789</c:v>
                </c:pt>
                <c:pt idx="1">
                  <c:v>58.625650779533601</c:v>
                </c:pt>
                <c:pt idx="2">
                  <c:v>59.836275429560317</c:v>
                </c:pt>
                <c:pt idx="3">
                  <c:v>58.927046918618942</c:v>
                </c:pt>
                <c:pt idx="4">
                  <c:v>63.581240702000215</c:v>
                </c:pt>
                <c:pt idx="5">
                  <c:v>60.971492651563921</c:v>
                </c:pt>
                <c:pt idx="6">
                  <c:v>58.972682794535871</c:v>
                </c:pt>
                <c:pt idx="7">
                  <c:v>61.426602848861044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55.457650337137267</c:v>
                </c:pt>
                <c:pt idx="11">
                  <c:v>55.889561383040984</c:v>
                </c:pt>
                <c:pt idx="12">
                  <c:v>55.606002236457684</c:v>
                </c:pt>
                <c:pt idx="13">
                  <c:v>55.430039236092405</c:v>
                </c:pt>
                <c:pt idx="14">
                  <c:v>55.3472433494981</c:v>
                </c:pt>
                <c:pt idx="15">
                  <c:v>55.165963184777745</c:v>
                </c:pt>
                <c:pt idx="16">
                  <c:v>54.988521062172055</c:v>
                </c:pt>
                <c:pt idx="17">
                  <c:v>54.770942241260641</c:v>
                </c:pt>
                <c:pt idx="18">
                  <c:v>54.539348200398976</c:v>
                </c:pt>
                <c:pt idx="19">
                  <c:v>54.291879728269542</c:v>
                </c:pt>
                <c:pt idx="20">
                  <c:v>54.074364925225829</c:v>
                </c:pt>
                <c:pt idx="21">
                  <c:v>53.852222223248027</c:v>
                </c:pt>
                <c:pt idx="22">
                  <c:v>53.632151707243167</c:v>
                </c:pt>
                <c:pt idx="23">
                  <c:v>53.432831074163275</c:v>
                </c:pt>
                <c:pt idx="24">
                  <c:v>53.257088724762056</c:v>
                </c:pt>
                <c:pt idx="25">
                  <c:v>53.069089728424295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79.420256121830235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74.374979367555994</c:v>
                </c:pt>
                <c:pt idx="4">
                  <c:v>78.061981064935921</c:v>
                </c:pt>
                <c:pt idx="5">
                  <c:v>80.327306402516015</c:v>
                </c:pt>
                <c:pt idx="6">
                  <c:v>78.977289190971931</c:v>
                </c:pt>
                <c:pt idx="7">
                  <c:v>82.135197329947687</c:v>
                </c:pt>
                <c:pt idx="8">
                  <c:v>81.757016761842038</c:v>
                </c:pt>
                <c:pt idx="9">
                  <c:v>84.514703641324644</c:v>
                </c:pt>
                <c:pt idx="10">
                  <c:v>81.833329771402774</c:v>
                </c:pt>
                <c:pt idx="11">
                  <c:v>80.716205382231607</c:v>
                </c:pt>
                <c:pt idx="12">
                  <c:v>81.561183994165944</c:v>
                </c:pt>
                <c:pt idx="13">
                  <c:v>82.431327612308479</c:v>
                </c:pt>
                <c:pt idx="14">
                  <c:v>83.406932939977878</c:v>
                </c:pt>
                <c:pt idx="15">
                  <c:v>84.186468078902635</c:v>
                </c:pt>
                <c:pt idx="16">
                  <c:v>84.928580327787174</c:v>
                </c:pt>
                <c:pt idx="17">
                  <c:v>85.6379356031524</c:v>
                </c:pt>
                <c:pt idx="18">
                  <c:v>86.245295565289922</c:v>
                </c:pt>
                <c:pt idx="19">
                  <c:v>86.909041534821398</c:v>
                </c:pt>
                <c:pt idx="20">
                  <c:v>87.590758513286161</c:v>
                </c:pt>
                <c:pt idx="21">
                  <c:v>88.297320736066496</c:v>
                </c:pt>
                <c:pt idx="22">
                  <c:v>89.007698513281284</c:v>
                </c:pt>
                <c:pt idx="23">
                  <c:v>89.678231477967714</c:v>
                </c:pt>
                <c:pt idx="24">
                  <c:v>90.315379110551092</c:v>
                </c:pt>
                <c:pt idx="25">
                  <c:v>90.915812262964494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55.937936546946482</c:v>
                </c:pt>
                <c:pt idx="1">
                  <c:v>60.686449673444059</c:v>
                </c:pt>
                <c:pt idx="2">
                  <c:v>65.340471540956045</c:v>
                </c:pt>
                <c:pt idx="3">
                  <c:v>63.917812382895313</c:v>
                </c:pt>
                <c:pt idx="4">
                  <c:v>66.594568668862991</c:v>
                </c:pt>
                <c:pt idx="5">
                  <c:v>65.573017771097597</c:v>
                </c:pt>
                <c:pt idx="6">
                  <c:v>64.138146846287682</c:v>
                </c:pt>
                <c:pt idx="7">
                  <c:v>66.90320172987407</c:v>
                </c:pt>
                <c:pt idx="8">
                  <c:v>65.570235116859891</c:v>
                </c:pt>
                <c:pt idx="9">
                  <c:v>67.764234144222385</c:v>
                </c:pt>
                <c:pt idx="10">
                  <c:v>65.43383347429176</c:v>
                </c:pt>
                <c:pt idx="11">
                  <c:v>65.808108774857459</c:v>
                </c:pt>
                <c:pt idx="12">
                  <c:v>66.107565062127733</c:v>
                </c:pt>
                <c:pt idx="13">
                  <c:v>66.35889842502516</c:v>
                </c:pt>
                <c:pt idx="14">
                  <c:v>66.7201167159497</c:v>
                </c:pt>
                <c:pt idx="15">
                  <c:v>66.924423050433248</c:v>
                </c:pt>
                <c:pt idx="16">
                  <c:v>67.100083672827807</c:v>
                </c:pt>
                <c:pt idx="17">
                  <c:v>67.264050537792542</c:v>
                </c:pt>
                <c:pt idx="18">
                  <c:v>67.402845624174333</c:v>
                </c:pt>
                <c:pt idx="19">
                  <c:v>67.514272420773892</c:v>
                </c:pt>
                <c:pt idx="20">
                  <c:v>67.62097774722821</c:v>
                </c:pt>
                <c:pt idx="21">
                  <c:v>67.663488040313752</c:v>
                </c:pt>
                <c:pt idx="22">
                  <c:v>67.72387355448312</c:v>
                </c:pt>
                <c:pt idx="23">
                  <c:v>67.783762595375151</c:v>
                </c:pt>
                <c:pt idx="24">
                  <c:v>67.847085719198631</c:v>
                </c:pt>
                <c:pt idx="25">
                  <c:v>67.896322221820839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45.383904229790438</c:v>
                </c:pt>
                <c:pt idx="1">
                  <c:v>45.478509306458903</c:v>
                </c:pt>
                <c:pt idx="2">
                  <c:v>43.922570385441595</c:v>
                </c:pt>
                <c:pt idx="3">
                  <c:v>43.587656447173821</c:v>
                </c:pt>
                <c:pt idx="4">
                  <c:v>47.458367705374243</c:v>
                </c:pt>
                <c:pt idx="5">
                  <c:v>45.84907639256248</c:v>
                </c:pt>
                <c:pt idx="6">
                  <c:v>49.01886250297806</c:v>
                </c:pt>
                <c:pt idx="7">
                  <c:v>49.613660528886683</c:v>
                </c:pt>
                <c:pt idx="8">
                  <c:v>49.08522367656137</c:v>
                </c:pt>
                <c:pt idx="9">
                  <c:v>50.578260947795265</c:v>
                </c:pt>
                <c:pt idx="10">
                  <c:v>44.819587138354294</c:v>
                </c:pt>
                <c:pt idx="11">
                  <c:v>46.474132595703558</c:v>
                </c:pt>
                <c:pt idx="12">
                  <c:v>46.335969879343416</c:v>
                </c:pt>
                <c:pt idx="13">
                  <c:v>46.260882900101237</c:v>
                </c:pt>
                <c:pt idx="14">
                  <c:v>46.25375692351259</c:v>
                </c:pt>
                <c:pt idx="15">
                  <c:v>46.181129959031885</c:v>
                </c:pt>
                <c:pt idx="16">
                  <c:v>46.044280307823655</c:v>
                </c:pt>
                <c:pt idx="17">
                  <c:v>45.868316741219992</c:v>
                </c:pt>
                <c:pt idx="18">
                  <c:v>45.708009140253722</c:v>
                </c:pt>
                <c:pt idx="19">
                  <c:v>45.550858523943205</c:v>
                </c:pt>
                <c:pt idx="20">
                  <c:v>45.431326574890065</c:v>
                </c:pt>
                <c:pt idx="21">
                  <c:v>45.310999312569493</c:v>
                </c:pt>
                <c:pt idx="22">
                  <c:v>45.166394021845846</c:v>
                </c:pt>
                <c:pt idx="23">
                  <c:v>44.996402318755628</c:v>
                </c:pt>
                <c:pt idx="24">
                  <c:v>44.861857998976873</c:v>
                </c:pt>
                <c:pt idx="25">
                  <c:v>44.737921566368506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73.01691743064606</c:v>
                </c:pt>
                <c:pt idx="2">
                  <c:v>71.847042409141011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78.122978227468664</c:v>
                </c:pt>
                <c:pt idx="6">
                  <c:v>78.992489727895176</c:v>
                </c:pt>
                <c:pt idx="7">
                  <c:v>77.371072941907755</c:v>
                </c:pt>
                <c:pt idx="8">
                  <c:v>76.308456343905988</c:v>
                </c:pt>
                <c:pt idx="9">
                  <c:v>80.318083133119444</c:v>
                </c:pt>
                <c:pt idx="10">
                  <c:v>70.759906610831706</c:v>
                </c:pt>
                <c:pt idx="11">
                  <c:v>72.554365941448225</c:v>
                </c:pt>
                <c:pt idx="12">
                  <c:v>72.471461927481144</c:v>
                </c:pt>
                <c:pt idx="13">
                  <c:v>72.547221089718448</c:v>
                </c:pt>
                <c:pt idx="14">
                  <c:v>72.755334184358645</c:v>
                </c:pt>
                <c:pt idx="15">
                  <c:v>72.781637698349783</c:v>
                </c:pt>
                <c:pt idx="16">
                  <c:v>72.732599753555704</c:v>
                </c:pt>
                <c:pt idx="17">
                  <c:v>72.665155315254765</c:v>
                </c:pt>
                <c:pt idx="18">
                  <c:v>72.550799475638911</c:v>
                </c:pt>
                <c:pt idx="19">
                  <c:v>72.430132474792416</c:v>
                </c:pt>
                <c:pt idx="20">
                  <c:v>72.329486403358175</c:v>
                </c:pt>
                <c:pt idx="21">
                  <c:v>72.214637752865627</c:v>
                </c:pt>
                <c:pt idx="22">
                  <c:v>72.086749083309442</c:v>
                </c:pt>
                <c:pt idx="23">
                  <c:v>71.970408055515364</c:v>
                </c:pt>
                <c:pt idx="24">
                  <c:v>71.86617431266626</c:v>
                </c:pt>
                <c:pt idx="25">
                  <c:v>71.767619550344847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67.397780328861984</c:v>
                </c:pt>
                <c:pt idx="1">
                  <c:v>187.99441361913148</c:v>
                </c:pt>
                <c:pt idx="2">
                  <c:v>105.58451504678899</c:v>
                </c:pt>
                <c:pt idx="3">
                  <c:v>89.329525675294889</c:v>
                </c:pt>
                <c:pt idx="4">
                  <c:v>53.069089728424295</c:v>
                </c:pt>
                <c:pt idx="5">
                  <c:v>90.915812262964494</c:v>
                </c:pt>
                <c:pt idx="6">
                  <c:v>67.896322221820839</c:v>
                </c:pt>
                <c:pt idx="7">
                  <c:v>44.737921566368506</c:v>
                </c:pt>
                <c:pt idx="8">
                  <c:v>71.767619550344847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64.471756394172658</c:v>
                </c:pt>
                <c:pt idx="1">
                  <c:v>158.75115242968002</c:v>
                </c:pt>
                <c:pt idx="2">
                  <c:v>88.367928032068463</c:v>
                </c:pt>
                <c:pt idx="3">
                  <c:v>91.422855812061186</c:v>
                </c:pt>
                <c:pt idx="4">
                  <c:v>55.457650337137267</c:v>
                </c:pt>
                <c:pt idx="5">
                  <c:v>81.833329771402774</c:v>
                </c:pt>
                <c:pt idx="6">
                  <c:v>65.43383347429176</c:v>
                </c:pt>
                <c:pt idx="7">
                  <c:v>44.819587138354294</c:v>
                </c:pt>
                <c:pt idx="8">
                  <c:v>70.759906610831706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8.655244149987471</c:v>
                </c:pt>
                <c:pt idx="1">
                  <c:v>24.142301731122711</c:v>
                </c:pt>
                <c:pt idx="2">
                  <c:v>13.55919663420487</c:v>
                </c:pt>
                <c:pt idx="3">
                  <c:v>11.471725786066504</c:v>
                </c:pt>
                <c:pt idx="4">
                  <c:v>6.815149195950684</c:v>
                </c:pt>
                <c:pt idx="5">
                  <c:v>11.675437208625793</c:v>
                </c:pt>
                <c:pt idx="6">
                  <c:v>8.7192670566989552</c:v>
                </c:pt>
                <c:pt idx="7">
                  <c:v>5.745257959987887</c:v>
                </c:pt>
                <c:pt idx="8">
                  <c:v>9.2164202773551072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8.9380490150214804</c:v>
                </c:pt>
                <c:pt idx="1">
                  <c:v>22.008483419196523</c:v>
                </c:pt>
                <c:pt idx="2">
                  <c:v>12.250897389510374</c:v>
                </c:pt>
                <c:pt idx="3">
                  <c:v>12.674417637167124</c:v>
                </c:pt>
                <c:pt idx="4">
                  <c:v>7.6883774336890598</c:v>
                </c:pt>
                <c:pt idx="5">
                  <c:v>11.34497264332829</c:v>
                </c:pt>
                <c:pt idx="6">
                  <c:v>9.0714266764855083</c:v>
                </c:pt>
                <c:pt idx="7">
                  <c:v>6.2135683759942602</c:v>
                </c:pt>
                <c:pt idx="8">
                  <c:v>9.8098074096073695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7.9880212129465695</c:v>
                </c:pt>
                <c:pt idx="1">
                  <c:v>19.221943421170565</c:v>
                </c:pt>
                <c:pt idx="2">
                  <c:v>11.038034477809825</c:v>
                </c:pt>
                <c:pt idx="3">
                  <c:v>12.785826959072203</c:v>
                </c:pt>
                <c:pt idx="4">
                  <c:v>9.0240169807156718</c:v>
                </c:pt>
                <c:pt idx="5">
                  <c:v>11.888752357334031</c:v>
                </c:pt>
                <c:pt idx="6">
                  <c:v>9.7050605145054973</c:v>
                </c:pt>
                <c:pt idx="7">
                  <c:v>6.7858408236951915</c:v>
                </c:pt>
                <c:pt idx="8">
                  <c:v>11.562503252750449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7.0058399879042763E-2</c:v>
                </c:pt>
                <c:pt idx="1">
                  <c:v>7.766992205841601E-2</c:v>
                </c:pt>
                <c:pt idx="2">
                  <c:v>7.8999899557467002E-2</c:v>
                </c:pt>
                <c:pt idx="3">
                  <c:v>7.995029362252716E-2</c:v>
                </c:pt>
                <c:pt idx="4">
                  <c:v>7.6744385295674095E-2</c:v>
                </c:pt>
                <c:pt idx="5">
                  <c:v>7.9880212129465694E-2</c:v>
                </c:pt>
                <c:pt idx="6">
                  <c:v>7.9290549343528527E-2</c:v>
                </c:pt>
                <c:pt idx="7">
                  <c:v>8.1848874124340762E-2</c:v>
                </c:pt>
                <c:pt idx="8">
                  <c:v>8.2592043267089466E-2</c:v>
                </c:pt>
                <c:pt idx="9">
                  <c:v>8.4851123459229905E-2</c:v>
                </c:pt>
                <c:pt idx="10">
                  <c:v>8.9380490150214806E-2</c:v>
                </c:pt>
                <c:pt idx="11">
                  <c:v>8.0302596771418405E-2</c:v>
                </c:pt>
                <c:pt idx="12">
                  <c:v>8.056297741799695E-2</c:v>
                </c:pt>
                <c:pt idx="13">
                  <c:v>8.0932881431848347E-2</c:v>
                </c:pt>
                <c:pt idx="14">
                  <c:v>8.1320293522765374E-2</c:v>
                </c:pt>
                <c:pt idx="15">
                  <c:v>8.170485189778931E-2</c:v>
                </c:pt>
                <c:pt idx="16">
                  <c:v>8.2117819562569708E-2</c:v>
                </c:pt>
                <c:pt idx="17">
                  <c:v>8.2555498670708882E-2</c:v>
                </c:pt>
                <c:pt idx="18">
                  <c:v>8.3022920669793082E-2</c:v>
                </c:pt>
                <c:pt idx="19">
                  <c:v>8.3501687079782796E-2</c:v>
                </c:pt>
                <c:pt idx="20">
                  <c:v>8.3990961094666694E-2</c:v>
                </c:pt>
                <c:pt idx="21">
                  <c:v>8.4466158652048345E-2</c:v>
                </c:pt>
                <c:pt idx="22">
                  <c:v>8.494416093928514E-2</c:v>
                </c:pt>
                <c:pt idx="23">
                  <c:v>8.5462954523458964E-2</c:v>
                </c:pt>
                <c:pt idx="24">
                  <c:v>8.6011588654314741E-2</c:v>
                </c:pt>
                <c:pt idx="25">
                  <c:v>8.6552441499874719E-2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0.19748916908274503</c:v>
                </c:pt>
                <c:pt idx="1">
                  <c:v>0.19370655354695393</c:v>
                </c:pt>
                <c:pt idx="2">
                  <c:v>0.18964309332494941</c:v>
                </c:pt>
                <c:pt idx="3">
                  <c:v>0.19187370974894943</c:v>
                </c:pt>
                <c:pt idx="4">
                  <c:v>0.19068050677023693</c:v>
                </c:pt>
                <c:pt idx="5">
                  <c:v>0.19221943421170565</c:v>
                </c:pt>
                <c:pt idx="6">
                  <c:v>0.19664680401404913</c:v>
                </c:pt>
                <c:pt idx="7">
                  <c:v>0.19500146259400064</c:v>
                </c:pt>
                <c:pt idx="8">
                  <c:v>0.20292246052532925</c:v>
                </c:pt>
                <c:pt idx="9">
                  <c:v>0.20549978162032204</c:v>
                </c:pt>
                <c:pt idx="10">
                  <c:v>0.22008483419196523</c:v>
                </c:pt>
                <c:pt idx="11">
                  <c:v>0.2216105623645524</c:v>
                </c:pt>
                <c:pt idx="12">
                  <c:v>0.22316059094177751</c:v>
                </c:pt>
                <c:pt idx="13">
                  <c:v>0.22454700932058219</c:v>
                </c:pt>
                <c:pt idx="14">
                  <c:v>0.22580696435358724</c:v>
                </c:pt>
                <c:pt idx="15">
                  <c:v>0.22704945206718388</c:v>
                </c:pt>
                <c:pt idx="16">
                  <c:v>0.22835455974891303</c:v>
                </c:pt>
                <c:pt idx="17">
                  <c:v>0.22977813896775584</c:v>
                </c:pt>
                <c:pt idx="18">
                  <c:v>0.23129129827034586</c:v>
                </c:pt>
                <c:pt idx="19">
                  <c:v>0.23277828442185972</c:v>
                </c:pt>
                <c:pt idx="20">
                  <c:v>0.23423008690200353</c:v>
                </c:pt>
                <c:pt idx="21">
                  <c:v>0.23567250127781747</c:v>
                </c:pt>
                <c:pt idx="22">
                  <c:v>0.23709047441199524</c:v>
                </c:pt>
                <c:pt idx="23">
                  <c:v>0.2385141154992011</c:v>
                </c:pt>
                <c:pt idx="24">
                  <c:v>0.2398933007338358</c:v>
                </c:pt>
                <c:pt idx="25">
                  <c:v>0.24142301731122712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0.11243639222128653</c:v>
                </c:pt>
                <c:pt idx="1">
                  <c:v>0.11585313186667606</c:v>
                </c:pt>
                <c:pt idx="2">
                  <c:v>0.11486630936646663</c:v>
                </c:pt>
                <c:pt idx="3">
                  <c:v>0.1131509003181979</c:v>
                </c:pt>
                <c:pt idx="4">
                  <c:v>0.11096981817473939</c:v>
                </c:pt>
                <c:pt idx="5">
                  <c:v>0.11038034477809826</c:v>
                </c:pt>
                <c:pt idx="6">
                  <c:v>0.11293210916666149</c:v>
                </c:pt>
                <c:pt idx="7">
                  <c:v>0.11518719058945739</c:v>
                </c:pt>
                <c:pt idx="8">
                  <c:v>0.1186707915705818</c:v>
                </c:pt>
                <c:pt idx="9">
                  <c:v>0.11691099214168708</c:v>
                </c:pt>
                <c:pt idx="10">
                  <c:v>0.12250897389510373</c:v>
                </c:pt>
                <c:pt idx="11">
                  <c:v>0.12593350126023206</c:v>
                </c:pt>
                <c:pt idx="12">
                  <c:v>0.12622550611526487</c:v>
                </c:pt>
                <c:pt idx="13">
                  <c:v>0.12676546668250974</c:v>
                </c:pt>
                <c:pt idx="14">
                  <c:v>0.12734140024483964</c:v>
                </c:pt>
                <c:pt idx="15">
                  <c:v>0.12802786417725789</c:v>
                </c:pt>
                <c:pt idx="16">
                  <c:v>0.12871944664704876</c:v>
                </c:pt>
                <c:pt idx="17">
                  <c:v>0.12943849245547936</c:v>
                </c:pt>
                <c:pt idx="18">
                  <c:v>0.1301388145122265</c:v>
                </c:pt>
                <c:pt idx="19">
                  <c:v>0.1309285302718938</c:v>
                </c:pt>
                <c:pt idx="20">
                  <c:v>0.13167687455843116</c:v>
                </c:pt>
                <c:pt idx="21">
                  <c:v>0.13247814716800402</c:v>
                </c:pt>
                <c:pt idx="22">
                  <c:v>0.1332496421384643</c:v>
                </c:pt>
                <c:pt idx="23">
                  <c:v>0.13403617908056784</c:v>
                </c:pt>
                <c:pt idx="24">
                  <c:v>0.13478922219628778</c:v>
                </c:pt>
                <c:pt idx="25">
                  <c:v>0.1355919663420487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0.13004205760749912</c:v>
                </c:pt>
                <c:pt idx="1">
                  <c:v>0.13171384639542841</c:v>
                </c:pt>
                <c:pt idx="2">
                  <c:v>0.13223959303708691</c:v>
                </c:pt>
                <c:pt idx="3">
                  <c:v>0.12864090806723455</c:v>
                </c:pt>
                <c:pt idx="4">
                  <c:v>0.12790117338255738</c:v>
                </c:pt>
                <c:pt idx="5">
                  <c:v>0.12785826959072202</c:v>
                </c:pt>
                <c:pt idx="6">
                  <c:v>0.12277870010610598</c:v>
                </c:pt>
                <c:pt idx="7">
                  <c:v>0.12757552154739024</c:v>
                </c:pt>
                <c:pt idx="8">
                  <c:v>0.12321838905181788</c:v>
                </c:pt>
                <c:pt idx="9">
                  <c:v>0.12138484152572142</c:v>
                </c:pt>
                <c:pt idx="10">
                  <c:v>0.12674417637167124</c:v>
                </c:pt>
                <c:pt idx="11">
                  <c:v>0.12927690419642671</c:v>
                </c:pt>
                <c:pt idx="12">
                  <c:v>0.12849465435304305</c:v>
                </c:pt>
                <c:pt idx="13">
                  <c:v>0.12761052606213277</c:v>
                </c:pt>
                <c:pt idx="14">
                  <c:v>0.1267283763745482</c:v>
                </c:pt>
                <c:pt idx="15">
                  <c:v>0.12586970243423248</c:v>
                </c:pt>
                <c:pt idx="16">
                  <c:v>0.12489737398183876</c:v>
                </c:pt>
                <c:pt idx="17">
                  <c:v>0.12375639044291453</c:v>
                </c:pt>
                <c:pt idx="18">
                  <c:v>0.12272003165769436</c:v>
                </c:pt>
                <c:pt idx="19">
                  <c:v>0.12156804124094421</c:v>
                </c:pt>
                <c:pt idx="20">
                  <c:v>0.12043187209464479</c:v>
                </c:pt>
                <c:pt idx="21">
                  <c:v>0.11928693288750429</c:v>
                </c:pt>
                <c:pt idx="22">
                  <c:v>0.1181973485601734</c:v>
                </c:pt>
                <c:pt idx="23">
                  <c:v>0.11710123261992121</c:v>
                </c:pt>
                <c:pt idx="24">
                  <c:v>0.1159814144097267</c:v>
                </c:pt>
                <c:pt idx="25">
                  <c:v>0.11471725786066504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9.4446492805245585E-2</c:v>
                </c:pt>
                <c:pt idx="1">
                  <c:v>9.0120934848527193E-2</c:v>
                </c:pt>
                <c:pt idx="2">
                  <c:v>9.1889700049234607E-2</c:v>
                </c:pt>
                <c:pt idx="3">
                  <c:v>9.1035422508054895E-2</c:v>
                </c:pt>
                <c:pt idx="4">
                  <c:v>9.4155931355475647E-2</c:v>
                </c:pt>
                <c:pt idx="5">
                  <c:v>9.0240169807156712E-2</c:v>
                </c:pt>
                <c:pt idx="6">
                  <c:v>8.7244665690063769E-2</c:v>
                </c:pt>
                <c:pt idx="7">
                  <c:v>8.7445730039064487E-2</c:v>
                </c:pt>
                <c:pt idx="8">
                  <c:v>8.2779471273870336E-2</c:v>
                </c:pt>
                <c:pt idx="9">
                  <c:v>8.5646783533943782E-2</c:v>
                </c:pt>
                <c:pt idx="10">
                  <c:v>7.6883774336890601E-2</c:v>
                </c:pt>
                <c:pt idx="11">
                  <c:v>7.7003443596554699E-2</c:v>
                </c:pt>
                <c:pt idx="12">
                  <c:v>7.6232652070408469E-2</c:v>
                </c:pt>
                <c:pt idx="13">
                  <c:v>7.5526510884901393E-2</c:v>
                </c:pt>
                <c:pt idx="14">
                  <c:v>7.4846773990022777E-2</c:v>
                </c:pt>
                <c:pt idx="15">
                  <c:v>7.4181400963578614E-2</c:v>
                </c:pt>
                <c:pt idx="16">
                  <c:v>7.3574361157167645E-2</c:v>
                </c:pt>
                <c:pt idx="17">
                  <c:v>7.2948943598744584E-2</c:v>
                </c:pt>
                <c:pt idx="18">
                  <c:v>7.231234986177619E-2</c:v>
                </c:pt>
                <c:pt idx="19">
                  <c:v>7.1662704250470957E-2</c:v>
                </c:pt>
                <c:pt idx="20">
                  <c:v>7.1042234234187721E-2</c:v>
                </c:pt>
                <c:pt idx="21">
                  <c:v>7.0428388627360991E-2</c:v>
                </c:pt>
                <c:pt idx="22">
                  <c:v>6.982271198504815E-2</c:v>
                </c:pt>
                <c:pt idx="23">
                  <c:v>6.9245174379169855E-2</c:v>
                </c:pt>
                <c:pt idx="24">
                  <c:v>6.8703930921764161E-2</c:v>
                </c:pt>
                <c:pt idx="25">
                  <c:v>6.8151491959506844E-2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0.12293586384816534</c:v>
                </c:pt>
                <c:pt idx="1">
                  <c:v>0.11549238813313023</c:v>
                </c:pt>
                <c:pt idx="2">
                  <c:v>0.11423327576620647</c:v>
                </c:pt>
                <c:pt idx="3">
                  <c:v>0.1149006784627111</c:v>
                </c:pt>
                <c:pt idx="4">
                  <c:v>0.11560011175420995</c:v>
                </c:pt>
                <c:pt idx="5">
                  <c:v>0.11888752357334031</c:v>
                </c:pt>
                <c:pt idx="6">
                  <c:v>0.11683964279834765</c:v>
                </c:pt>
                <c:pt idx="7">
                  <c:v>0.11692608673300692</c:v>
                </c:pt>
                <c:pt idx="8">
                  <c:v>0.11686034530782316</c:v>
                </c:pt>
                <c:pt idx="9">
                  <c:v>0.11511551588157645</c:v>
                </c:pt>
                <c:pt idx="10">
                  <c:v>0.1134497264332829</c:v>
                </c:pt>
                <c:pt idx="11">
                  <c:v>0.11120906327893625</c:v>
                </c:pt>
                <c:pt idx="12">
                  <c:v>0.11181572333573152</c:v>
                </c:pt>
                <c:pt idx="13">
                  <c:v>0.11231726782026322</c:v>
                </c:pt>
                <c:pt idx="14">
                  <c:v>0.11279224548797914</c:v>
                </c:pt>
                <c:pt idx="15">
                  <c:v>0.11320513200051995</c:v>
                </c:pt>
                <c:pt idx="16">
                  <c:v>0.11363400798754483</c:v>
                </c:pt>
                <c:pt idx="17">
                  <c:v>0.11406042471770877</c:v>
                </c:pt>
                <c:pt idx="18">
                  <c:v>0.11435046792150545</c:v>
                </c:pt>
                <c:pt idx="19">
                  <c:v>0.1147158096454494</c:v>
                </c:pt>
                <c:pt idx="20">
                  <c:v>0.11507565907904298</c:v>
                </c:pt>
                <c:pt idx="21">
                  <c:v>0.11547597783011899</c:v>
                </c:pt>
                <c:pt idx="22">
                  <c:v>0.11587748579748884</c:v>
                </c:pt>
                <c:pt idx="23">
                  <c:v>0.11621665279326911</c:v>
                </c:pt>
                <c:pt idx="24">
                  <c:v>0.11651071652925706</c:v>
                </c:pt>
                <c:pt idx="25">
                  <c:v>0.11675437208625793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8.6587211966853692E-2</c:v>
                </c:pt>
                <c:pt idx="1">
                  <c:v>9.3288850605274018E-2</c:v>
                </c:pt>
                <c:pt idx="2">
                  <c:v>0.10034241416048846</c:v>
                </c:pt>
                <c:pt idx="3">
                  <c:v>9.8745573727858402E-2</c:v>
                </c:pt>
                <c:pt idx="4">
                  <c:v>9.8618296324559068E-2</c:v>
                </c:pt>
                <c:pt idx="5">
                  <c:v>9.705060514505498E-2</c:v>
                </c:pt>
                <c:pt idx="6">
                  <c:v>9.4886495143528718E-2</c:v>
                </c:pt>
                <c:pt idx="7">
                  <c:v>9.52421108426659E-2</c:v>
                </c:pt>
                <c:pt idx="8">
                  <c:v>9.3723580203426651E-2</c:v>
                </c:pt>
                <c:pt idx="9">
                  <c:v>9.2300090229717482E-2</c:v>
                </c:pt>
                <c:pt idx="10">
                  <c:v>9.0714266764855084E-2</c:v>
                </c:pt>
                <c:pt idx="11">
                  <c:v>9.0669006283851966E-2</c:v>
                </c:pt>
                <c:pt idx="12">
                  <c:v>9.0629694707650199E-2</c:v>
                </c:pt>
                <c:pt idx="13">
                  <c:v>9.0417689276040367E-2</c:v>
                </c:pt>
                <c:pt idx="14">
                  <c:v>9.0226453825218614E-2</c:v>
                </c:pt>
                <c:pt idx="15">
                  <c:v>8.999294445257229E-2</c:v>
                </c:pt>
                <c:pt idx="16">
                  <c:v>8.9779570253199215E-2</c:v>
                </c:pt>
                <c:pt idx="17">
                  <c:v>8.9588406335797122E-2</c:v>
                </c:pt>
                <c:pt idx="18">
                  <c:v>8.9367737519439744E-2</c:v>
                </c:pt>
                <c:pt idx="19">
                  <c:v>8.911563499718704E-2</c:v>
                </c:pt>
                <c:pt idx="20">
                  <c:v>8.8839607213256955E-2</c:v>
                </c:pt>
                <c:pt idx="21">
                  <c:v>8.8490878089126854E-2</c:v>
                </c:pt>
                <c:pt idx="22">
                  <c:v>8.8168465504021062E-2</c:v>
                </c:pt>
                <c:pt idx="23">
                  <c:v>8.7842967827743978E-2</c:v>
                </c:pt>
                <c:pt idx="24">
                  <c:v>8.7525653431512473E-2</c:v>
                </c:pt>
                <c:pt idx="25">
                  <c:v>8.7192670566989552E-2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7.0250459312710636E-2</c:v>
                </c:pt>
                <c:pt idx="1">
                  <c:v>6.991079364949826E-2</c:v>
                </c:pt>
                <c:pt idx="2">
                  <c:v>6.7451254095199628E-2</c:v>
                </c:pt>
                <c:pt idx="3">
                  <c:v>6.7337851263519752E-2</c:v>
                </c:pt>
                <c:pt idx="4">
                  <c:v>7.0279956203647423E-2</c:v>
                </c:pt>
                <c:pt idx="5">
                  <c:v>6.7858408236951911E-2</c:v>
                </c:pt>
                <c:pt idx="6">
                  <c:v>7.2518903141638599E-2</c:v>
                </c:pt>
                <c:pt idx="7">
                  <c:v>7.0629052619654312E-2</c:v>
                </c:pt>
                <c:pt idx="8">
                  <c:v>7.0160536863325004E-2</c:v>
                </c:pt>
                <c:pt idx="9">
                  <c:v>6.889147509891437E-2</c:v>
                </c:pt>
                <c:pt idx="10">
                  <c:v>6.2135683759942606E-2</c:v>
                </c:pt>
                <c:pt idx="11">
                  <c:v>6.4031066973411016E-2</c:v>
                </c:pt>
                <c:pt idx="12">
                  <c:v>6.3523967343240811E-2</c:v>
                </c:pt>
                <c:pt idx="13">
                  <c:v>6.3033025486740613E-2</c:v>
                </c:pt>
                <c:pt idx="14">
                  <c:v>6.2549537811353195E-2</c:v>
                </c:pt>
                <c:pt idx="15">
                  <c:v>6.2099539655774055E-2</c:v>
                </c:pt>
                <c:pt idx="16">
                  <c:v>6.1607012575578185E-2</c:v>
                </c:pt>
                <c:pt idx="17">
                  <c:v>6.1091613801084653E-2</c:v>
                </c:pt>
                <c:pt idx="18">
                  <c:v>6.0603099550997415E-2</c:v>
                </c:pt>
                <c:pt idx="19">
                  <c:v>6.0124971157642204E-2</c:v>
                </c:pt>
                <c:pt idx="20">
                  <c:v>5.9687116965058615E-2</c:v>
                </c:pt>
                <c:pt idx="21">
                  <c:v>5.9258105551345225E-2</c:v>
                </c:pt>
                <c:pt idx="22">
                  <c:v>5.8801297744029077E-2</c:v>
                </c:pt>
                <c:pt idx="23">
                  <c:v>5.831215869271264E-2</c:v>
                </c:pt>
                <c:pt idx="24">
                  <c:v>5.7873722856176847E-2</c:v>
                </c:pt>
                <c:pt idx="25">
                  <c:v>5.7452579599878872E-2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0.11575395327645126</c:v>
                </c:pt>
                <c:pt idx="1">
                  <c:v>0.11224357889609586</c:v>
                </c:pt>
                <c:pt idx="2">
                  <c:v>0.11033446064290098</c:v>
                </c:pt>
                <c:pt idx="3">
                  <c:v>0.11436466228094677</c:v>
                </c:pt>
                <c:pt idx="4">
                  <c:v>0.11504982073890002</c:v>
                </c:pt>
                <c:pt idx="5">
                  <c:v>0.11562503252750449</c:v>
                </c:pt>
                <c:pt idx="6">
                  <c:v>0.11686213059607593</c:v>
                </c:pt>
                <c:pt idx="7">
                  <c:v>0.11014397091041934</c:v>
                </c:pt>
                <c:pt idx="8">
                  <c:v>0.1090723819367365</c:v>
                </c:pt>
                <c:pt idx="9">
                  <c:v>0.10939939650888746</c:v>
                </c:pt>
                <c:pt idx="10">
                  <c:v>9.8098074096073698E-2</c:v>
                </c:pt>
                <c:pt idx="11">
                  <c:v>9.9963855274616389E-2</c:v>
                </c:pt>
                <c:pt idx="12">
                  <c:v>9.9354233714886608E-2</c:v>
                </c:pt>
                <c:pt idx="13">
                  <c:v>9.8849623034981501E-2</c:v>
                </c:pt>
                <c:pt idx="14">
                  <c:v>9.8387954389685978E-2</c:v>
                </c:pt>
                <c:pt idx="15">
                  <c:v>9.7869112351091567E-2</c:v>
                </c:pt>
                <c:pt idx="16">
                  <c:v>9.7315848086139703E-2</c:v>
                </c:pt>
                <c:pt idx="17">
                  <c:v>9.6782091009806351E-2</c:v>
                </c:pt>
                <c:pt idx="18">
                  <c:v>9.6193280036221449E-2</c:v>
                </c:pt>
                <c:pt idx="19">
                  <c:v>9.5604336934769815E-2</c:v>
                </c:pt>
                <c:pt idx="20">
                  <c:v>9.5025587858707655E-2</c:v>
                </c:pt>
                <c:pt idx="21">
                  <c:v>9.4442909916673839E-2</c:v>
                </c:pt>
                <c:pt idx="22">
                  <c:v>9.3848412919494875E-2</c:v>
                </c:pt>
                <c:pt idx="23">
                  <c:v>9.3268564583955313E-2</c:v>
                </c:pt>
                <c:pt idx="24">
                  <c:v>9.2710450267124406E-2</c:v>
                </c:pt>
                <c:pt idx="25">
                  <c:v>9.2164202773551071E-2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8.3236994964626518</c:v>
                </c:pt>
                <c:pt idx="1">
                  <c:v>20.99779269092403</c:v>
                </c:pt>
                <c:pt idx="2">
                  <c:v>11.253530841558501</c:v>
                </c:pt>
                <c:pt idx="3">
                  <c:v>2.7290105423353879</c:v>
                </c:pt>
                <c:pt idx="4">
                  <c:v>1.9080633559022004</c:v>
                </c:pt>
                <c:pt idx="5">
                  <c:v>4.1873972388086287</c:v>
                </c:pt>
                <c:pt idx="6">
                  <c:v>2.1912163731247887</c:v>
                </c:pt>
                <c:pt idx="7">
                  <c:v>4.7291845552327842</c:v>
                </c:pt>
                <c:pt idx="8">
                  <c:v>2.1951049056507799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2.1763525307394502</c:v>
                </c:pt>
                <c:pt idx="1">
                  <c:v>7.8787612581432995</c:v>
                </c:pt>
                <c:pt idx="2">
                  <c:v>2.5350341984296136</c:v>
                </c:pt>
                <c:pt idx="3">
                  <c:v>2.3053825545976991</c:v>
                </c:pt>
                <c:pt idx="4">
                  <c:v>-7.4219056703288544</c:v>
                </c:pt>
                <c:pt idx="5">
                  <c:v>-2.6813738699218703</c:v>
                </c:pt>
                <c:pt idx="6">
                  <c:v>-2.3304006699306257</c:v>
                </c:pt>
                <c:pt idx="7">
                  <c:v>-5.7586738094409711</c:v>
                </c:pt>
                <c:pt idx="8">
                  <c:v>-9.558176522287738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-3.7108811173069824</c:v>
                </c:pt>
                <c:pt idx="1">
                  <c:v>10.097124242958103</c:v>
                </c:pt>
                <c:pt idx="2">
                  <c:v>6.841657525583642</c:v>
                </c:pt>
                <c:pt idx="3">
                  <c:v>2.1817847092874132</c:v>
                </c:pt>
                <c:pt idx="4">
                  <c:v>-0.29168715235952192</c:v>
                </c:pt>
                <c:pt idx="5">
                  <c:v>2.3531383074998615</c:v>
                </c:pt>
                <c:pt idx="6">
                  <c:v>1.4905895761414882</c:v>
                </c:pt>
                <c:pt idx="7">
                  <c:v>1.3615428206775917</c:v>
                </c:pt>
                <c:pt idx="8">
                  <c:v>2.0217310875180772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6.6369050519963082</c:v>
                </c:pt>
                <c:pt idx="1">
                  <c:v>19.146136946493357</c:v>
                </c:pt>
                <c:pt idx="2">
                  <c:v>10.374929489136889</c:v>
                </c:pt>
                <c:pt idx="3">
                  <c:v>-4.2751148460537109</c:v>
                </c:pt>
                <c:pt idx="4">
                  <c:v>-2.0968734563534497</c:v>
                </c:pt>
                <c:pt idx="5">
                  <c:v>6.7293441840618584</c:v>
                </c:pt>
                <c:pt idx="6">
                  <c:v>0.97189917138759085</c:v>
                </c:pt>
                <c:pt idx="7">
                  <c:v>-1.4432083926633794</c:v>
                </c:pt>
                <c:pt idx="8">
                  <c:v>-1.0140181480049364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2.9260239346893258</c:v>
                </c:pt>
                <c:pt idx="1">
                  <c:v>29.243261189451459</c:v>
                </c:pt>
                <c:pt idx="2">
                  <c:v>17.216587014720531</c:v>
                </c:pt>
                <c:pt idx="3">
                  <c:v>-2.0933301367662978</c:v>
                </c:pt>
                <c:pt idx="4">
                  <c:v>-2.3885606087129716</c:v>
                </c:pt>
                <c:pt idx="5">
                  <c:v>9.0824824915617199</c:v>
                </c:pt>
                <c:pt idx="6">
                  <c:v>2.4624887475290791</c:v>
                </c:pt>
                <c:pt idx="7">
                  <c:v>-8.1665571985787722E-2</c:v>
                </c:pt>
                <c:pt idx="8">
                  <c:v>1.0077129395131408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2.816689890323822</c:v>
                </c:pt>
                <c:pt idx="1">
                  <c:v>15.745357926982706</c:v>
                </c:pt>
                <c:pt idx="2">
                  <c:v>18.681248919821961</c:v>
                </c:pt>
                <c:pt idx="3">
                  <c:v>-8.7601453593928937</c:v>
                </c:pt>
                <c:pt idx="4">
                  <c:v>1.1287400942449901</c:v>
                </c:pt>
                <c:pt idx="5">
                  <c:v>5.7022233794856589</c:v>
                </c:pt>
                <c:pt idx="6">
                  <c:v>-0.10261378977587299</c:v>
                </c:pt>
                <c:pt idx="7">
                  <c:v>0.70117874915126333</c:v>
                </c:pt>
                <c:pt idx="8">
                  <c:v>-0.32318909316039424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0.10933404436570271</c:v>
                </c:pt>
                <c:pt idx="1">
                  <c:v>13.49790326246891</c:v>
                </c:pt>
                <c:pt idx="2">
                  <c:v>-1.464661905101508</c:v>
                </c:pt>
                <c:pt idx="3">
                  <c:v>6.6668152226266599</c:v>
                </c:pt>
                <c:pt idx="4">
                  <c:v>-3.5173007029579395</c:v>
                </c:pt>
                <c:pt idx="5">
                  <c:v>3.3802591120761054</c:v>
                </c:pt>
                <c:pt idx="6">
                  <c:v>2.5651025373049556</c:v>
                </c:pt>
                <c:pt idx="7">
                  <c:v>-0.78284432113709101</c:v>
                </c:pt>
                <c:pt idx="8">
                  <c:v>1.3309020326735066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1.576989713360561</c:v>
                </c:pt>
                <c:pt idx="1">
                  <c:v>0.44117518858605109</c:v>
                </c:pt>
                <c:pt idx="2">
                  <c:v>1.0894695358090871</c:v>
                </c:pt>
                <c:pt idx="3">
                  <c:v>-0.27436219059293165</c:v>
                </c:pt>
                <c:pt idx="4">
                  <c:v>1.3015173919245058</c:v>
                </c:pt>
                <c:pt idx="5">
                  <c:v>1.0727457749413629</c:v>
                </c:pt>
                <c:pt idx="6">
                  <c:v>-0.64243148034285635</c:v>
                </c:pt>
                <c:pt idx="7">
                  <c:v>1.8096293044737362</c:v>
                </c:pt>
                <c:pt idx="8">
                  <c:v>1.6446100962924817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1.6646456524993809</c:v>
                </c:pt>
                <c:pt idx="1">
                  <c:v>6.4793523288940236</c:v>
                </c:pt>
                <c:pt idx="2">
                  <c:v>6.2706352825768406</c:v>
                </c:pt>
                <c:pt idx="3">
                  <c:v>-3.9497051902253943</c:v>
                </c:pt>
                <c:pt idx="4">
                  <c:v>1.6554501202033007</c:v>
                </c:pt>
                <c:pt idx="5">
                  <c:v>1.127174149038261</c:v>
                </c:pt>
                <c:pt idx="6">
                  <c:v>2.7232742082916133</c:v>
                </c:pt>
                <c:pt idx="7">
                  <c:v>1.5804121504133875</c:v>
                </c:pt>
                <c:pt idx="8">
                  <c:v>-3.8942374815667051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-0.31561143117045987</c:v>
                </c:pt>
                <c:pt idx="1">
                  <c:v>22.32273367197152</c:v>
                </c:pt>
                <c:pt idx="2">
                  <c:v>9.8564821963345821</c:v>
                </c:pt>
                <c:pt idx="3">
                  <c:v>2.1307372440520638</c:v>
                </c:pt>
                <c:pt idx="4">
                  <c:v>-5.3455281208407506</c:v>
                </c:pt>
                <c:pt idx="5">
                  <c:v>6.8825625675821982</c:v>
                </c:pt>
                <c:pt idx="6">
                  <c:v>0.38164601958029465</c:v>
                </c:pt>
                <c:pt idx="7">
                  <c:v>-3.4717070268729593</c:v>
                </c:pt>
                <c:pt idx="8">
                  <c:v>3.2573403247873038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0.5442004889169989</c:v>
                </c:pt>
                <c:pt idx="1">
                  <c:v>1.6499378117302115</c:v>
                </c:pt>
                <c:pt idx="2">
                  <c:v>1.0656357379974004</c:v>
                </c:pt>
                <c:pt idx="3">
                  <c:v>-0.51767773753689128</c:v>
                </c:pt>
                <c:pt idx="4">
                  <c:v>0.24454124292037438</c:v>
                </c:pt>
                <c:pt idx="5">
                  <c:v>0.59826565251471564</c:v>
                </c:pt>
                <c:pt idx="6">
                  <c:v>-0.36910995648689415</c:v>
                </c:pt>
                <c:pt idx="7">
                  <c:v>0.1226703447027585</c:v>
                </c:pt>
                <c:pt idx="8">
                  <c:v>0.72705154811667105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1.3640602093786613</c:v>
                </c:pt>
                <c:pt idx="1">
                  <c:v>4.0276801289697417</c:v>
                </c:pt>
                <c:pt idx="2">
                  <c:v>5.8936363319642009</c:v>
                </c:pt>
                <c:pt idx="3">
                  <c:v>-4.5279455138381266</c:v>
                </c:pt>
                <c:pt idx="4">
                  <c:v>0.74972741664968057</c:v>
                </c:pt>
                <c:pt idx="5">
                  <c:v>-0.34798551775392284</c:v>
                </c:pt>
                <c:pt idx="6">
                  <c:v>0.98437514858768083</c:v>
                </c:pt>
                <c:pt idx="7">
                  <c:v>0.56361131850101787</c:v>
                </c:pt>
                <c:pt idx="8">
                  <c:v>-2.5224495385542482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0.90842919202816219</c:v>
                </c:pt>
                <c:pt idx="1">
                  <c:v>10.067739986282731</c:v>
                </c:pt>
                <c:pt idx="2">
                  <c:v>11.721976849860354</c:v>
                </c:pt>
                <c:pt idx="3">
                  <c:v>-3.7145221080178672</c:v>
                </c:pt>
                <c:pt idx="4">
                  <c:v>0.13447143467493916</c:v>
                </c:pt>
                <c:pt idx="5">
                  <c:v>5.4519432447249265</c:v>
                </c:pt>
                <c:pt idx="6">
                  <c:v>-0.71787898187666954</c:v>
                </c:pt>
                <c:pt idx="7">
                  <c:v>1.4897085947486843E-2</c:v>
                </c:pt>
                <c:pt idx="8">
                  <c:v>1.472208897277187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1.0327892244435679</c:v>
                </c:pt>
                <c:pt idx="1">
                  <c:v>-1.2087626231441613</c:v>
                </c:pt>
                <c:pt idx="2">
                  <c:v>2.383379781168582E-2</c:v>
                </c:pt>
                <c:pt idx="3">
                  <c:v>0.24331554694395652</c:v>
                </c:pt>
                <c:pt idx="4">
                  <c:v>1.0569761490041181</c:v>
                </c:pt>
                <c:pt idx="5">
                  <c:v>0.47448012242664794</c:v>
                </c:pt>
                <c:pt idx="6">
                  <c:v>-0.27332152385595987</c:v>
                </c:pt>
                <c:pt idx="7">
                  <c:v>1.6869589597709682</c:v>
                </c:pt>
                <c:pt idx="8">
                  <c:v>0.91755854817580884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0.30058544312071378</c:v>
                </c:pt>
                <c:pt idx="1">
                  <c:v>2.4516721999242961</c:v>
                </c:pt>
                <c:pt idx="2">
                  <c:v>0.37699895061263877</c:v>
                </c:pt>
                <c:pt idx="3">
                  <c:v>0.57824032361276512</c:v>
                </c:pt>
                <c:pt idx="4">
                  <c:v>0.9057227035536255</c:v>
                </c:pt>
                <c:pt idx="5">
                  <c:v>1.4751596667921962</c:v>
                </c:pt>
                <c:pt idx="6">
                  <c:v>1.738899059703936</c:v>
                </c:pt>
                <c:pt idx="7">
                  <c:v>1.0168008319123665</c:v>
                </c:pt>
                <c:pt idx="8">
                  <c:v>-1.3717879430124764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-1.2240406231985652</c:v>
                </c:pt>
                <c:pt idx="1">
                  <c:v>12.254993685688774</c:v>
                </c:pt>
                <c:pt idx="2">
                  <c:v>-1.8654946535258148</c:v>
                </c:pt>
                <c:pt idx="3">
                  <c:v>5.8452593520699523</c:v>
                </c:pt>
                <c:pt idx="4">
                  <c:v>-5.4799995555156826</c:v>
                </c:pt>
                <c:pt idx="5">
                  <c:v>1.4306193228572699</c:v>
                </c:pt>
                <c:pt idx="6">
                  <c:v>1.0995250014569589</c:v>
                </c:pt>
                <c:pt idx="7">
                  <c:v>-3.4866041128204337</c:v>
                </c:pt>
                <c:pt idx="8">
                  <c:v>1.7851314275101267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39.414967591570637</c:v>
                </c:pt>
                <c:pt idx="1">
                  <c:v>41.421820366435483</c:v>
                </c:pt>
                <c:pt idx="2">
                  <c:v>36.670388973505965</c:v>
                </c:pt>
                <c:pt idx="3">
                  <c:v>39.225158459761282</c:v>
                </c:pt>
                <c:pt idx="4">
                  <c:v>37.531856876543003</c:v>
                </c:pt>
                <c:pt idx="5">
                  <c:v>39.541407781026635</c:v>
                </c:pt>
                <c:pt idx="6">
                  <c:v>33.165677124612763</c:v>
                </c:pt>
                <c:pt idx="7">
                  <c:v>35.071904583074897</c:v>
                </c:pt>
                <c:pt idx="8">
                  <c:v>35.598323054210226</c:v>
                </c:pt>
                <c:pt idx="9">
                  <c:v>32.092860056482053</c:v>
                </c:pt>
                <c:pt idx="10">
                  <c:v>32.611997329577967</c:v>
                </c:pt>
                <c:pt idx="11">
                  <c:v>35.933755304187706</c:v>
                </c:pt>
                <c:pt idx="12">
                  <c:v>31.504399883700479</c:v>
                </c:pt>
                <c:pt idx="13">
                  <c:v>30.401900823339027</c:v>
                </c:pt>
                <c:pt idx="14">
                  <c:v>29.328791011808512</c:v>
                </c:pt>
                <c:pt idx="15">
                  <c:v>28.962604643141077</c:v>
                </c:pt>
                <c:pt idx="16">
                  <c:v>28.644264085800256</c:v>
                </c:pt>
                <c:pt idx="17">
                  <c:v>28.300056971546102</c:v>
                </c:pt>
                <c:pt idx="18">
                  <c:v>27.933584258529958</c:v>
                </c:pt>
                <c:pt idx="19">
                  <c:v>27.541361342752321</c:v>
                </c:pt>
                <c:pt idx="20">
                  <c:v>27.145867304512322</c:v>
                </c:pt>
                <c:pt idx="21">
                  <c:v>26.72096234160729</c:v>
                </c:pt>
                <c:pt idx="22">
                  <c:v>26.270661036590042</c:v>
                </c:pt>
                <c:pt idx="23">
                  <c:v>25.795855229684499</c:v>
                </c:pt>
                <c:pt idx="24">
                  <c:v>25.358674411057343</c:v>
                </c:pt>
                <c:pt idx="25">
                  <c:v>25.810897593779785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100.39371919075599</c:v>
                </c:pt>
                <c:pt idx="1">
                  <c:v>102.54562229003685</c:v>
                </c:pt>
                <c:pt idx="2">
                  <c:v>95.160017796387052</c:v>
                </c:pt>
                <c:pt idx="3">
                  <c:v>94.245862462222533</c:v>
                </c:pt>
                <c:pt idx="4">
                  <c:v>94.193898689309734</c:v>
                </c:pt>
                <c:pt idx="5">
                  <c:v>89.110740214516625</c:v>
                </c:pt>
                <c:pt idx="6">
                  <c:v>87.034560485665125</c:v>
                </c:pt>
                <c:pt idx="7">
                  <c:v>83.575916381105614</c:v>
                </c:pt>
                <c:pt idx="8">
                  <c:v>84.828034137362437</c:v>
                </c:pt>
                <c:pt idx="9">
                  <c:v>90.284455419240189</c:v>
                </c:pt>
                <c:pt idx="10">
                  <c:v>83.603670479978859</c:v>
                </c:pt>
                <c:pt idx="11">
                  <c:v>80.70826354981574</c:v>
                </c:pt>
                <c:pt idx="12">
                  <c:v>78.365213005056788</c:v>
                </c:pt>
                <c:pt idx="13">
                  <c:v>76.256080915804944</c:v>
                </c:pt>
                <c:pt idx="14">
                  <c:v>74.226527114571695</c:v>
                </c:pt>
                <c:pt idx="15">
                  <c:v>71.963560334397201</c:v>
                </c:pt>
                <c:pt idx="16">
                  <c:v>69.628203824683396</c:v>
                </c:pt>
                <c:pt idx="17">
                  <c:v>67.252837387079566</c:v>
                </c:pt>
                <c:pt idx="18">
                  <c:v>64.872830957232708</c:v>
                </c:pt>
                <c:pt idx="19">
                  <c:v>62.466112177860417</c:v>
                </c:pt>
                <c:pt idx="20">
                  <c:v>60.041767403999998</c:v>
                </c:pt>
                <c:pt idx="21">
                  <c:v>57.583986029188296</c:v>
                </c:pt>
                <c:pt idx="22">
                  <c:v>55.105066031112017</c:v>
                </c:pt>
                <c:pt idx="23">
                  <c:v>52.607860741436902</c:v>
                </c:pt>
                <c:pt idx="24">
                  <c:v>50.065297075920711</c:v>
                </c:pt>
                <c:pt idx="25">
                  <c:v>47.395653671134824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145.46596855412832</c:v>
                </c:pt>
                <c:pt idx="1">
                  <c:v>154.08445320920194</c:v>
                </c:pt>
                <c:pt idx="2">
                  <c:v>150.60959143580808</c:v>
                </c:pt>
                <c:pt idx="3">
                  <c:v>143.83490986546138</c:v>
                </c:pt>
                <c:pt idx="4">
                  <c:v>153.5368245987319</c:v>
                </c:pt>
                <c:pt idx="5">
                  <c:v>152.00190412878183</c:v>
                </c:pt>
                <c:pt idx="6">
                  <c:v>146.38009923709819</c:v>
                </c:pt>
                <c:pt idx="7">
                  <c:v>156.95391913794552</c:v>
                </c:pt>
                <c:pt idx="8">
                  <c:v>142.42927617445139</c:v>
                </c:pt>
                <c:pt idx="9">
                  <c:v>155.9621438214601</c:v>
                </c:pt>
                <c:pt idx="10">
                  <c:v>141.36624176766981</c:v>
                </c:pt>
                <c:pt idx="11">
                  <c:v>152.87170074539998</c:v>
                </c:pt>
                <c:pt idx="12">
                  <c:v>145.88469111701724</c:v>
                </c:pt>
                <c:pt idx="13">
                  <c:v>144.62553895736619</c:v>
                </c:pt>
                <c:pt idx="14">
                  <c:v>143.52301436212446</c:v>
                </c:pt>
                <c:pt idx="15">
                  <c:v>141.94202458874764</c:v>
                </c:pt>
                <c:pt idx="16">
                  <c:v>140.22358249968303</c:v>
                </c:pt>
                <c:pt idx="17">
                  <c:v>138.40966469560871</c:v>
                </c:pt>
                <c:pt idx="18">
                  <c:v>136.56790283884254</c:v>
                </c:pt>
                <c:pt idx="19">
                  <c:v>134.68954544089772</c:v>
                </c:pt>
                <c:pt idx="20">
                  <c:v>132.81959500392202</c:v>
                </c:pt>
                <c:pt idx="21">
                  <c:v>130.89784248057958</c:v>
                </c:pt>
                <c:pt idx="22">
                  <c:v>128.9455292153846</c:v>
                </c:pt>
                <c:pt idx="23">
                  <c:v>126.96721385952776</c:v>
                </c:pt>
                <c:pt idx="24">
                  <c:v>124.94969993785334</c:v>
                </c:pt>
                <c:pt idx="25">
                  <c:v>122.72706879846551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129.59021337964296</c:v>
                </c:pt>
                <c:pt idx="1">
                  <c:v>135.37403502979458</c:v>
                </c:pt>
                <c:pt idx="2">
                  <c:v>144.15725628381446</c:v>
                </c:pt>
                <c:pt idx="3">
                  <c:v>134.32811571160047</c:v>
                </c:pt>
                <c:pt idx="4">
                  <c:v>145.54836955723587</c:v>
                </c:pt>
                <c:pt idx="5">
                  <c:v>143.08624022278201</c:v>
                </c:pt>
                <c:pt idx="6">
                  <c:v>142.91991164102683</c:v>
                </c:pt>
                <c:pt idx="7">
                  <c:v>151.70831281483353</c:v>
                </c:pt>
                <c:pt idx="8">
                  <c:v>156.25072693148786</c:v>
                </c:pt>
                <c:pt idx="9">
                  <c:v>153.98067785862369</c:v>
                </c:pt>
                <c:pt idx="10">
                  <c:v>154.34861230613038</c:v>
                </c:pt>
                <c:pt idx="11">
                  <c:v>143.07894849645965</c:v>
                </c:pt>
                <c:pt idx="12">
                  <c:v>151.32473442942498</c:v>
                </c:pt>
                <c:pt idx="13">
                  <c:v>151.75485136252018</c:v>
                </c:pt>
                <c:pt idx="14">
                  <c:v>152.40850274807261</c:v>
                </c:pt>
                <c:pt idx="15">
                  <c:v>152.59999930840905</c:v>
                </c:pt>
                <c:pt idx="16">
                  <c:v>152.68369472074633</c:v>
                </c:pt>
                <c:pt idx="17">
                  <c:v>152.71497063398203</c:v>
                </c:pt>
                <c:pt idx="18">
                  <c:v>152.74370383900174</c:v>
                </c:pt>
                <c:pt idx="19">
                  <c:v>152.78569849028733</c:v>
                </c:pt>
                <c:pt idx="20">
                  <c:v>152.87324297372422</c:v>
                </c:pt>
                <c:pt idx="21">
                  <c:v>152.96212619383192</c:v>
                </c:pt>
                <c:pt idx="22">
                  <c:v>153.06676851906724</c:v>
                </c:pt>
                <c:pt idx="23">
                  <c:v>153.19691948833065</c:v>
                </c:pt>
                <c:pt idx="24">
                  <c:v>153.33068261042308</c:v>
                </c:pt>
                <c:pt idx="25">
                  <c:v>153.31105511779589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31.955738418199999</c:v>
                </c:pt>
                <c:pt idx="1">
                  <c:v>28.994851952460632</c:v>
                </c:pt>
                <c:pt idx="2">
                  <c:v>30.945449727972523</c:v>
                </c:pt>
                <c:pt idx="3">
                  <c:v>32.222895901182987</c:v>
                </c:pt>
                <c:pt idx="4">
                  <c:v>32.185115137781587</c:v>
                </c:pt>
                <c:pt idx="5">
                  <c:v>32.150170129320145</c:v>
                </c:pt>
                <c:pt idx="6">
                  <c:v>33.57307279978378</c:v>
                </c:pt>
                <c:pt idx="7">
                  <c:v>35.366527007215062</c:v>
                </c:pt>
                <c:pt idx="8">
                  <c:v>35.219629548532893</c:v>
                </c:pt>
                <c:pt idx="9">
                  <c:v>38.85605533292258</c:v>
                </c:pt>
                <c:pt idx="10">
                  <c:v>38.84054040844606</c:v>
                </c:pt>
                <c:pt idx="11">
                  <c:v>38.600977933460264</c:v>
                </c:pt>
                <c:pt idx="12">
                  <c:v>39.599628064245373</c:v>
                </c:pt>
                <c:pt idx="13">
                  <c:v>40.452233591964401</c:v>
                </c:pt>
                <c:pt idx="14">
                  <c:v>41.379655920674836</c:v>
                </c:pt>
                <c:pt idx="15">
                  <c:v>42.192256862480747</c:v>
                </c:pt>
                <c:pt idx="16">
                  <c:v>43.025149720911777</c:v>
                </c:pt>
                <c:pt idx="17">
                  <c:v>43.88454342508075</c:v>
                </c:pt>
                <c:pt idx="18" formatCode="General">
                  <c:v>44.744360225689547</c:v>
                </c:pt>
                <c:pt idx="19" formatCode="General">
                  <c:v>45.622941355199316</c:v>
                </c:pt>
                <c:pt idx="20" formatCode="General">
                  <c:v>46.549891302619891</c:v>
                </c:pt>
                <c:pt idx="21" formatCode="General">
                  <c:v>47.500301565511677</c:v>
                </c:pt>
                <c:pt idx="22">
                  <c:v>48.480758661945529</c:v>
                </c:pt>
                <c:pt idx="23">
                  <c:v>49.487921953857601</c:v>
                </c:pt>
                <c:pt idx="24">
                  <c:v>50.510482757919881</c:v>
                </c:pt>
                <c:pt idx="25">
                  <c:v>51.452938927299307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43.522609436950212</c:v>
                </c:pt>
                <c:pt idx="1">
                  <c:v>39.549968581206528</c:v>
                </c:pt>
                <c:pt idx="2">
                  <c:v>40.75363161553468</c:v>
                </c:pt>
                <c:pt idx="3">
                  <c:v>40.37735309521392</c:v>
                </c:pt>
                <c:pt idx="4">
                  <c:v>39.940346426282744</c:v>
                </c:pt>
                <c:pt idx="5">
                  <c:v>39.910737689002055</c:v>
                </c:pt>
                <c:pt idx="6">
                  <c:v>38.445450757501405</c:v>
                </c:pt>
                <c:pt idx="7">
                  <c:v>40.249337138353816</c:v>
                </c:pt>
                <c:pt idx="8">
                  <c:v>40.445015774851264</c:v>
                </c:pt>
                <c:pt idx="9">
                  <c:v>42.564907162405433</c:v>
                </c:pt>
                <c:pt idx="10">
                  <c:v>41.350329923600697</c:v>
                </c:pt>
                <c:pt idx="11">
                  <c:v>40.539084158172415</c:v>
                </c:pt>
                <c:pt idx="12">
                  <c:v>40.977381577327421</c:v>
                </c:pt>
                <c:pt idx="13">
                  <c:v>41.22722859400222</c:v>
                </c:pt>
                <c:pt idx="14">
                  <c:v>41.600198582091203</c:v>
                </c:pt>
                <c:pt idx="15">
                  <c:v>41.875091927107178</c:v>
                </c:pt>
                <c:pt idx="16">
                  <c:v>42.161031931814485</c:v>
                </c:pt>
                <c:pt idx="17">
                  <c:v>42.503725260077815</c:v>
                </c:pt>
                <c:pt idx="18" formatCode="General">
                  <c:v>42.914765679763967</c:v>
                </c:pt>
                <c:pt idx="19" formatCode="General">
                  <c:v>43.361619721182862</c:v>
                </c:pt>
                <c:pt idx="20" formatCode="General">
                  <c:v>43.847697023435956</c:v>
                </c:pt>
                <c:pt idx="21" formatCode="General">
                  <c:v>44.394022927773143</c:v>
                </c:pt>
                <c:pt idx="22">
                  <c:v>44.968799898352117</c:v>
                </c:pt>
                <c:pt idx="23">
                  <c:v>45.568707453776717</c:v>
                </c:pt>
                <c:pt idx="24">
                  <c:v>46.205279509584045</c:v>
                </c:pt>
                <c:pt idx="25">
                  <c:v>46.936371852953961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102.10814583844557</c:v>
                </c:pt>
                <c:pt idx="1">
                  <c:v>97.773006366696833</c:v>
                </c:pt>
                <c:pt idx="2">
                  <c:v>106.13033930624577</c:v>
                </c:pt>
                <c:pt idx="3">
                  <c:v>109.94934975290711</c:v>
                </c:pt>
                <c:pt idx="4">
                  <c:v>112.83462874471968</c:v>
                </c:pt>
                <c:pt idx="5">
                  <c:v>116.55777076432867</c:v>
                </c:pt>
                <c:pt idx="6">
                  <c:v>118.76660400140318</c:v>
                </c:pt>
                <c:pt idx="7">
                  <c:v>128.21359876581056</c:v>
                </c:pt>
                <c:pt idx="8">
                  <c:v>131.1108917032339</c:v>
                </c:pt>
                <c:pt idx="9">
                  <c:v>143.36889502642762</c:v>
                </c:pt>
                <c:pt idx="10">
                  <c:v>142.86783978078577</c:v>
                </c:pt>
                <c:pt idx="11">
                  <c:v>144.64333216262867</c:v>
                </c:pt>
                <c:pt idx="12">
                  <c:v>149.01714073311041</c:v>
                </c:pt>
                <c:pt idx="13">
                  <c:v>152.6662071725344</c:v>
                </c:pt>
                <c:pt idx="14">
                  <c:v>156.57968867125393</c:v>
                </c:pt>
                <c:pt idx="15">
                  <c:v>160.12294723599206</c:v>
                </c:pt>
                <c:pt idx="16">
                  <c:v>163.55654986353392</c:v>
                </c:pt>
                <c:pt idx="17">
                  <c:v>166.9092469260668</c:v>
                </c:pt>
                <c:pt idx="18" formatCode="General">
                  <c:v>170.27944220090481</c:v>
                </c:pt>
                <c:pt idx="19" formatCode="General">
                  <c:v>173.69713934056094</c:v>
                </c:pt>
                <c:pt idx="20" formatCode="General">
                  <c:v>177.19001611305367</c:v>
                </c:pt>
                <c:pt idx="21" formatCode="General">
                  <c:v>180.69372631832869</c:v>
                </c:pt>
                <c:pt idx="22" formatCode="General">
                  <c:v>184.2524464736253</c:v>
                </c:pt>
                <c:pt idx="23" formatCode="General">
                  <c:v>187.89009160474328</c:v>
                </c:pt>
                <c:pt idx="24" formatCode="General">
                  <c:v>191.57672510887264</c:v>
                </c:pt>
                <c:pt idx="25" formatCode="General">
                  <c:v>195.03856497443846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46.665303943874413</c:v>
                </c:pt>
                <c:pt idx="1">
                  <c:v>43.690642861967149</c:v>
                </c:pt>
                <c:pt idx="2">
                  <c:v>40.313857248833209</c:v>
                </c:pt>
                <c:pt idx="3">
                  <c:v>46.147702770768028</c:v>
                </c:pt>
                <c:pt idx="4">
                  <c:v>51.532681517444971</c:v>
                </c:pt>
                <c:pt idx="5">
                  <c:v>54.752826484064471</c:v>
                </c:pt>
                <c:pt idx="6">
                  <c:v>65.655859882080932</c:v>
                </c:pt>
                <c:pt idx="7">
                  <c:v>61.807604371449614</c:v>
                </c:pt>
                <c:pt idx="8">
                  <c:v>63.638217041962896</c:v>
                </c:pt>
                <c:pt idx="9">
                  <c:v>66.709989046883464</c:v>
                </c:pt>
                <c:pt idx="10">
                  <c:v>74.647981887909367</c:v>
                </c:pt>
                <c:pt idx="11">
                  <c:v>77.084903753848408</c:v>
                </c:pt>
                <c:pt idx="12">
                  <c:v>80.089351520900607</c:v>
                </c:pt>
                <c:pt idx="13">
                  <c:v>83.358779604545717</c:v>
                </c:pt>
                <c:pt idx="14">
                  <c:v>86.735202798881062</c:v>
                </c:pt>
                <c:pt idx="15">
                  <c:v>89.833707653853949</c:v>
                </c:pt>
                <c:pt idx="16">
                  <c:v>92.830139924494887</c:v>
                </c:pt>
                <c:pt idx="17">
                  <c:v>95.756417556858722</c:v>
                </c:pt>
                <c:pt idx="18" formatCode="General">
                  <c:v>98.641634529585843</c:v>
                </c:pt>
                <c:pt idx="19" formatCode="General">
                  <c:v>101.48476179980042</c:v>
                </c:pt>
                <c:pt idx="20" formatCode="General">
                  <c:v>104.30976539562499</c:v>
                </c:pt>
                <c:pt idx="21" formatCode="General">
                  <c:v>107.08891983687882</c:v>
                </c:pt>
                <c:pt idx="22" formatCode="General">
                  <c:v>109.82570432674002</c:v>
                </c:pt>
                <c:pt idx="23" formatCode="General">
                  <c:v>112.5271196876388</c:v>
                </c:pt>
                <c:pt idx="24" formatCode="General">
                  <c:v>115.17673147432093</c:v>
                </c:pt>
                <c:pt idx="25" formatCode="General">
                  <c:v>117.66441566642443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6.9133336464324913</c:v>
                </c:pt>
                <c:pt idx="1">
                  <c:v>7.0875993422004573</c:v>
                </c:pt>
                <c:pt idx="2">
                  <c:v>6.4344676118984028</c:v>
                </c:pt>
                <c:pt idx="3">
                  <c:v>6.9666519808826397</c:v>
                </c:pt>
                <c:pt idx="4">
                  <c:v>7.97227845195032</c:v>
                </c:pt>
                <c:pt idx="5">
                  <c:v>8.5462025861781186</c:v>
                </c:pt>
                <c:pt idx="6">
                  <c:v>10.00476407082769</c:v>
                </c:pt>
                <c:pt idx="7">
                  <c:v>9.506879800211518</c:v>
                </c:pt>
                <c:pt idx="8">
                  <c:v>10.092885633906581</c:v>
                </c:pt>
                <c:pt idx="9">
                  <c:v>10.353016275554973</c:v>
                </c:pt>
                <c:pt idx="10">
                  <c:v>11.680786115901512</c:v>
                </c:pt>
                <c:pt idx="11">
                  <c:v>12.345033896027388</c:v>
                </c:pt>
                <c:pt idx="12">
                  <c:v>12.662459669216116</c:v>
                </c:pt>
                <c:pt idx="13">
                  <c:v>13.172178977922808</c:v>
                </c:pt>
                <c:pt idx="14">
                  <c:v>13.692418790521087</c:v>
                </c:pt>
                <c:pt idx="15">
                  <c:v>14.170807445871736</c:v>
                </c:pt>
                <c:pt idx="16">
                  <c:v>14.634383428331125</c:v>
                </c:pt>
                <c:pt idx="17">
                  <c:v>15.080537143700408</c:v>
                </c:pt>
                <c:pt idx="18" formatCode="General">
                  <c:v>15.520775470448932</c:v>
                </c:pt>
                <c:pt idx="19" formatCode="General">
                  <c:v>15.95382033145782</c:v>
                </c:pt>
                <c:pt idx="20" formatCode="General">
                  <c:v>16.380157479106785</c:v>
                </c:pt>
                <c:pt idx="21" formatCode="General">
                  <c:v>16.796112306300188</c:v>
                </c:pt>
                <c:pt idx="22" formatCode="General">
                  <c:v>17.203265837182808</c:v>
                </c:pt>
                <c:pt idx="23" formatCode="General">
                  <c:v>17.605309981004616</c:v>
                </c:pt>
                <c:pt idx="24" formatCode="General">
                  <c:v>17.994427114047891</c:v>
                </c:pt>
                <c:pt idx="25" formatCode="General">
                  <c:v>18.35603339770736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39.414967591570637</c:v>
                </c:pt>
                <c:pt idx="1">
                  <c:v>41.421820366435483</c:v>
                </c:pt>
                <c:pt idx="2">
                  <c:v>36.670388973505965</c:v>
                </c:pt>
                <c:pt idx="3">
                  <c:v>39.225158459761282</c:v>
                </c:pt>
                <c:pt idx="4">
                  <c:v>37.531856876543003</c:v>
                </c:pt>
                <c:pt idx="5">
                  <c:v>39.541407781026635</c:v>
                </c:pt>
                <c:pt idx="6">
                  <c:v>33.165677124612763</c:v>
                </c:pt>
                <c:pt idx="7">
                  <c:v>35.071904583074897</c:v>
                </c:pt>
                <c:pt idx="8">
                  <c:v>35.598323054210226</c:v>
                </c:pt>
                <c:pt idx="9">
                  <c:v>32.092860056482053</c:v>
                </c:pt>
                <c:pt idx="10">
                  <c:v>32.611997329577967</c:v>
                </c:pt>
                <c:pt idx="11">
                  <c:v>35.933755304187706</c:v>
                </c:pt>
                <c:pt idx="12">
                  <c:v>31.504399883700479</c:v>
                </c:pt>
                <c:pt idx="13">
                  <c:v>30.401900823339027</c:v>
                </c:pt>
                <c:pt idx="14">
                  <c:v>29.328791011808512</c:v>
                </c:pt>
                <c:pt idx="15">
                  <c:v>28.962604643141077</c:v>
                </c:pt>
                <c:pt idx="16">
                  <c:v>28.644264085800256</c:v>
                </c:pt>
                <c:pt idx="17">
                  <c:v>28.300056971546102</c:v>
                </c:pt>
                <c:pt idx="18">
                  <c:v>27.933584258529958</c:v>
                </c:pt>
                <c:pt idx="19">
                  <c:v>27.541361342752321</c:v>
                </c:pt>
                <c:pt idx="20">
                  <c:v>27.145867304512322</c:v>
                </c:pt>
                <c:pt idx="21">
                  <c:v>26.72096234160729</c:v>
                </c:pt>
                <c:pt idx="22">
                  <c:v>26.270661036590042</c:v>
                </c:pt>
                <c:pt idx="23">
                  <c:v>25.795855229684499</c:v>
                </c:pt>
                <c:pt idx="24">
                  <c:v>25.358674411057343</c:v>
                </c:pt>
                <c:pt idx="25">
                  <c:v>25.810897593779785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100.39371919075599</c:v>
                </c:pt>
                <c:pt idx="1">
                  <c:v>102.54562229003685</c:v>
                </c:pt>
                <c:pt idx="2">
                  <c:v>95.160017796387052</c:v>
                </c:pt>
                <c:pt idx="3">
                  <c:v>94.245862462222533</c:v>
                </c:pt>
                <c:pt idx="4">
                  <c:v>94.193898689309734</c:v>
                </c:pt>
                <c:pt idx="5">
                  <c:v>89.110740214516625</c:v>
                </c:pt>
                <c:pt idx="6">
                  <c:v>87.034560485665125</c:v>
                </c:pt>
                <c:pt idx="7">
                  <c:v>83.575916381105614</c:v>
                </c:pt>
                <c:pt idx="8">
                  <c:v>84.828034137362437</c:v>
                </c:pt>
                <c:pt idx="9">
                  <c:v>90.284455419240189</c:v>
                </c:pt>
                <c:pt idx="10">
                  <c:v>83.603670479978859</c:v>
                </c:pt>
                <c:pt idx="11">
                  <c:v>80.70826354981574</c:v>
                </c:pt>
                <c:pt idx="12">
                  <c:v>78.365213005056788</c:v>
                </c:pt>
                <c:pt idx="13">
                  <c:v>76.256080915804944</c:v>
                </c:pt>
                <c:pt idx="14">
                  <c:v>74.226527114571695</c:v>
                </c:pt>
                <c:pt idx="15">
                  <c:v>71.963560334397201</c:v>
                </c:pt>
                <c:pt idx="16">
                  <c:v>69.628203824683396</c:v>
                </c:pt>
                <c:pt idx="17">
                  <c:v>67.252837387079566</c:v>
                </c:pt>
                <c:pt idx="18">
                  <c:v>64.872830957232708</c:v>
                </c:pt>
                <c:pt idx="19">
                  <c:v>62.466112177860417</c:v>
                </c:pt>
                <c:pt idx="20">
                  <c:v>60.041767403999998</c:v>
                </c:pt>
                <c:pt idx="21">
                  <c:v>57.583986029188296</c:v>
                </c:pt>
                <c:pt idx="22">
                  <c:v>55.105066031112017</c:v>
                </c:pt>
                <c:pt idx="23">
                  <c:v>52.607860741436902</c:v>
                </c:pt>
                <c:pt idx="24">
                  <c:v>50.065297075920711</c:v>
                </c:pt>
                <c:pt idx="25">
                  <c:v>47.395653671134824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145.46596855412832</c:v>
                </c:pt>
                <c:pt idx="1">
                  <c:v>154.08445320920194</c:v>
                </c:pt>
                <c:pt idx="2">
                  <c:v>150.60959143580808</c:v>
                </c:pt>
                <c:pt idx="3">
                  <c:v>143.83490986546138</c:v>
                </c:pt>
                <c:pt idx="4">
                  <c:v>153.5368245987319</c:v>
                </c:pt>
                <c:pt idx="5">
                  <c:v>152.00190412878183</c:v>
                </c:pt>
                <c:pt idx="6">
                  <c:v>146.38009923709819</c:v>
                </c:pt>
                <c:pt idx="7">
                  <c:v>156.95391913794552</c:v>
                </c:pt>
                <c:pt idx="8">
                  <c:v>142.42927617445139</c:v>
                </c:pt>
                <c:pt idx="9">
                  <c:v>155.9621438214601</c:v>
                </c:pt>
                <c:pt idx="10">
                  <c:v>141.36624176766981</c:v>
                </c:pt>
                <c:pt idx="11">
                  <c:v>152.87170074539998</c:v>
                </c:pt>
                <c:pt idx="12">
                  <c:v>145.88469111701724</c:v>
                </c:pt>
                <c:pt idx="13">
                  <c:v>144.62553895736619</c:v>
                </c:pt>
                <c:pt idx="14">
                  <c:v>143.52301436212446</c:v>
                </c:pt>
                <c:pt idx="15">
                  <c:v>141.94202458874764</c:v>
                </c:pt>
                <c:pt idx="16">
                  <c:v>140.22358249968303</c:v>
                </c:pt>
                <c:pt idx="17">
                  <c:v>138.40966469560871</c:v>
                </c:pt>
                <c:pt idx="18">
                  <c:v>136.56790283884254</c:v>
                </c:pt>
                <c:pt idx="19">
                  <c:v>134.68954544089772</c:v>
                </c:pt>
                <c:pt idx="20">
                  <c:v>132.81959500392202</c:v>
                </c:pt>
                <c:pt idx="21">
                  <c:v>130.89784248057958</c:v>
                </c:pt>
                <c:pt idx="22">
                  <c:v>128.9455292153846</c:v>
                </c:pt>
                <c:pt idx="23">
                  <c:v>126.96721385952776</c:v>
                </c:pt>
                <c:pt idx="24">
                  <c:v>124.94969993785334</c:v>
                </c:pt>
                <c:pt idx="25">
                  <c:v>122.72706879846551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129.59021337964296</c:v>
                </c:pt>
                <c:pt idx="1">
                  <c:v>135.37403502979458</c:v>
                </c:pt>
                <c:pt idx="2">
                  <c:v>144.15725628381446</c:v>
                </c:pt>
                <c:pt idx="3">
                  <c:v>134.32811571160047</c:v>
                </c:pt>
                <c:pt idx="4">
                  <c:v>145.54836955723587</c:v>
                </c:pt>
                <c:pt idx="5">
                  <c:v>143.08624022278201</c:v>
                </c:pt>
                <c:pt idx="6">
                  <c:v>142.91991164102683</c:v>
                </c:pt>
                <c:pt idx="7">
                  <c:v>151.70831281483353</c:v>
                </c:pt>
                <c:pt idx="8">
                  <c:v>156.25072693148786</c:v>
                </c:pt>
                <c:pt idx="9">
                  <c:v>153.98067785862369</c:v>
                </c:pt>
                <c:pt idx="10">
                  <c:v>154.34861230613038</c:v>
                </c:pt>
                <c:pt idx="11">
                  <c:v>143.07894849645965</c:v>
                </c:pt>
                <c:pt idx="12">
                  <c:v>151.32473442942498</c:v>
                </c:pt>
                <c:pt idx="13">
                  <c:v>151.75485136252018</c:v>
                </c:pt>
                <c:pt idx="14">
                  <c:v>152.40850274807261</c:v>
                </c:pt>
                <c:pt idx="15">
                  <c:v>152.59999930840905</c:v>
                </c:pt>
                <c:pt idx="16">
                  <c:v>152.68369472074633</c:v>
                </c:pt>
                <c:pt idx="17">
                  <c:v>152.71497063398203</c:v>
                </c:pt>
                <c:pt idx="18">
                  <c:v>152.74370383900174</c:v>
                </c:pt>
                <c:pt idx="19">
                  <c:v>152.78569849028733</c:v>
                </c:pt>
                <c:pt idx="20">
                  <c:v>152.87324297372422</c:v>
                </c:pt>
                <c:pt idx="21">
                  <c:v>152.96212619383192</c:v>
                </c:pt>
                <c:pt idx="22">
                  <c:v>153.06676851906724</c:v>
                </c:pt>
                <c:pt idx="23">
                  <c:v>153.19691948833065</c:v>
                </c:pt>
                <c:pt idx="24">
                  <c:v>153.33068261042308</c:v>
                </c:pt>
                <c:pt idx="25">
                  <c:v>153.31105511779589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31.955738418199999</c:v>
                </c:pt>
                <c:pt idx="1">
                  <c:v>28.994851952460632</c:v>
                </c:pt>
                <c:pt idx="2">
                  <c:v>30.945449727972523</c:v>
                </c:pt>
                <c:pt idx="3">
                  <c:v>32.222895901182987</c:v>
                </c:pt>
                <c:pt idx="4">
                  <c:v>32.185115137781587</c:v>
                </c:pt>
                <c:pt idx="5">
                  <c:v>32.150170129320145</c:v>
                </c:pt>
                <c:pt idx="6">
                  <c:v>33.57307279978378</c:v>
                </c:pt>
                <c:pt idx="7">
                  <c:v>35.366527007215062</c:v>
                </c:pt>
                <c:pt idx="8">
                  <c:v>35.219629548532893</c:v>
                </c:pt>
                <c:pt idx="9">
                  <c:v>38.85605533292258</c:v>
                </c:pt>
                <c:pt idx="10">
                  <c:v>38.84054040844606</c:v>
                </c:pt>
                <c:pt idx="11">
                  <c:v>38.600977933460264</c:v>
                </c:pt>
                <c:pt idx="12">
                  <c:v>39.599628064245373</c:v>
                </c:pt>
                <c:pt idx="13">
                  <c:v>40.452233591964401</c:v>
                </c:pt>
                <c:pt idx="14">
                  <c:v>41.379655920674836</c:v>
                </c:pt>
                <c:pt idx="15">
                  <c:v>42.192256862480747</c:v>
                </c:pt>
                <c:pt idx="16">
                  <c:v>43.025149720911777</c:v>
                </c:pt>
                <c:pt idx="17">
                  <c:v>43.88454342508075</c:v>
                </c:pt>
                <c:pt idx="18" formatCode="General">
                  <c:v>44.744360225689547</c:v>
                </c:pt>
                <c:pt idx="19" formatCode="General">
                  <c:v>45.622941355199316</c:v>
                </c:pt>
                <c:pt idx="20" formatCode="General">
                  <c:v>46.549891302619891</c:v>
                </c:pt>
                <c:pt idx="21" formatCode="General">
                  <c:v>47.500301565511677</c:v>
                </c:pt>
                <c:pt idx="22">
                  <c:v>48.480758661945529</c:v>
                </c:pt>
                <c:pt idx="23">
                  <c:v>49.487921953857601</c:v>
                </c:pt>
                <c:pt idx="24">
                  <c:v>50.510482757919881</c:v>
                </c:pt>
                <c:pt idx="25">
                  <c:v>51.452938927299307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43.522609436950212</c:v>
                </c:pt>
                <c:pt idx="1">
                  <c:v>39.549968581206528</c:v>
                </c:pt>
                <c:pt idx="2">
                  <c:v>40.75363161553468</c:v>
                </c:pt>
                <c:pt idx="3">
                  <c:v>40.37735309521392</c:v>
                </c:pt>
                <c:pt idx="4">
                  <c:v>39.940346426282744</c:v>
                </c:pt>
                <c:pt idx="5">
                  <c:v>39.910737689002055</c:v>
                </c:pt>
                <c:pt idx="6">
                  <c:v>38.445450757501405</c:v>
                </c:pt>
                <c:pt idx="7">
                  <c:v>40.249337138353816</c:v>
                </c:pt>
                <c:pt idx="8">
                  <c:v>40.445015774851264</c:v>
                </c:pt>
                <c:pt idx="9">
                  <c:v>42.564907162405433</c:v>
                </c:pt>
                <c:pt idx="10">
                  <c:v>41.350329923600697</c:v>
                </c:pt>
                <c:pt idx="11">
                  <c:v>40.539084158172415</c:v>
                </c:pt>
                <c:pt idx="12">
                  <c:v>40.977381577327421</c:v>
                </c:pt>
                <c:pt idx="13">
                  <c:v>41.22722859400222</c:v>
                </c:pt>
                <c:pt idx="14">
                  <c:v>41.600198582091203</c:v>
                </c:pt>
                <c:pt idx="15">
                  <c:v>41.875091927107178</c:v>
                </c:pt>
                <c:pt idx="16">
                  <c:v>42.161031931814485</c:v>
                </c:pt>
                <c:pt idx="17">
                  <c:v>42.503725260077815</c:v>
                </c:pt>
                <c:pt idx="18" formatCode="General">
                  <c:v>42.914765679763967</c:v>
                </c:pt>
                <c:pt idx="19" formatCode="General">
                  <c:v>43.361619721182862</c:v>
                </c:pt>
                <c:pt idx="20" formatCode="General">
                  <c:v>43.847697023435956</c:v>
                </c:pt>
                <c:pt idx="21" formatCode="General">
                  <c:v>44.394022927773143</c:v>
                </c:pt>
                <c:pt idx="22">
                  <c:v>44.968799898352117</c:v>
                </c:pt>
                <c:pt idx="23">
                  <c:v>45.568707453776717</c:v>
                </c:pt>
                <c:pt idx="24">
                  <c:v>46.205279509584045</c:v>
                </c:pt>
                <c:pt idx="25">
                  <c:v>46.936371852953961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102.10814583844557</c:v>
                </c:pt>
                <c:pt idx="1">
                  <c:v>97.773006366696833</c:v>
                </c:pt>
                <c:pt idx="2">
                  <c:v>106.13033930624577</c:v>
                </c:pt>
                <c:pt idx="3">
                  <c:v>109.94934975290711</c:v>
                </c:pt>
                <c:pt idx="4">
                  <c:v>112.83462874471968</c:v>
                </c:pt>
                <c:pt idx="5">
                  <c:v>116.55777076432867</c:v>
                </c:pt>
                <c:pt idx="6">
                  <c:v>118.76660400140318</c:v>
                </c:pt>
                <c:pt idx="7">
                  <c:v>128.21359876581056</c:v>
                </c:pt>
                <c:pt idx="8">
                  <c:v>131.1108917032339</c:v>
                </c:pt>
                <c:pt idx="9">
                  <c:v>143.36889502642762</c:v>
                </c:pt>
                <c:pt idx="10">
                  <c:v>142.86783978078577</c:v>
                </c:pt>
                <c:pt idx="11">
                  <c:v>144.64333216262867</c:v>
                </c:pt>
                <c:pt idx="12">
                  <c:v>149.01714073311041</c:v>
                </c:pt>
                <c:pt idx="13">
                  <c:v>152.6662071725344</c:v>
                </c:pt>
                <c:pt idx="14">
                  <c:v>156.57968867125393</c:v>
                </c:pt>
                <c:pt idx="15">
                  <c:v>160.12294723599206</c:v>
                </c:pt>
                <c:pt idx="16">
                  <c:v>163.55654986353392</c:v>
                </c:pt>
                <c:pt idx="17">
                  <c:v>166.9092469260668</c:v>
                </c:pt>
                <c:pt idx="18" formatCode="General">
                  <c:v>170.27944220090481</c:v>
                </c:pt>
                <c:pt idx="19" formatCode="General">
                  <c:v>173.69713934056094</c:v>
                </c:pt>
                <c:pt idx="20" formatCode="General">
                  <c:v>177.19001611305367</c:v>
                </c:pt>
                <c:pt idx="21" formatCode="General">
                  <c:v>180.69372631832869</c:v>
                </c:pt>
                <c:pt idx="22" formatCode="General">
                  <c:v>184.2524464736253</c:v>
                </c:pt>
                <c:pt idx="23" formatCode="General">
                  <c:v>187.89009160474328</c:v>
                </c:pt>
                <c:pt idx="24" formatCode="General">
                  <c:v>191.57672510887264</c:v>
                </c:pt>
                <c:pt idx="25" formatCode="General">
                  <c:v>195.03856497443846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46.665303943874413</c:v>
                </c:pt>
                <c:pt idx="1">
                  <c:v>43.690642861967149</c:v>
                </c:pt>
                <c:pt idx="2">
                  <c:v>40.313857248833209</c:v>
                </c:pt>
                <c:pt idx="3">
                  <c:v>46.147702770768028</c:v>
                </c:pt>
                <c:pt idx="4">
                  <c:v>51.532681517444971</c:v>
                </c:pt>
                <c:pt idx="5">
                  <c:v>54.752826484064471</c:v>
                </c:pt>
                <c:pt idx="6">
                  <c:v>65.655859882080932</c:v>
                </c:pt>
                <c:pt idx="7">
                  <c:v>61.807604371449614</c:v>
                </c:pt>
                <c:pt idx="8">
                  <c:v>63.638217041962896</c:v>
                </c:pt>
                <c:pt idx="9">
                  <c:v>66.709989046883464</c:v>
                </c:pt>
                <c:pt idx="10">
                  <c:v>74.647981887909367</c:v>
                </c:pt>
                <c:pt idx="11">
                  <c:v>77.084903753848408</c:v>
                </c:pt>
                <c:pt idx="12">
                  <c:v>80.089351520900607</c:v>
                </c:pt>
                <c:pt idx="13">
                  <c:v>83.358779604545717</c:v>
                </c:pt>
                <c:pt idx="14">
                  <c:v>86.735202798881062</c:v>
                </c:pt>
                <c:pt idx="15">
                  <c:v>89.833707653853949</c:v>
                </c:pt>
                <c:pt idx="16">
                  <c:v>92.830139924494887</c:v>
                </c:pt>
                <c:pt idx="17">
                  <c:v>95.756417556858722</c:v>
                </c:pt>
                <c:pt idx="18" formatCode="General">
                  <c:v>98.641634529585843</c:v>
                </c:pt>
                <c:pt idx="19" formatCode="General">
                  <c:v>101.48476179980042</c:v>
                </c:pt>
                <c:pt idx="20" formatCode="General">
                  <c:v>104.30976539562499</c:v>
                </c:pt>
                <c:pt idx="21" formatCode="General">
                  <c:v>107.08891983687882</c:v>
                </c:pt>
                <c:pt idx="22" formatCode="General">
                  <c:v>109.82570432674002</c:v>
                </c:pt>
                <c:pt idx="23" formatCode="General">
                  <c:v>112.5271196876388</c:v>
                </c:pt>
                <c:pt idx="24" formatCode="General">
                  <c:v>115.17673147432093</c:v>
                </c:pt>
                <c:pt idx="25" formatCode="General">
                  <c:v>117.66441566642443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6.9133336464324913</c:v>
                </c:pt>
                <c:pt idx="1">
                  <c:v>7.0875993422004573</c:v>
                </c:pt>
                <c:pt idx="2">
                  <c:v>6.4344676118984028</c:v>
                </c:pt>
                <c:pt idx="3">
                  <c:v>6.9666519808826397</c:v>
                </c:pt>
                <c:pt idx="4">
                  <c:v>7.97227845195032</c:v>
                </c:pt>
                <c:pt idx="5">
                  <c:v>8.5462025861781186</c:v>
                </c:pt>
                <c:pt idx="6">
                  <c:v>10.00476407082769</c:v>
                </c:pt>
                <c:pt idx="7">
                  <c:v>9.506879800211518</c:v>
                </c:pt>
                <c:pt idx="8">
                  <c:v>10.092885633906581</c:v>
                </c:pt>
                <c:pt idx="9">
                  <c:v>10.353016275554973</c:v>
                </c:pt>
                <c:pt idx="10">
                  <c:v>11.680786115901512</c:v>
                </c:pt>
                <c:pt idx="11">
                  <c:v>12.345033896027388</c:v>
                </c:pt>
                <c:pt idx="12">
                  <c:v>12.662459669216116</c:v>
                </c:pt>
                <c:pt idx="13">
                  <c:v>13.172178977922808</c:v>
                </c:pt>
                <c:pt idx="14">
                  <c:v>13.692418790521087</c:v>
                </c:pt>
                <c:pt idx="15">
                  <c:v>14.170807445871736</c:v>
                </c:pt>
                <c:pt idx="16">
                  <c:v>14.634383428331125</c:v>
                </c:pt>
                <c:pt idx="17">
                  <c:v>15.080537143700408</c:v>
                </c:pt>
                <c:pt idx="18" formatCode="General">
                  <c:v>15.520775470448932</c:v>
                </c:pt>
                <c:pt idx="19" formatCode="General">
                  <c:v>15.95382033145782</c:v>
                </c:pt>
                <c:pt idx="20" formatCode="General">
                  <c:v>16.380157479106785</c:v>
                </c:pt>
                <c:pt idx="21" formatCode="General">
                  <c:v>16.796112306300188</c:v>
                </c:pt>
                <c:pt idx="22" formatCode="General">
                  <c:v>17.203265837182808</c:v>
                </c:pt>
                <c:pt idx="23" formatCode="General">
                  <c:v>17.605309981004616</c:v>
                </c:pt>
                <c:pt idx="24" formatCode="General">
                  <c:v>17.994427114047891</c:v>
                </c:pt>
                <c:pt idx="25" formatCode="General">
                  <c:v>18.35603339770736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34.743634218080601</c:v>
                </c:pt>
                <c:pt idx="1">
                  <c:v>19.228070148889955</c:v>
                </c:pt>
                <c:pt idx="2">
                  <c:v>30.382454817703753</c:v>
                </c:pt>
                <c:pt idx="3">
                  <c:v>32.880809676325036</c:v>
                </c:pt>
                <c:pt idx="4">
                  <c:v>35.925326564997498</c:v>
                </c:pt>
                <c:pt idx="5">
                  <c:v>30.686007421586389</c:v>
                </c:pt>
                <c:pt idx="6">
                  <c:v>10.650701606583436</c:v>
                </c:pt>
                <c:pt idx="7">
                  <c:v>14.980896217151185</c:v>
                </c:pt>
                <c:pt idx="8">
                  <c:v>7.5385046891874383</c:v>
                </c:pt>
                <c:pt idx="9">
                  <c:v>7.7002002082204903</c:v>
                </c:pt>
                <c:pt idx="10">
                  <c:v>33.709060270937805</c:v>
                </c:pt>
                <c:pt idx="11">
                  <c:v>70.49613311937317</c:v>
                </c:pt>
                <c:pt idx="12">
                  <c:v>15.892329595754923</c:v>
                </c:pt>
                <c:pt idx="13">
                  <c:v>5.5262712216288801</c:v>
                </c:pt>
                <c:pt idx="14">
                  <c:v>22.898545046990407</c:v>
                </c:pt>
                <c:pt idx="15">
                  <c:v>19.162952019824345</c:v>
                </c:pt>
                <c:pt idx="16">
                  <c:v>13.383724363120283</c:v>
                </c:pt>
                <c:pt idx="17">
                  <c:v>64.35030546678712</c:v>
                </c:pt>
                <c:pt idx="18">
                  <c:v>15.270127809036564</c:v>
                </c:pt>
                <c:pt idx="19">
                  <c:v>0.70687312669233271</c:v>
                </c:pt>
                <c:pt idx="20">
                  <c:v>52.80620277834015</c:v>
                </c:pt>
                <c:pt idx="21">
                  <c:v>12.766814992757451</c:v>
                </c:pt>
                <c:pt idx="22">
                  <c:v>15.873936397934685</c:v>
                </c:pt>
                <c:pt idx="23">
                  <c:v>29.975139994627799</c:v>
                </c:pt>
                <c:pt idx="24">
                  <c:v>11.59671984239762</c:v>
                </c:pt>
                <c:pt idx="25">
                  <c:v>66.526258385071046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42.908285258708645</c:v>
                </c:pt>
                <c:pt idx="1">
                  <c:v>21.563471135464013</c:v>
                </c:pt>
                <c:pt idx="2">
                  <c:v>36.715716507972154</c:v>
                </c:pt>
                <c:pt idx="3">
                  <c:v>39.187332567877505</c:v>
                </c:pt>
                <c:pt idx="4">
                  <c:v>40.873681343267329</c:v>
                </c:pt>
                <c:pt idx="5">
                  <c:v>41.974422010563046</c:v>
                </c:pt>
                <c:pt idx="6">
                  <c:v>13.985184683080027</c:v>
                </c:pt>
                <c:pt idx="7">
                  <c:v>17.923469121005944</c:v>
                </c:pt>
                <c:pt idx="8">
                  <c:v>8.4507187371360306</c:v>
                </c:pt>
                <c:pt idx="9">
                  <c:v>9.2508916163398851</c:v>
                </c:pt>
                <c:pt idx="10">
                  <c:v>38.757663874506576</c:v>
                </c:pt>
                <c:pt idx="11">
                  <c:v>76.35476959875686</c:v>
                </c:pt>
                <c:pt idx="12">
                  <c:v>15.068086213304319</c:v>
                </c:pt>
                <c:pt idx="13">
                  <c:v>5.7887015787909668</c:v>
                </c:pt>
                <c:pt idx="14">
                  <c:v>20.836196799554056</c:v>
                </c:pt>
                <c:pt idx="15">
                  <c:v>16.92236112626146</c:v>
                </c:pt>
                <c:pt idx="16">
                  <c:v>11.910390832530782</c:v>
                </c:pt>
                <c:pt idx="17">
                  <c:v>66.62635867984487</c:v>
                </c:pt>
                <c:pt idx="18">
                  <c:v>14.442020634729571</c:v>
                </c:pt>
                <c:pt idx="19">
                  <c:v>0.76495045682833729</c:v>
                </c:pt>
                <c:pt idx="20">
                  <c:v>51.213573578945542</c:v>
                </c:pt>
                <c:pt idx="21">
                  <c:v>14.220259895346215</c:v>
                </c:pt>
                <c:pt idx="22">
                  <c:v>13.567765770085009</c:v>
                </c:pt>
                <c:pt idx="23">
                  <c:v>31.251821368269283</c:v>
                </c:pt>
                <c:pt idx="24">
                  <c:v>9.1275900073115377</c:v>
                </c:pt>
                <c:pt idx="25">
                  <c:v>61.632316603520167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42.368244349735441</c:v>
                </c:pt>
                <c:pt idx="1">
                  <c:v>25.029535979126546</c:v>
                </c:pt>
                <c:pt idx="2">
                  <c:v>51.446447810532682</c:v>
                </c:pt>
                <c:pt idx="3">
                  <c:v>42.454194051190264</c:v>
                </c:pt>
                <c:pt idx="4">
                  <c:v>45.530598942953631</c:v>
                </c:pt>
                <c:pt idx="5">
                  <c:v>48.563172814454894</c:v>
                </c:pt>
                <c:pt idx="6">
                  <c:v>14.179464801781597</c:v>
                </c:pt>
                <c:pt idx="7">
                  <c:v>34.61341863858636</c:v>
                </c:pt>
                <c:pt idx="8">
                  <c:v>7.0467287339980222</c:v>
                </c:pt>
                <c:pt idx="9">
                  <c:v>8.7545930496054041</c:v>
                </c:pt>
                <c:pt idx="10">
                  <c:v>40.990309822817601</c:v>
                </c:pt>
                <c:pt idx="11">
                  <c:v>79.923173275831189</c:v>
                </c:pt>
                <c:pt idx="12">
                  <c:v>9.4063523994637013</c:v>
                </c:pt>
                <c:pt idx="13">
                  <c:v>6.2737567177622671</c:v>
                </c:pt>
                <c:pt idx="14">
                  <c:v>18.758996883403263</c:v>
                </c:pt>
                <c:pt idx="15">
                  <c:v>15.568286149989646</c:v>
                </c:pt>
                <c:pt idx="16">
                  <c:v>12.468049977269116</c:v>
                </c:pt>
                <c:pt idx="17">
                  <c:v>77.364630359311533</c:v>
                </c:pt>
                <c:pt idx="18">
                  <c:v>12.935611800531374</c:v>
                </c:pt>
                <c:pt idx="19">
                  <c:v>0.61557010312158056</c:v>
                </c:pt>
                <c:pt idx="20">
                  <c:v>49.64586399332498</c:v>
                </c:pt>
                <c:pt idx="21">
                  <c:v>18.250458228495855</c:v>
                </c:pt>
                <c:pt idx="22">
                  <c:v>12.591964784832667</c:v>
                </c:pt>
                <c:pt idx="23">
                  <c:v>32.145956781535837</c:v>
                </c:pt>
                <c:pt idx="24">
                  <c:v>19.112880022366429</c:v>
                </c:pt>
                <c:pt idx="25">
                  <c:v>52.654739527978421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8.1646510406280441</c:v>
                </c:pt>
                <c:pt idx="1">
                  <c:v>2.3354009865740579</c:v>
                </c:pt>
                <c:pt idx="2">
                  <c:v>6.3332616902684009</c:v>
                </c:pt>
                <c:pt idx="3">
                  <c:v>6.3065228915524685</c:v>
                </c:pt>
                <c:pt idx="4">
                  <c:v>4.9483547782698309</c:v>
                </c:pt>
                <c:pt idx="5">
                  <c:v>11.288414588976657</c:v>
                </c:pt>
                <c:pt idx="6">
                  <c:v>3.3344830764965909</c:v>
                </c:pt>
                <c:pt idx="7">
                  <c:v>2.9425729038547583</c:v>
                </c:pt>
                <c:pt idx="8">
                  <c:v>0.91221404794859229</c:v>
                </c:pt>
                <c:pt idx="9">
                  <c:v>1.5506914081193948</c:v>
                </c:pt>
                <c:pt idx="10">
                  <c:v>5.0486036035687718</c:v>
                </c:pt>
                <c:pt idx="11">
                  <c:v>5.8586364793836907</c:v>
                </c:pt>
                <c:pt idx="12">
                  <c:v>-0.82424338245060369</c:v>
                </c:pt>
                <c:pt idx="13">
                  <c:v>0.26243035716208674</c:v>
                </c:pt>
                <c:pt idx="14">
                  <c:v>-2.0623482474363506</c:v>
                </c:pt>
                <c:pt idx="15">
                  <c:v>-2.2405908935628851</c:v>
                </c:pt>
                <c:pt idx="16">
                  <c:v>-1.4733335305895014</c:v>
                </c:pt>
                <c:pt idx="17">
                  <c:v>2.2760532130577502</c:v>
                </c:pt>
                <c:pt idx="18">
                  <c:v>-0.82810717430699299</c:v>
                </c:pt>
                <c:pt idx="19">
                  <c:v>5.8077330136004579E-2</c:v>
                </c:pt>
                <c:pt idx="20">
                  <c:v>-1.592629199394608</c:v>
                </c:pt>
                <c:pt idx="21">
                  <c:v>1.4534449025887639</c:v>
                </c:pt>
                <c:pt idx="22">
                  <c:v>-2.3061706278496761</c:v>
                </c:pt>
                <c:pt idx="23">
                  <c:v>1.2766813736414839</c:v>
                </c:pt>
                <c:pt idx="24">
                  <c:v>-2.4691298350860826</c:v>
                </c:pt>
                <c:pt idx="25">
                  <c:v>-4.893941781550879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  <c:pt idx="25">
                  <c:v>-8.9775770755417454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5.1421923840286921</c:v>
                </c:pt>
                <c:pt idx="1">
                  <c:v>5.948594830395006</c:v>
                </c:pt>
                <c:pt idx="2">
                  <c:v>5.4409432664394606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2.8458288289178761</c:v>
                </c:pt>
                <c:pt idx="1">
                  <c:v>2.9894541846264775</c:v>
                </c:pt>
                <c:pt idx="2">
                  <c:v>3.2143008835480145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1.5763450749615087</c:v>
                </c:pt>
                <c:pt idx="1">
                  <c:v>1.9388376115776991</c:v>
                </c:pt>
                <c:pt idx="2">
                  <c:v>1.820931330033992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2.2172306428919923</c:v>
                </c:pt>
                <c:pt idx="1">
                  <c:v>2.4848221063394984</c:v>
                </c:pt>
                <c:pt idx="2">
                  <c:v>4.4450661093121875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1.1157278814411187</c:v>
                </c:pt>
                <c:pt idx="1">
                  <c:v>1.1715663184803418</c:v>
                </c:pt>
                <c:pt idx="2">
                  <c:v>0.90494312058770532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1.1396594443076951</c:v>
                </c:pt>
                <c:pt idx="1">
                  <c:v>1.2824983733027437</c:v>
                </c:pt>
                <c:pt idx="2">
                  <c:v>1.1242675932113686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4.9890714342075118</c:v>
                </c:pt>
                <c:pt idx="1">
                  <c:v>5.3731729798100947</c:v>
                </c:pt>
                <c:pt idx="2">
                  <c:v>5.2639884810596209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10.433700647276156</c:v>
                </c:pt>
                <c:pt idx="1">
                  <c:v>10.585451853240437</c:v>
                </c:pt>
                <c:pt idx="2">
                  <c:v>10.263759052133661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2.3521263117960443</c:v>
                </c:pt>
                <c:pt idx="1">
                  <c:v>2.0889657839266897</c:v>
                </c:pt>
                <c:pt idx="2">
                  <c:v>1.2079667339328464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9.5240943593929295</c:v>
                </c:pt>
                <c:pt idx="1">
                  <c:v>9.236752539080527</c:v>
                </c:pt>
                <c:pt idx="2">
                  <c:v>9.935190165997577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2.2600380383324929</c:v>
                </c:pt>
                <c:pt idx="1">
                  <c:v>2.0021711138124338</c:v>
                </c:pt>
                <c:pt idx="2">
                  <c:v>1.6611953363560954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0.10461995960860855</c:v>
                </c:pt>
                <c:pt idx="1">
                  <c:v>0.10604899043533328</c:v>
                </c:pt>
                <c:pt idx="2">
                  <c:v>7.9051706272122699E-2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7.8155224652620303</c:v>
                </c:pt>
                <c:pt idx="1">
                  <c:v>7.0999993870866307</c:v>
                </c:pt>
                <c:pt idx="2">
                  <c:v>6.3755374702642724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1.8895380492434701</c:v>
                </c:pt>
                <c:pt idx="1">
                  <c:v>1.9714272893988805</c:v>
                </c:pt>
                <c:pt idx="2">
                  <c:v>2.3437295864346863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2.3494040473042097</c:v>
                </c:pt>
                <c:pt idx="1">
                  <c:v>1.880968694817682</c:v>
                </c:pt>
                <c:pt idx="2">
                  <c:v>1.6170640785049646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4.4364367763909822</c:v>
                </c:pt>
                <c:pt idx="1">
                  <c:v>4.3325996811765801</c:v>
                </c:pt>
                <c:pt idx="2">
                  <c:v>4.1281938814829244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4.4967209472401324</c:v>
                </c:pt>
                <c:pt idx="1">
                  <c:v>5.0900873828148132</c:v>
                </c:pt>
                <c:pt idx="2">
                  <c:v>6.6067690104486196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4.8664871393996698</c:v>
                </c:pt>
                <c:pt idx="1">
                  <c:v>5.4327401462153313</c:v>
                </c:pt>
                <c:pt idx="2">
                  <c:v>5.4519809541360011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5.3170874266267072</c:v>
                </c:pt>
                <c:pt idx="1">
                  <c:v>5.6665272935469977</c:v>
                </c:pt>
                <c:pt idx="2">
                  <c:v>5.847053838027775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4.5416479079040544</c:v>
                </c:pt>
                <c:pt idx="1">
                  <c:v>5.8191285966193895</c:v>
                </c:pt>
                <c:pt idx="2">
                  <c:v>6.2364979285103219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0.81790953731456995</c:v>
                </c:pt>
                <c:pt idx="1">
                  <c:v>0.80251727792609739</c:v>
                </c:pt>
                <c:pt idx="2">
                  <c:v>0.80567781112226067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3.3890733251127632</c:v>
                </c:pt>
                <c:pt idx="1">
                  <c:v>2.8886284273446741</c:v>
                </c:pt>
                <c:pt idx="2">
                  <c:v>2.409036280460112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2.8361910936930128</c:v>
                </c:pt>
                <c:pt idx="1">
                  <c:v>2.3460333897478587</c:v>
                </c:pt>
                <c:pt idx="2">
                  <c:v>1.9992842044284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1.9808430245953241</c:v>
                </c:pt>
                <c:pt idx="1">
                  <c:v>1.6511983386704312</c:v>
                </c:pt>
                <c:pt idx="2">
                  <c:v>1.6011508999399138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1.7163594366377093</c:v>
                </c:pt>
                <c:pt idx="1">
                  <c:v>1.2654044412189267</c:v>
                </c:pt>
                <c:pt idx="2">
                  <c:v>2.4544820644806649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9.8461438161127379</c:v>
                </c:pt>
                <c:pt idx="1">
                  <c:v>8.5444029683884448</c:v>
                </c:pt>
                <c:pt idx="2">
                  <c:v>6.761938212874445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1.0077129395131408</c:v>
                </c:pt>
                <c:pt idx="1">
                  <c:v>-8.1665571985787722E-2</c:v>
                </c:pt>
                <c:pt idx="2">
                  <c:v>2.4624887475290791</c:v>
                </c:pt>
                <c:pt idx="3">
                  <c:v>9.0824824915617199</c:v>
                </c:pt>
                <c:pt idx="4">
                  <c:v>-2.3885606087129716</c:v>
                </c:pt>
                <c:pt idx="5">
                  <c:v>-2.0933301367662978</c:v>
                </c:pt>
                <c:pt idx="6">
                  <c:v>17.216587014720531</c:v>
                </c:pt>
                <c:pt idx="7">
                  <c:v>29.243261189451459</c:v>
                </c:pt>
                <c:pt idx="8">
                  <c:v>2.9260239346893258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34.967951383540964</c:v>
                </c:pt>
                <c:pt idx="1">
                  <c:v>21.841656763967187</c:v>
                </c:pt>
                <c:pt idx="2">
                  <c:v>33.409619542442009</c:v>
                </c:pt>
                <c:pt idx="3">
                  <c:v>56.018043573342396</c:v>
                </c:pt>
                <c:pt idx="4">
                  <c:v>20.457457412064262</c:v>
                </c:pt>
                <c:pt idx="5">
                  <c:v>43.271514707999778</c:v>
                </c:pt>
                <c:pt idx="6">
                  <c:v>64.075287252710694</c:v>
                </c:pt>
                <c:pt idx="7">
                  <c:v>110.44457171616018</c:v>
                </c:pt>
                <c:pt idx="8">
                  <c:v>36.275943209771881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  <c:pt idx="25">
                  <c:v>-8.9775770755417454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20.108339475682676</c:v>
                </c:pt>
                <c:pt idx="1">
                  <c:v>16.167603734089212</c:v>
                </c:pt>
                <c:pt idx="2">
                  <c:v>32.069897582270933</c:v>
                </c:pt>
                <c:pt idx="3">
                  <c:v>24.095441749613045</c:v>
                </c:pt>
                <c:pt idx="4">
                  <c:v>26.12013926024386</c:v>
                </c:pt>
                <c:pt idx="5">
                  <c:v>28.159093124032321</c:v>
                </c:pt>
                <c:pt idx="6">
                  <c:v>5.700929769435727</c:v>
                </c:pt>
                <c:pt idx="7">
                  <c:v>33.635384094791291</c:v>
                </c:pt>
                <c:pt idx="8">
                  <c:v>0.89820584991853325</c:v>
                </c:pt>
                <c:pt idx="9">
                  <c:v>3.3324637530601251</c:v>
                </c:pt>
                <c:pt idx="10">
                  <c:v>20.508303785505007</c:v>
                </c:pt>
                <c:pt idx="11">
                  <c:v>42.357905425954549</c:v>
                </c:pt>
                <c:pt idx="12">
                  <c:v>0.91360928204523884</c:v>
                </c:pt>
                <c:pt idx="13">
                  <c:v>3.7577331256188264</c:v>
                </c:pt>
                <c:pt idx="14">
                  <c:v>5.3101418307701715</c:v>
                </c:pt>
                <c:pt idx="15">
                  <c:v>5.413197932532154</c:v>
                </c:pt>
                <c:pt idx="16">
                  <c:v>5.9763845231431105</c:v>
                </c:pt>
                <c:pt idx="17">
                  <c:v>50.769475900858971</c:v>
                </c:pt>
                <c:pt idx="18">
                  <c:v>5.1128899091471904</c:v>
                </c:pt>
                <c:pt idx="19">
                  <c:v>0.1356777633362195</c:v>
                </c:pt>
                <c:pt idx="20">
                  <c:v>22.095008898008341</c:v>
                </c:pt>
                <c:pt idx="21">
                  <c:v>11.314610644433667</c:v>
                </c:pt>
                <c:pt idx="22">
                  <c:v>4.2733328240035284</c:v>
                </c:pt>
                <c:pt idx="23">
                  <c:v>17.568323939963658</c:v>
                </c:pt>
                <c:pt idx="24">
                  <c:v>17.594704541366838</c:v>
                </c:pt>
                <c:pt idx="25">
                  <c:v>17.37324684217413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44960.567291666666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automation/Data/Results/Workbooks/MCAs/LV_MCA/LV_MCA_Database.Main.xlsx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Liverpool City Region</v>
      </c>
      <c r="L1" s="19" t="str">
        <f>CONCATENATE("Industry Table 1.1  Employment by Industry Sector (SIC 2007), ",B$5,"-",F$5,", ",Info!B5)</f>
        <v>Industry Table 1.1  Employment by Industry Sector (SIC 2007), 2015-2035, Liverpool City Region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8.5589999999999957</v>
      </c>
      <c r="N5" s="11">
        <f t="shared" si="1"/>
        <v>10.625000000000002</v>
      </c>
      <c r="O5" s="11">
        <f t="shared" si="1"/>
        <v>10.101000000000001</v>
      </c>
      <c r="P5" s="11">
        <f t="shared" si="1"/>
        <v>10.154999999999994</v>
      </c>
      <c r="Q5" s="11">
        <f t="shared" si="1"/>
        <v>10.15800000000001</v>
      </c>
      <c r="R5" s="40">
        <f t="shared" ref="R5:R10" si="2">IF(D$5-B$5 &lt;&gt; 0,(EXP(LN(D7/B7)/(D$5-B$5))-1)*100,0)</f>
        <v>3.3685130329569324</v>
      </c>
      <c r="S5" s="40">
        <f t="shared" si="0"/>
        <v>3.7521327703227136E-2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50.473999999999869</v>
      </c>
      <c r="N6" s="11">
        <f t="shared" si="1"/>
        <v>54.327999999999975</v>
      </c>
      <c r="O6" s="11">
        <f t="shared" si="1"/>
        <v>51.642999999999844</v>
      </c>
      <c r="P6" s="11">
        <f t="shared" si="1"/>
        <v>50.022999999999968</v>
      </c>
      <c r="Q6" s="11">
        <f t="shared" si="1"/>
        <v>46.781000000000006</v>
      </c>
      <c r="R6" s="40">
        <f t="shared" si="2"/>
        <v>0.45897621550303747</v>
      </c>
      <c r="S6" s="40">
        <f t="shared" si="0"/>
        <v>-0.65701562642905831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8.5589999999999957</v>
      </c>
      <c r="C7" s="11">
        <f t="array" ref="C7:C12">MMULT(aggregation!$B$3:$W$8,'Ind T2'!C5:C26)</f>
        <v>10.625000000000002</v>
      </c>
      <c r="D7" s="11">
        <f t="array" ref="D7:D12">MMULT(aggregation!$B$3:$W$8,'Ind T2'!D5:D26)</f>
        <v>10.101000000000001</v>
      </c>
      <c r="E7" s="11">
        <f t="array" ref="E7:E12">MMULT(aggregation!$B$3:$W$8,'Ind T2'!E5:E26)</f>
        <v>10.154999999999994</v>
      </c>
      <c r="F7" s="11">
        <f t="array" ref="F7:F12">MMULT(aggregation!$B$3:$W$8,'Ind T2'!F5:F26)</f>
        <v>10.15800000000001</v>
      </c>
      <c r="G7" s="11"/>
      <c r="H7" s="11">
        <f>F7-D7</f>
        <v>5.7000000000009265E-2</v>
      </c>
      <c r="I7" s="11">
        <f t="array" ref="I7:I12">MMULT(aggregation!$B$3:$W$8,'RD T1'!AB7:AB28)</f>
        <v>4.7046443165238898</v>
      </c>
      <c r="J7" s="11">
        <f>SUM(H7:I7)</f>
        <v>4.7616443165238991</v>
      </c>
      <c r="K7" s="11"/>
      <c r="L7" t="str">
        <f t="shared" si="1"/>
        <v>Construction</v>
      </c>
      <c r="M7" s="11">
        <f t="shared" si="1"/>
        <v>36.33799999999993</v>
      </c>
      <c r="N7" s="11">
        <f t="shared" si="1"/>
        <v>39.65999999999984</v>
      </c>
      <c r="O7" s="11">
        <f t="shared" si="1"/>
        <v>38.943999999999932</v>
      </c>
      <c r="P7" s="11">
        <f t="shared" si="1"/>
        <v>39.454000000000008</v>
      </c>
      <c r="Q7" s="11">
        <f t="shared" si="1"/>
        <v>40.896999999999935</v>
      </c>
      <c r="R7" s="40">
        <f>IF(D$5-B$5 &lt;&gt; 0,(EXP(LN(D9/B9)/(D$5-B$5))-1)*100,0)</f>
        <v>1.3948523625426201</v>
      </c>
      <c r="S7" s="40">
        <f t="shared" si="0"/>
        <v>0.32674594740236262</v>
      </c>
    </row>
    <row r="8" spans="1:19" x14ac:dyDescent="0.2">
      <c r="A8" t="str">
        <f>name!C5</f>
        <v>Manufacturing</v>
      </c>
      <c r="B8" s="11">
        <v>50.473999999999869</v>
      </c>
      <c r="C8" s="11">
        <v>54.327999999999975</v>
      </c>
      <c r="D8" s="11">
        <v>51.642999999999844</v>
      </c>
      <c r="E8" s="11">
        <v>50.022999999999968</v>
      </c>
      <c r="F8" s="11">
        <v>46.781000000000006</v>
      </c>
      <c r="G8" s="11"/>
      <c r="H8" s="11">
        <f t="shared" ref="H8:H12" si="3">F8-D8</f>
        <v>-4.8619999999998385</v>
      </c>
      <c r="I8" s="11">
        <v>20.524172752906587</v>
      </c>
      <c r="J8" s="11">
        <f t="shared" ref="J8:J12" si="4">SUM(H8:I8)</f>
        <v>15.662172752906748</v>
      </c>
      <c r="K8" s="11"/>
      <c r="L8" t="str">
        <f t="shared" si="1"/>
        <v>Trade, accomod. and transport</v>
      </c>
      <c r="M8" s="11">
        <f t="shared" si="1"/>
        <v>185.07599999999996</v>
      </c>
      <c r="N8" s="11">
        <f t="shared" si="1"/>
        <v>200.91600000000034</v>
      </c>
      <c r="O8" s="11">
        <f t="shared" si="1"/>
        <v>195.9260000000003</v>
      </c>
      <c r="P8" s="11">
        <f t="shared" si="1"/>
        <v>203.09499999999986</v>
      </c>
      <c r="Q8" s="11">
        <f t="shared" si="1"/>
        <v>213.65899999999991</v>
      </c>
      <c r="R8" s="40">
        <f t="shared" si="2"/>
        <v>1.1459257046679605</v>
      </c>
      <c r="S8" s="40">
        <f t="shared" si="0"/>
        <v>0.57929981756903448</v>
      </c>
    </row>
    <row r="9" spans="1:19" x14ac:dyDescent="0.2">
      <c r="A9" t="str">
        <f>name!C6</f>
        <v>Construction</v>
      </c>
      <c r="B9" s="11">
        <v>36.33799999999993</v>
      </c>
      <c r="C9" s="11">
        <v>39.65999999999984</v>
      </c>
      <c r="D9" s="11">
        <v>38.943999999999932</v>
      </c>
      <c r="E9" s="11">
        <v>39.454000000000008</v>
      </c>
      <c r="F9" s="11">
        <v>40.896999999999935</v>
      </c>
      <c r="G9" s="11"/>
      <c r="H9" s="11">
        <f t="shared" si="3"/>
        <v>1.953000000000003</v>
      </c>
      <c r="I9" s="11">
        <v>16.475587439593557</v>
      </c>
      <c r="J9" s="11">
        <f t="shared" si="4"/>
        <v>18.42858743959356</v>
      </c>
      <c r="K9" s="11"/>
      <c r="L9" t="str">
        <f t="shared" si="1"/>
        <v>Business and other services</v>
      </c>
      <c r="M9" s="11">
        <f t="shared" si="1"/>
        <v>179.92599999999996</v>
      </c>
      <c r="N9" s="11">
        <f t="shared" si="1"/>
        <v>202.72500000000005</v>
      </c>
      <c r="O9" s="11">
        <f t="shared" si="1"/>
        <v>193.11900000000011</v>
      </c>
      <c r="P9" s="11">
        <f t="shared" si="1"/>
        <v>198.14400000000009</v>
      </c>
      <c r="Q9" s="11">
        <f t="shared" si="1"/>
        <v>207.93600000000018</v>
      </c>
      <c r="R9" s="40">
        <f t="shared" si="2"/>
        <v>1.4252801045185448</v>
      </c>
      <c r="S9" s="40">
        <f t="shared" si="0"/>
        <v>0.4940414524031489</v>
      </c>
    </row>
    <row r="10" spans="1:19" x14ac:dyDescent="0.2">
      <c r="A10" t="str">
        <f>name!C7</f>
        <v>Trade, accomod. and transport</v>
      </c>
      <c r="B10" s="11">
        <v>185.07599999999996</v>
      </c>
      <c r="C10" s="11">
        <v>200.91600000000034</v>
      </c>
      <c r="D10" s="11">
        <v>195.9260000000003</v>
      </c>
      <c r="E10" s="11">
        <v>203.09499999999986</v>
      </c>
      <c r="F10" s="11">
        <v>213.65899999999991</v>
      </c>
      <c r="G10" s="11"/>
      <c r="H10" s="11">
        <f t="shared" si="3"/>
        <v>17.732999999999606</v>
      </c>
      <c r="I10" s="11">
        <v>97.15656172594619</v>
      </c>
      <c r="J10" s="11">
        <f t="shared" si="4"/>
        <v>114.8895617259458</v>
      </c>
      <c r="K10" s="11"/>
      <c r="L10" t="str">
        <f t="shared" si="1"/>
        <v>Non-marketed services</v>
      </c>
      <c r="M10" s="11">
        <f t="shared" si="1"/>
        <v>215.28500000000014</v>
      </c>
      <c r="N10" s="11">
        <f t="shared" si="1"/>
        <v>225.91899999999976</v>
      </c>
      <c r="O10" s="11">
        <f t="shared" si="1"/>
        <v>231.58500000000009</v>
      </c>
      <c r="P10" s="11">
        <f t="shared" si="1"/>
        <v>242.79200000000009</v>
      </c>
      <c r="Q10" s="11">
        <f t="shared" si="1"/>
        <v>259.26200000000011</v>
      </c>
      <c r="R10" s="40">
        <f t="shared" si="2"/>
        <v>1.470390326046167</v>
      </c>
      <c r="S10" s="40">
        <f t="shared" si="0"/>
        <v>0.75545363805697985</v>
      </c>
    </row>
    <row r="11" spans="1:19" x14ac:dyDescent="0.2">
      <c r="A11" t="str">
        <f>name!C8</f>
        <v>Business and other services</v>
      </c>
      <c r="B11" s="11">
        <v>179.92599999999996</v>
      </c>
      <c r="C11" s="11">
        <v>202.72500000000005</v>
      </c>
      <c r="D11" s="11">
        <v>193.11900000000011</v>
      </c>
      <c r="E11" s="11">
        <v>198.14400000000009</v>
      </c>
      <c r="F11" s="11">
        <v>207.93600000000018</v>
      </c>
      <c r="G11" s="11"/>
      <c r="H11" s="11">
        <f t="shared" si="3"/>
        <v>14.817000000000064</v>
      </c>
      <c r="I11" s="11">
        <v>94.142178258783844</v>
      </c>
      <c r="J11" s="11">
        <f t="shared" si="4"/>
        <v>108.95917825878391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215.28500000000014</v>
      </c>
      <c r="C12" s="11">
        <v>225.91899999999976</v>
      </c>
      <c r="D12" s="11">
        <v>231.58500000000009</v>
      </c>
      <c r="E12" s="11">
        <v>242.79200000000009</v>
      </c>
      <c r="F12" s="11">
        <v>259.26200000000011</v>
      </c>
      <c r="G12" s="11"/>
      <c r="H12" s="11">
        <f t="shared" si="3"/>
        <v>27.677000000000021</v>
      </c>
      <c r="I12" s="11">
        <v>130.38390106824505</v>
      </c>
      <c r="J12" s="11">
        <f t="shared" si="4"/>
        <v>158.06090106824507</v>
      </c>
      <c r="K12" s="11"/>
      <c r="L12" s="24" t="str">
        <f t="shared" ref="L12:Q12" si="5">A14</f>
        <v>All industries</v>
      </c>
      <c r="M12" s="34">
        <f t="shared" si="5"/>
        <v>675.6579999999999</v>
      </c>
      <c r="N12" s="34">
        <f t="shared" si="5"/>
        <v>734.173</v>
      </c>
      <c r="O12" s="34">
        <f t="shared" si="5"/>
        <v>721.31800000000021</v>
      </c>
      <c r="P12" s="34">
        <f t="shared" si="5"/>
        <v>743.66300000000001</v>
      </c>
      <c r="Q12" s="34">
        <f t="shared" si="5"/>
        <v>778.69300000000021</v>
      </c>
      <c r="R12" s="43">
        <f>IF(D$5-B$5 &lt;&gt; 0,(EXP(LN(D14/B14)/(D$5-B$5))-1)*100,0)</f>
        <v>1.3164511781823762</v>
      </c>
      <c r="S12" s="43">
        <f>F41</f>
        <v>0.51154916139344309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675.6579999999999</v>
      </c>
      <c r="C14" s="34">
        <f t="shared" ref="C14:F14" si="6">SUM(C7:C12)</f>
        <v>734.173</v>
      </c>
      <c r="D14" s="34">
        <f t="shared" si="6"/>
        <v>721.31800000000021</v>
      </c>
      <c r="E14" s="34">
        <f t="shared" si="6"/>
        <v>743.66300000000001</v>
      </c>
      <c r="F14" s="34">
        <f t="shared" si="6"/>
        <v>778.69300000000021</v>
      </c>
      <c r="G14" s="34"/>
      <c r="H14" s="34">
        <f>SUM(H7:H12)</f>
        <v>57.374999999999865</v>
      </c>
      <c r="I14" s="34">
        <f>SUM(I7:I12)</f>
        <v>363.38704556199912</v>
      </c>
      <c r="J14" s="34">
        <f t="shared" ref="J14" si="7">SUM(J7:J12)</f>
        <v>420.76204556199895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1.2667651385760248</v>
      </c>
      <c r="C20" s="18">
        <f t="shared" si="8"/>
        <v>1.4472065848240132</v>
      </c>
      <c r="D20" s="18">
        <f t="shared" si="8"/>
        <v>1.4003532422593084</v>
      </c>
      <c r="E20" s="18">
        <f t="shared" si="8"/>
        <v>1.3655378847676964</v>
      </c>
      <c r="F20" s="18">
        <f t="shared" si="8"/>
        <v>1.3044935552265151</v>
      </c>
      <c r="G20" s="351"/>
      <c r="H20" s="40">
        <f>IF(D7&gt;0,(H7/D7)*100,0)</f>
        <v>0.564300564300656</v>
      </c>
      <c r="I20" s="40">
        <f>IF(D7&gt;0,(I7/D7)*100,0)</f>
        <v>46.576025309611815</v>
      </c>
      <c r="J20" s="40">
        <f>IF(D7&gt;0,(J7/D7)*100,0)</f>
        <v>47.140325873912467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7.470347424288601</v>
      </c>
      <c r="C21" s="18">
        <f t="shared" si="8"/>
        <v>7.3998907614417826</v>
      </c>
      <c r="D21" s="18">
        <f t="shared" si="8"/>
        <v>7.1595329660426916</v>
      </c>
      <c r="E21" s="18">
        <f t="shared" si="8"/>
        <v>6.7265683515248131</v>
      </c>
      <c r="F21" s="18">
        <f t="shared" si="8"/>
        <v>6.0076307350907214</v>
      </c>
      <c r="G21" s="351"/>
      <c r="H21" s="40">
        <f t="shared" ref="H21:H25" si="9">IF(D8&gt;0,(H8/D8)*100,0)</f>
        <v>-9.4146350909123271</v>
      </c>
      <c r="I21" s="40">
        <f t="shared" ref="I21:I25" si="10">IF(D8&gt;0,(I8/D8)*100,0)</f>
        <v>39.742409915974378</v>
      </c>
      <c r="J21" s="40">
        <f t="shared" ref="J21:J27" si="11">IF(D8&gt;0,(J8/D8)*100,0)</f>
        <v>30.327774825062054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5.3781646927883537</v>
      </c>
      <c r="C22" s="18">
        <f t="shared" si="8"/>
        <v>5.4019965321524817</v>
      </c>
      <c r="D22" s="18">
        <f t="shared" si="8"/>
        <v>5.3990057089938031</v>
      </c>
      <c r="E22" s="18">
        <f t="shared" si="8"/>
        <v>5.3053600891801809</v>
      </c>
      <c r="F22" s="18">
        <f t="shared" si="8"/>
        <v>5.2520056042625169</v>
      </c>
      <c r="G22" s="351"/>
      <c r="H22" s="40">
        <f t="shared" si="9"/>
        <v>5.0148931799507146</v>
      </c>
      <c r="I22" s="40">
        <f t="shared" si="10"/>
        <v>42.305842850230036</v>
      </c>
      <c r="J22" s="40">
        <f t="shared" si="11"/>
        <v>47.320736030180754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27.391964573793249</v>
      </c>
      <c r="C23" s="18">
        <f t="shared" si="8"/>
        <v>27.366301947906059</v>
      </c>
      <c r="D23" s="18">
        <f t="shared" si="8"/>
        <v>27.162222487169352</v>
      </c>
      <c r="E23" s="18">
        <f t="shared" si="8"/>
        <v>27.310085347798648</v>
      </c>
      <c r="F23" s="18">
        <f t="shared" si="8"/>
        <v>27.438155987019254</v>
      </c>
      <c r="G23" s="351"/>
      <c r="H23" s="40">
        <f t="shared" si="9"/>
        <v>9.0508661433396167</v>
      </c>
      <c r="I23" s="40">
        <f t="shared" si="10"/>
        <v>49.588396499671326</v>
      </c>
      <c r="J23" s="40">
        <f t="shared" si="11"/>
        <v>58.639262643010944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26.629744634119628</v>
      </c>
      <c r="C24" s="18">
        <f t="shared" si="8"/>
        <v>27.612701638442172</v>
      </c>
      <c r="D24" s="18">
        <f t="shared" si="8"/>
        <v>26.77307373446941</v>
      </c>
      <c r="E24" s="18">
        <f t="shared" si="8"/>
        <v>26.644326798563338</v>
      </c>
      <c r="F24" s="18">
        <f t="shared" si="8"/>
        <v>26.703206526834084</v>
      </c>
      <c r="G24" s="351"/>
      <c r="H24" s="40">
        <f t="shared" si="9"/>
        <v>7.6724713777515703</v>
      </c>
      <c r="I24" s="40">
        <f t="shared" si="10"/>
        <v>48.748273478416827</v>
      </c>
      <c r="J24" s="40">
        <f t="shared" si="11"/>
        <v>56.42074485616839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31.863013536434138</v>
      </c>
      <c r="C25" s="18">
        <f t="shared" si="8"/>
        <v>30.771902535233487</v>
      </c>
      <c r="D25" s="18">
        <f t="shared" si="8"/>
        <v>32.10581186106544</v>
      </c>
      <c r="E25" s="18">
        <f t="shared" si="8"/>
        <v>32.648121528165326</v>
      </c>
      <c r="F25" s="18">
        <f t="shared" si="8"/>
        <v>33.294507591566905</v>
      </c>
      <c r="G25" s="351"/>
      <c r="H25" s="40">
        <f t="shared" si="9"/>
        <v>11.951119459377772</v>
      </c>
      <c r="I25" s="40">
        <f t="shared" si="10"/>
        <v>56.300667602929813</v>
      </c>
      <c r="J25" s="40">
        <f t="shared" si="11"/>
        <v>68.251787062307585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7.9541894143775496</v>
      </c>
      <c r="I27" s="43">
        <f>IF(D14&gt;0,(I14/D14)*100,0)</f>
        <v>50.378202895532766</v>
      </c>
      <c r="J27" s="43">
        <f t="shared" si="11"/>
        <v>58.332392309910311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Liverpool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5.5544332112004602</v>
      </c>
      <c r="C34" s="18">
        <f t="shared" si="12"/>
        <v>-4.9317647058823582</v>
      </c>
      <c r="D34" s="18">
        <f t="shared" si="12"/>
        <v>0.10669219938204133</v>
      </c>
      <c r="E34" s="18">
        <f t="shared" si="12"/>
        <v>2.9538170913889772E-3</v>
      </c>
      <c r="F34" s="18">
        <f t="shared" ref="F34:F39" si="13">IF(F$5-D$5 &lt;&gt; 0,(EXP(LN(F7/D7)/(F$5-D$5))-1)*100,0)</f>
        <v>3.7521327703227136E-2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1.8565585582037691</v>
      </c>
      <c r="C35" s="18">
        <f t="shared" si="12"/>
        <v>-4.9422029156238612</v>
      </c>
      <c r="D35" s="18">
        <f t="shared" si="12"/>
        <v>-0.63540787443541191</v>
      </c>
      <c r="E35" s="18">
        <f t="shared" si="12"/>
        <v>-0.66781774030975072</v>
      </c>
      <c r="F35" s="18">
        <f t="shared" si="13"/>
        <v>-0.65701562642905831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2.211067077965656</v>
      </c>
      <c r="C36" s="18">
        <f t="shared" si="12"/>
        <v>-1.8053454362075394</v>
      </c>
      <c r="D36" s="18">
        <f t="shared" si="12"/>
        <v>0.260553241825634</v>
      </c>
      <c r="E36" s="18">
        <f t="shared" si="12"/>
        <v>0.35985868621744022</v>
      </c>
      <c r="F36" s="18">
        <f t="shared" si="13"/>
        <v>0.32674594740236262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2.0742281593029155</v>
      </c>
      <c r="C37" s="18">
        <f t="shared" si="12"/>
        <v>-2.4836249975114133</v>
      </c>
      <c r="D37" s="18">
        <f>IF(E$5-D$5 &lt;&gt; 0,(EXP(LN(E10/D10)/(E$5-D$5))-1)*100,0)</f>
        <v>0.7213253672651021</v>
      </c>
      <c r="E37" s="18">
        <f t="shared" si="12"/>
        <v>0.50836216087397634</v>
      </c>
      <c r="F37" s="18">
        <f t="shared" si="13"/>
        <v>0.57929981756903448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3.0275437349743362</v>
      </c>
      <c r="C38" s="18">
        <f t="shared" si="12"/>
        <v>-4.7384387717350762</v>
      </c>
      <c r="D38" s="18">
        <f t="shared" si="12"/>
        <v>0.51507115164186601</v>
      </c>
      <c r="E38" s="18">
        <f t="shared" si="12"/>
        <v>0.48352825277395706</v>
      </c>
      <c r="F38" s="18">
        <f t="shared" si="13"/>
        <v>0.4940414524031489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1.2126384622678232</v>
      </c>
      <c r="C39" s="18">
        <f t="shared" si="12"/>
        <v>2.5079785232761997</v>
      </c>
      <c r="D39" s="18">
        <f t="shared" si="12"/>
        <v>0.94964342700989413</v>
      </c>
      <c r="E39" s="18">
        <f t="shared" si="12"/>
        <v>0.65849886953157633</v>
      </c>
      <c r="F39" s="18">
        <f t="shared" si="13"/>
        <v>0.75545363805697985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2.0981496602968885</v>
      </c>
      <c r="C41" s="18">
        <f>IF(D$5-C$5 &lt;&gt; 0,(EXP(LN(D14/C14)/(D$5-C$5))-1)*100,0)</f>
        <v>-1.750949708038807</v>
      </c>
      <c r="D41" s="18">
        <f>IF(E$5-D$5 &lt;&gt; 0,(EXP(LN(E14/D14)/(E$5-D$5))-1)*100,0)</f>
        <v>0.61202287509127817</v>
      </c>
      <c r="E41" s="18">
        <f>IF(F$5-E$5 &lt;&gt; 0,(EXP(LN(F14/E14)/(F$5-E$5))-1)*100,0)</f>
        <v>0.46134993665720714</v>
      </c>
      <c r="F41" s="18">
        <f>IF(F$5-D$5 &lt;&gt; 0,(EXP(LN(F14/D14)/(F$5-D$5))-1)*100,0)</f>
        <v>0.51154916139344309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2.0660000000000061</v>
      </c>
      <c r="C45" s="27">
        <f>D7-C7</f>
        <v>-0.52400000000000091</v>
      </c>
      <c r="D45" s="27">
        <f>E7-D7</f>
        <v>5.3999999999993165E-2</v>
      </c>
      <c r="E45" s="27">
        <f>F7-E7</f>
        <v>3.0000000000161009E-3</v>
      </c>
      <c r="F45" s="27">
        <f>F7-D7</f>
        <v>5.7000000000009265E-2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3.8540000000001058</v>
      </c>
      <c r="C46" s="27">
        <f>D8-C8</f>
        <v>-2.6850000000001302</v>
      </c>
      <c r="D46" s="27">
        <f t="shared" si="14"/>
        <v>-1.6199999999998766</v>
      </c>
      <c r="E46" s="27">
        <f t="shared" si="14"/>
        <v>-3.2419999999999618</v>
      </c>
      <c r="F46" s="27">
        <f t="shared" ref="F46:F52" si="15">F8-D8</f>
        <v>-4.8619999999998385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3.3219999999999104</v>
      </c>
      <c r="C47" s="27">
        <f t="shared" ref="C47:C50" si="16">D9-C9</f>
        <v>-0.71599999999990871</v>
      </c>
      <c r="D47" s="27">
        <f t="shared" si="14"/>
        <v>0.51000000000007617</v>
      </c>
      <c r="E47" s="27">
        <f t="shared" si="14"/>
        <v>1.4429999999999268</v>
      </c>
      <c r="F47" s="27">
        <f t="shared" si="15"/>
        <v>1.953000000000003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15.840000000000373</v>
      </c>
      <c r="C48" s="27">
        <f t="shared" si="16"/>
        <v>-4.9900000000000375</v>
      </c>
      <c r="D48" s="27">
        <f t="shared" si="14"/>
        <v>7.1689999999995564</v>
      </c>
      <c r="E48" s="27">
        <f t="shared" si="14"/>
        <v>10.56400000000005</v>
      </c>
      <c r="F48" s="27">
        <f t="shared" si="15"/>
        <v>17.732999999999606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22.799000000000092</v>
      </c>
      <c r="C49" s="27">
        <f t="shared" si="16"/>
        <v>-9.6059999999999377</v>
      </c>
      <c r="D49" s="27">
        <f t="shared" si="14"/>
        <v>5.0249999999999773</v>
      </c>
      <c r="E49" s="27">
        <f t="shared" si="14"/>
        <v>9.7920000000000869</v>
      </c>
      <c r="F49" s="27">
        <f t="shared" si="15"/>
        <v>14.817000000000064</v>
      </c>
    </row>
    <row r="50" spans="1:6" x14ac:dyDescent="0.2">
      <c r="A50" t="str">
        <f>$A$12</f>
        <v>Non-marketed services</v>
      </c>
      <c r="B50" s="27">
        <f t="shared" si="14"/>
        <v>10.633999999999617</v>
      </c>
      <c r="C50" s="27">
        <f t="shared" si="16"/>
        <v>5.6660000000003379</v>
      </c>
      <c r="D50" s="27">
        <f t="shared" si="14"/>
        <v>11.206999999999994</v>
      </c>
      <c r="E50" s="27">
        <f t="shared" si="14"/>
        <v>16.470000000000027</v>
      </c>
      <c r="F50" s="27">
        <f t="shared" si="15"/>
        <v>27.677000000000021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58.5150000000001</v>
      </c>
      <c r="C52" s="29">
        <f>D14-C14</f>
        <v>-12.854999999999791</v>
      </c>
      <c r="D52" s="29">
        <f t="shared" si="14"/>
        <v>22.3449999999998</v>
      </c>
      <c r="E52" s="29">
        <f t="shared" si="14"/>
        <v>35.0300000000002</v>
      </c>
      <c r="F52" s="29">
        <f t="shared" si="15"/>
        <v>57.375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Liverpool City Region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3.3860000000000046</v>
      </c>
      <c r="C5" s="11">
        <v>3.8439999999999981</v>
      </c>
      <c r="D5" s="11">
        <v>3.8349999999999973</v>
      </c>
      <c r="E5" s="11">
        <v>3.9840000000000027</v>
      </c>
      <c r="F5" s="11">
        <v>4.1060000000000052</v>
      </c>
      <c r="G5" s="10"/>
    </row>
    <row r="6" spans="1:7" x14ac:dyDescent="0.2">
      <c r="A6" s="10" t="str">
        <f>name!B5</f>
        <v>Mining and quarrying</v>
      </c>
      <c r="B6" s="11">
        <v>0.17299999999999999</v>
      </c>
      <c r="C6" s="11">
        <v>0.47100000000000042</v>
      </c>
      <c r="D6" s="11">
        <v>0.41600000000000048</v>
      </c>
      <c r="E6" s="11">
        <v>0.31300000000000044</v>
      </c>
      <c r="F6" s="11">
        <v>0.20500000000000082</v>
      </c>
    </row>
    <row r="7" spans="1:7" x14ac:dyDescent="0.2">
      <c r="A7" s="10" t="str">
        <f>name!B6</f>
        <v>Food drink and tobacco</v>
      </c>
      <c r="B7" s="11">
        <v>6.6319999999999872</v>
      </c>
      <c r="C7" s="11">
        <v>7.5280000000000094</v>
      </c>
      <c r="D7" s="11">
        <v>7.3909999999999867</v>
      </c>
      <c r="E7" s="11">
        <v>7.2079999999999957</v>
      </c>
      <c r="F7" s="11">
        <v>6.4250000000000034</v>
      </c>
      <c r="G7" s="11"/>
    </row>
    <row r="8" spans="1:7" x14ac:dyDescent="0.2">
      <c r="A8" s="10" t="str">
        <f>name!B7</f>
        <v>Engineering</v>
      </c>
      <c r="B8" s="11">
        <v>5.7990000000000119</v>
      </c>
      <c r="C8" s="11">
        <v>4.79</v>
      </c>
      <c r="D8" s="11">
        <v>4.3959999999999946</v>
      </c>
      <c r="E8" s="11">
        <v>4.7409999999999899</v>
      </c>
      <c r="F8" s="11">
        <v>4.5360000000000191</v>
      </c>
      <c r="G8" s="11"/>
    </row>
    <row r="9" spans="1:7" x14ac:dyDescent="0.2">
      <c r="A9" s="10" t="str">
        <f>name!B8</f>
        <v>Rest of manufacturing</v>
      </c>
      <c r="B9" s="11">
        <v>38.042999999999871</v>
      </c>
      <c r="C9" s="11">
        <v>42.009999999999962</v>
      </c>
      <c r="D9" s="11">
        <v>39.855999999999867</v>
      </c>
      <c r="E9" s="11">
        <v>38.073999999999984</v>
      </c>
      <c r="F9" s="11">
        <v>35.819999999999986</v>
      </c>
      <c r="G9" s="11"/>
    </row>
    <row r="10" spans="1:7" x14ac:dyDescent="0.2">
      <c r="A10" s="10" t="str">
        <f>name!B9</f>
        <v>Electricity and gas</v>
      </c>
      <c r="B10" s="11">
        <v>1.2349999999999972</v>
      </c>
      <c r="C10" s="11">
        <v>1.212000000000002</v>
      </c>
      <c r="D10" s="11">
        <v>1.1679999999999979</v>
      </c>
      <c r="E10" s="11">
        <v>1.1370000000000009</v>
      </c>
      <c r="F10" s="11">
        <v>1.1200000000000008</v>
      </c>
      <c r="G10" s="11"/>
    </row>
    <row r="11" spans="1:7" x14ac:dyDescent="0.2">
      <c r="A11" s="10" t="str">
        <f>name!B10</f>
        <v>Water and sewerage</v>
      </c>
      <c r="B11" s="11">
        <v>3.7649999999999939</v>
      </c>
      <c r="C11" s="11">
        <v>5.0980000000000008</v>
      </c>
      <c r="D11" s="11">
        <v>4.6820000000000057</v>
      </c>
      <c r="E11" s="11">
        <v>4.7209999999999894</v>
      </c>
      <c r="F11" s="11">
        <v>4.727000000000003</v>
      </c>
      <c r="G11" s="11"/>
    </row>
    <row r="12" spans="1:7" x14ac:dyDescent="0.2">
      <c r="A12" s="10" t="str">
        <f>name!B11</f>
        <v>Construction</v>
      </c>
      <c r="B12" s="11">
        <v>36.33799999999993</v>
      </c>
      <c r="C12" s="11">
        <v>39.65999999999984</v>
      </c>
      <c r="D12" s="11">
        <v>38.943999999999932</v>
      </c>
      <c r="E12" s="11">
        <v>39.454000000000008</v>
      </c>
      <c r="F12" s="11">
        <v>40.896999999999935</v>
      </c>
      <c r="G12" s="11"/>
    </row>
    <row r="13" spans="1:7" x14ac:dyDescent="0.2">
      <c r="A13" s="10" t="str">
        <f>name!B12</f>
        <v>Wholesale and retail trade</v>
      </c>
      <c r="B13" s="11">
        <v>102.64600000000003</v>
      </c>
      <c r="C13" s="11">
        <v>107.52100000000021</v>
      </c>
      <c r="D13" s="11">
        <v>103.96000000000012</v>
      </c>
      <c r="E13" s="11">
        <v>104.88099999999994</v>
      </c>
      <c r="F13" s="11">
        <v>106.37999999999992</v>
      </c>
      <c r="G13" s="11"/>
    </row>
    <row r="14" spans="1:7" x14ac:dyDescent="0.2">
      <c r="A14" s="10" t="str">
        <f>name!B13</f>
        <v>Transport and storage</v>
      </c>
      <c r="B14" s="11">
        <v>37.650999999999961</v>
      </c>
      <c r="C14" s="11">
        <v>45.103000000000101</v>
      </c>
      <c r="D14" s="11">
        <v>44.572000000000052</v>
      </c>
      <c r="E14" s="11">
        <v>48.165999999999954</v>
      </c>
      <c r="F14" s="11">
        <v>49.414000000000037</v>
      </c>
      <c r="G14" s="11"/>
    </row>
    <row r="15" spans="1:7" x14ac:dyDescent="0.2">
      <c r="A15" s="10" t="str">
        <f>name!B14</f>
        <v>Accommodation and food</v>
      </c>
      <c r="B15" s="11">
        <v>44.778999999999982</v>
      </c>
      <c r="C15" s="11">
        <v>48.292000000000037</v>
      </c>
      <c r="D15" s="11">
        <v>47.394000000000126</v>
      </c>
      <c r="E15" s="11">
        <v>50.047999999999945</v>
      </c>
      <c r="F15" s="11">
        <v>57.864999999999959</v>
      </c>
      <c r="G15" s="11"/>
    </row>
    <row r="16" spans="1:7" x14ac:dyDescent="0.2">
      <c r="A16" s="10" t="str">
        <f>name!B15</f>
        <v>Media</v>
      </c>
      <c r="B16" s="11">
        <v>4.242000000000008</v>
      </c>
      <c r="C16" s="11">
        <v>5.4210000000000003</v>
      </c>
      <c r="D16" s="11">
        <v>4.6290000000000111</v>
      </c>
      <c r="E16" s="11">
        <v>4.5980000000000016</v>
      </c>
      <c r="F16" s="11">
        <v>4.6999999999999975</v>
      </c>
      <c r="G16" s="11"/>
    </row>
    <row r="17" spans="1:7" x14ac:dyDescent="0.2">
      <c r="A17" s="10" t="str">
        <f>name!B16</f>
        <v>Information technology</v>
      </c>
      <c r="B17" s="11">
        <v>13.093000000000011</v>
      </c>
      <c r="C17" s="11">
        <v>11.636000000000033</v>
      </c>
      <c r="D17" s="11">
        <v>10.24599999999999</v>
      </c>
      <c r="E17" s="11">
        <v>10.954000000000004</v>
      </c>
      <c r="F17" s="11">
        <v>11.791999999999989</v>
      </c>
      <c r="G17" s="11"/>
    </row>
    <row r="18" spans="1:7" x14ac:dyDescent="0.2">
      <c r="A18" s="10" t="str">
        <f>name!B17</f>
        <v>Finance and insurance</v>
      </c>
      <c r="B18" s="11">
        <v>15.993000000000002</v>
      </c>
      <c r="C18" s="11">
        <v>18.019999999999957</v>
      </c>
      <c r="D18" s="11">
        <v>16.943000000000044</v>
      </c>
      <c r="E18" s="11">
        <v>17.040000000000028</v>
      </c>
      <c r="F18" s="11">
        <v>16.462999999999987</v>
      </c>
      <c r="G18" s="11"/>
    </row>
    <row r="19" spans="1:7" x14ac:dyDescent="0.2">
      <c r="A19" s="10" t="str">
        <f>name!B18</f>
        <v>Real estate</v>
      </c>
      <c r="B19" s="11">
        <v>11.506000000000009</v>
      </c>
      <c r="C19" s="11">
        <v>10.753999999999978</v>
      </c>
      <c r="D19" s="11">
        <v>10.672000000000009</v>
      </c>
      <c r="E19" s="11">
        <v>10.911999999999987</v>
      </c>
      <c r="F19" s="11">
        <v>12.273000000000028</v>
      </c>
      <c r="G19" s="11"/>
    </row>
    <row r="20" spans="1:7" x14ac:dyDescent="0.2">
      <c r="A20" s="10" t="str">
        <f>name!B19</f>
        <v>Professional services</v>
      </c>
      <c r="B20" s="11">
        <v>46.337999999999866</v>
      </c>
      <c r="C20" s="11">
        <v>56.873000000000097</v>
      </c>
      <c r="D20" s="11">
        <v>60.314000000000007</v>
      </c>
      <c r="E20" s="11">
        <v>63.209000000000088</v>
      </c>
      <c r="F20" s="11">
        <v>66.416000000000125</v>
      </c>
      <c r="G20" s="11"/>
    </row>
    <row r="21" spans="1:7" x14ac:dyDescent="0.2">
      <c r="A21" s="10" t="str">
        <f>name!B20</f>
        <v>Support services</v>
      </c>
      <c r="B21" s="11">
        <v>53.856000000000073</v>
      </c>
      <c r="C21" s="11">
        <v>56.121999999999979</v>
      </c>
      <c r="D21" s="11">
        <v>49.146000000000107</v>
      </c>
      <c r="E21" s="11">
        <v>51.879999999999995</v>
      </c>
      <c r="F21" s="11">
        <v>55.692000000000071</v>
      </c>
      <c r="G21" s="11"/>
    </row>
    <row r="22" spans="1:7" x14ac:dyDescent="0.2">
      <c r="A22" s="10" t="str">
        <f>name!B21</f>
        <v>Public admin. and defence</v>
      </c>
      <c r="B22" s="11">
        <v>38.13100000000005</v>
      </c>
      <c r="C22" s="11">
        <v>38.712000000000053</v>
      </c>
      <c r="D22" s="11">
        <v>41.069000000000095</v>
      </c>
      <c r="E22" s="11">
        <v>39.877999999999957</v>
      </c>
      <c r="F22" s="11">
        <v>41.108999999999966</v>
      </c>
      <c r="G22" s="11"/>
    </row>
    <row r="23" spans="1:7" x14ac:dyDescent="0.2">
      <c r="A23" s="10" t="str">
        <f>name!B22</f>
        <v>Education</v>
      </c>
      <c r="B23" s="11">
        <v>61.879000000000119</v>
      </c>
      <c r="C23" s="11">
        <v>62.607999999999926</v>
      </c>
      <c r="D23" s="11">
        <v>63.692000000000064</v>
      </c>
      <c r="E23" s="11">
        <v>66.694000000000131</v>
      </c>
      <c r="F23" s="11">
        <v>70.244999999999948</v>
      </c>
      <c r="G23" s="11"/>
    </row>
    <row r="24" spans="1:7" x14ac:dyDescent="0.2">
      <c r="A24" s="10" t="str">
        <f>name!B23</f>
        <v>Health and social work</v>
      </c>
      <c r="B24" s="11">
        <v>115.27499999999996</v>
      </c>
      <c r="C24" s="11">
        <v>124.59899999999978</v>
      </c>
      <c r="D24" s="11">
        <v>126.82399999999994</v>
      </c>
      <c r="E24" s="11">
        <v>136.22</v>
      </c>
      <c r="F24" s="11">
        <v>147.90800000000021</v>
      </c>
      <c r="G24" s="11"/>
    </row>
    <row r="25" spans="1:7" x14ac:dyDescent="0.2">
      <c r="A25" s="10" t="str">
        <f>name!B24</f>
        <v>Arts and entertainment</v>
      </c>
      <c r="B25" s="11">
        <v>15.992000000000024</v>
      </c>
      <c r="C25" s="11">
        <v>24.156999999999993</v>
      </c>
      <c r="D25" s="11">
        <v>22.320999999999973</v>
      </c>
      <c r="E25" s="11">
        <v>21.022999999999996</v>
      </c>
      <c r="F25" s="11">
        <v>22.071999999999967</v>
      </c>
      <c r="G25" s="11"/>
    </row>
    <row r="26" spans="1:7" x14ac:dyDescent="0.2">
      <c r="A26" s="10" t="str">
        <f>name!B25</f>
        <v>Other services</v>
      </c>
      <c r="B26" s="11">
        <v>18.905999999999985</v>
      </c>
      <c r="C26" s="11">
        <v>19.742000000000008</v>
      </c>
      <c r="D26" s="11">
        <v>18.847999999999988</v>
      </c>
      <c r="E26" s="11">
        <v>18.527999999999995</v>
      </c>
      <c r="F26" s="11">
        <v>18.528000000000027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675.6579999999999</v>
      </c>
      <c r="C28" s="11">
        <f t="shared" ref="C28:F28" si="0">SUM(C5:C26)</f>
        <v>734.173</v>
      </c>
      <c r="D28" s="11">
        <f t="shared" si="0"/>
        <v>721.31800000000044</v>
      </c>
      <c r="E28" s="11">
        <f t="shared" si="0"/>
        <v>743.66300000000012</v>
      </c>
      <c r="F28" s="11">
        <f t="shared" si="0"/>
        <v>778.69300000000021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0.50114110985143445</v>
      </c>
      <c r="C32" s="18">
        <f t="shared" ref="C32:E32" si="1">C5/C$28*100</f>
        <v>0.52358231642950614</v>
      </c>
      <c r="D32" s="18">
        <f t="shared" si="1"/>
        <v>0.53166564538802519</v>
      </c>
      <c r="E32" s="18">
        <f t="shared" si="1"/>
        <v>0.53572653204475706</v>
      </c>
      <c r="F32" s="18">
        <f>F5/F$28*100</f>
        <v>0.52729381155346255</v>
      </c>
    </row>
    <row r="33" spans="1:6" x14ac:dyDescent="0.2">
      <c r="A33" t="str">
        <f>$A$6</f>
        <v>Mining and quarrying</v>
      </c>
      <c r="B33" s="18">
        <f t="shared" ref="B33:F53" si="2">B6/B$28*100</f>
        <v>2.5604669818162444E-2</v>
      </c>
      <c r="C33" s="18">
        <f t="shared" si="2"/>
        <v>6.4153816607257469E-2</v>
      </c>
      <c r="D33" s="18">
        <f t="shared" si="2"/>
        <v>5.7672205601412993E-2</v>
      </c>
      <c r="E33" s="18">
        <f t="shared" si="2"/>
        <v>4.2088956960343649E-2</v>
      </c>
      <c r="F33" s="18">
        <f t="shared" si="2"/>
        <v>2.6326164483307386E-2</v>
      </c>
    </row>
    <row r="34" spans="1:6" x14ac:dyDescent="0.2">
      <c r="A34" t="str">
        <f>$A$7</f>
        <v>Food drink and tobacco</v>
      </c>
      <c r="B34" s="18">
        <f t="shared" si="2"/>
        <v>0.98156167765348568</v>
      </c>
      <c r="C34" s="18">
        <f t="shared" si="2"/>
        <v>1.0253714042875466</v>
      </c>
      <c r="D34" s="18">
        <f t="shared" si="2"/>
        <v>1.0246520951924092</v>
      </c>
      <c r="E34" s="18">
        <f t="shared" si="2"/>
        <v>0.9692562356874006</v>
      </c>
      <c r="F34" s="18">
        <f t="shared" si="2"/>
        <v>0.82510052100121622</v>
      </c>
    </row>
    <row r="35" spans="1:6" x14ac:dyDescent="0.2">
      <c r="A35" t="str">
        <f>$A$8</f>
        <v>Engineering</v>
      </c>
      <c r="B35" s="18">
        <f t="shared" si="2"/>
        <v>0.85827445245967826</v>
      </c>
      <c r="C35" s="18">
        <f t="shared" si="2"/>
        <v>0.65243478035830793</v>
      </c>
      <c r="D35" s="18">
        <f t="shared" si="2"/>
        <v>0.60943994188416095</v>
      </c>
      <c r="E35" s="18">
        <f t="shared" si="2"/>
        <v>0.63751995191370137</v>
      </c>
      <c r="F35" s="18">
        <f t="shared" si="2"/>
        <v>0.58251454681113335</v>
      </c>
    </row>
    <row r="36" spans="1:6" x14ac:dyDescent="0.2">
      <c r="A36" t="str">
        <f>$A$9</f>
        <v>Rest of manufacturing</v>
      </c>
      <c r="B36" s="18">
        <f t="shared" si="2"/>
        <v>5.6305112941754372</v>
      </c>
      <c r="C36" s="18">
        <f t="shared" si="2"/>
        <v>5.7220845767959272</v>
      </c>
      <c r="D36" s="18">
        <f t="shared" si="2"/>
        <v>5.5254409289661206</v>
      </c>
      <c r="E36" s="18">
        <f t="shared" si="2"/>
        <v>5.1197921639237096</v>
      </c>
      <c r="F36" s="18">
        <f t="shared" si="2"/>
        <v>4.6000156672783721</v>
      </c>
    </row>
    <row r="37" spans="1:6" x14ac:dyDescent="0.2">
      <c r="A37" t="str">
        <f>$A$10</f>
        <v>Electricity and gas</v>
      </c>
      <c r="B37" s="18">
        <f t="shared" si="2"/>
        <v>0.18278478164988757</v>
      </c>
      <c r="C37" s="18">
        <f t="shared" si="2"/>
        <v>0.16508370642886649</v>
      </c>
      <c r="D37" s="18">
        <f t="shared" si="2"/>
        <v>0.16192580803473602</v>
      </c>
      <c r="E37" s="18">
        <f t="shared" si="2"/>
        <v>0.15289183407000223</v>
      </c>
      <c r="F37" s="18">
        <f t="shared" si="2"/>
        <v>0.14383075229904474</v>
      </c>
    </row>
    <row r="38" spans="1:6" x14ac:dyDescent="0.2">
      <c r="A38" t="str">
        <f>$A$11</f>
        <v>Water and sewerage</v>
      </c>
      <c r="B38" s="18">
        <f t="shared" si="2"/>
        <v>0.55723457725654024</v>
      </c>
      <c r="C38" s="18">
        <f t="shared" si="2"/>
        <v>0.69438674535838296</v>
      </c>
      <c r="D38" s="18">
        <f t="shared" si="2"/>
        <v>0.64908958323513388</v>
      </c>
      <c r="E38" s="18">
        <f t="shared" si="2"/>
        <v>0.63483056169259311</v>
      </c>
      <c r="F38" s="18">
        <f t="shared" si="2"/>
        <v>0.60704282689070044</v>
      </c>
    </row>
    <row r="39" spans="1:6" x14ac:dyDescent="0.2">
      <c r="A39" t="str">
        <f>$A$12</f>
        <v>Construction</v>
      </c>
      <c r="B39" s="18">
        <f t="shared" si="2"/>
        <v>5.3781646927883537</v>
      </c>
      <c r="C39" s="18">
        <f t="shared" si="2"/>
        <v>5.4019965321524817</v>
      </c>
      <c r="D39" s="18">
        <f t="shared" si="2"/>
        <v>5.3990057089938013</v>
      </c>
      <c r="E39" s="18">
        <f t="shared" si="2"/>
        <v>5.30536008918018</v>
      </c>
      <c r="F39" s="18">
        <f t="shared" si="2"/>
        <v>5.2520056042625169</v>
      </c>
    </row>
    <row r="40" spans="1:6" x14ac:dyDescent="0.2">
      <c r="A40" t="str">
        <f>$A$13</f>
        <v>Wholesale and retail trade</v>
      </c>
      <c r="B40" s="18">
        <f t="shared" si="2"/>
        <v>15.192005422861868</v>
      </c>
      <c r="C40" s="18">
        <f t="shared" si="2"/>
        <v>14.645185807704753</v>
      </c>
      <c r="D40" s="18">
        <f t="shared" si="2"/>
        <v>14.4125059959685</v>
      </c>
      <c r="E40" s="18">
        <f t="shared" si="2"/>
        <v>14.103296789002536</v>
      </c>
      <c r="F40" s="18">
        <f t="shared" si="2"/>
        <v>13.661353062118176</v>
      </c>
    </row>
    <row r="41" spans="1:6" x14ac:dyDescent="0.2">
      <c r="A41" t="str">
        <f>$A$14</f>
        <v>Transport and storage</v>
      </c>
      <c r="B41" s="18">
        <f t="shared" si="2"/>
        <v>5.5724937764371862</v>
      </c>
      <c r="C41" s="18">
        <f t="shared" si="2"/>
        <v>6.1433749266181268</v>
      </c>
      <c r="D41" s="18">
        <f t="shared" si="2"/>
        <v>6.1792441059283183</v>
      </c>
      <c r="E41" s="18">
        <f t="shared" si="2"/>
        <v>6.4768584694949114</v>
      </c>
      <c r="F41" s="18">
        <f t="shared" si="2"/>
        <v>6.3457614233080326</v>
      </c>
    </row>
    <row r="42" spans="1:6" x14ac:dyDescent="0.2">
      <c r="A42" t="str">
        <f>$A$15</f>
        <v>Accommodation and food</v>
      </c>
      <c r="B42" s="18">
        <f t="shared" si="2"/>
        <v>6.6274653744941947</v>
      </c>
      <c r="C42" s="18">
        <f t="shared" si="2"/>
        <v>6.5777412135831801</v>
      </c>
      <c r="D42" s="18">
        <f t="shared" si="2"/>
        <v>6.5704723852725282</v>
      </c>
      <c r="E42" s="18">
        <f t="shared" si="2"/>
        <v>6.7299300893011935</v>
      </c>
      <c r="F42" s="18">
        <f t="shared" si="2"/>
        <v>7.4310415015930467</v>
      </c>
    </row>
    <row r="43" spans="1:6" x14ac:dyDescent="0.2">
      <c r="A43" t="str">
        <f>$A$16</f>
        <v>Media</v>
      </c>
      <c r="B43" s="18">
        <f t="shared" si="2"/>
        <v>0.62783242409621565</v>
      </c>
      <c r="C43" s="18">
        <f t="shared" si="2"/>
        <v>0.7383818255370328</v>
      </c>
      <c r="D43" s="18">
        <f t="shared" si="2"/>
        <v>0.64174192242533923</v>
      </c>
      <c r="E43" s="18">
        <f t="shared" si="2"/>
        <v>0.61829081183277923</v>
      </c>
      <c r="F43" s="18">
        <f t="shared" si="2"/>
        <v>0.60357547839777625</v>
      </c>
    </row>
    <row r="44" spans="1:6" x14ac:dyDescent="0.2">
      <c r="A44" t="str">
        <f>$A$17</f>
        <v>Information technology</v>
      </c>
      <c r="B44" s="18">
        <f t="shared" si="2"/>
        <v>1.937814693232377</v>
      </c>
      <c r="C44" s="18">
        <f t="shared" si="2"/>
        <v>1.5849125478599777</v>
      </c>
      <c r="D44" s="18">
        <f t="shared" si="2"/>
        <v>1.4204553331540297</v>
      </c>
      <c r="E44" s="18">
        <f t="shared" si="2"/>
        <v>1.4729790241009708</v>
      </c>
      <c r="F44" s="18">
        <f t="shared" si="2"/>
        <v>1.5143323492056544</v>
      </c>
    </row>
    <row r="45" spans="1:6" x14ac:dyDescent="0.2">
      <c r="A45" t="str">
        <f>$A$18</f>
        <v>Finance and insurance</v>
      </c>
      <c r="B45" s="18">
        <f t="shared" si="2"/>
        <v>2.3670259213981044</v>
      </c>
      <c r="C45" s="18">
        <f t="shared" si="2"/>
        <v>2.4544623678615198</v>
      </c>
      <c r="D45" s="18">
        <f t="shared" si="2"/>
        <v>2.3488946622710141</v>
      </c>
      <c r="E45" s="18">
        <f t="shared" si="2"/>
        <v>2.2913604683842044</v>
      </c>
      <c r="F45" s="18">
        <f t="shared" si="2"/>
        <v>2.1141836384814017</v>
      </c>
    </row>
    <row r="46" spans="1:6" x14ac:dyDescent="0.2">
      <c r="A46" t="str">
        <f>$A$19</f>
        <v>Real estate</v>
      </c>
      <c r="B46" s="18">
        <f t="shared" si="2"/>
        <v>1.7029325487154758</v>
      </c>
      <c r="C46" s="18">
        <f t="shared" si="2"/>
        <v>1.4647773753597555</v>
      </c>
      <c r="D46" s="18">
        <f t="shared" si="2"/>
        <v>1.4795138898516331</v>
      </c>
      <c r="E46" s="18">
        <f t="shared" si="2"/>
        <v>1.4673313046366412</v>
      </c>
      <c r="F46" s="18">
        <f t="shared" si="2"/>
        <v>1.5761025205055168</v>
      </c>
    </row>
    <row r="47" spans="1:6" x14ac:dyDescent="0.2">
      <c r="A47" s="10" t="str">
        <f>$A$20</f>
        <v>Professional services</v>
      </c>
      <c r="B47" s="18">
        <f t="shared" si="2"/>
        <v>6.8582034106012015</v>
      </c>
      <c r="C47" s="18">
        <f t="shared" si="2"/>
        <v>7.7465393034067036</v>
      </c>
      <c r="D47" s="18">
        <f t="shared" si="2"/>
        <v>8.3616380015471634</v>
      </c>
      <c r="E47" s="18">
        <f t="shared" si="2"/>
        <v>8.4996833243014756</v>
      </c>
      <c r="F47" s="18">
        <f t="shared" si="2"/>
        <v>8.5291636113333631</v>
      </c>
    </row>
    <row r="48" spans="1:6" x14ac:dyDescent="0.2">
      <c r="A48" s="10" t="str">
        <f>$A$21</f>
        <v>Support services</v>
      </c>
      <c r="B48" s="18">
        <f t="shared" si="2"/>
        <v>7.9708965186529399</v>
      </c>
      <c r="C48" s="18">
        <f t="shared" si="2"/>
        <v>7.6442473367993617</v>
      </c>
      <c r="D48" s="18">
        <f t="shared" si="2"/>
        <v>6.8133610973246297</v>
      </c>
      <c r="E48" s="18">
        <f t="shared" si="2"/>
        <v>6.9762782335547131</v>
      </c>
      <c r="F48" s="18">
        <f t="shared" si="2"/>
        <v>7.1519841580700048</v>
      </c>
    </row>
    <row r="49" spans="1:9" x14ac:dyDescent="0.2">
      <c r="A49" s="10" t="str">
        <f>$A$22</f>
        <v>Public admin. and defence</v>
      </c>
      <c r="B49" s="18">
        <f t="shared" si="2"/>
        <v>5.643535634892217</v>
      </c>
      <c r="C49" s="18">
        <f t="shared" si="2"/>
        <v>5.2728716528665664</v>
      </c>
      <c r="D49" s="18">
        <f t="shared" si="2"/>
        <v>5.6936053169337333</v>
      </c>
      <c r="E49" s="18">
        <f t="shared" si="2"/>
        <v>5.3623751618676678</v>
      </c>
      <c r="F49" s="18">
        <f t="shared" si="2"/>
        <v>5.2792307109476981</v>
      </c>
    </row>
    <row r="50" spans="1:9" x14ac:dyDescent="0.2">
      <c r="A50" s="10" t="str">
        <f>$A$23</f>
        <v>Education</v>
      </c>
      <c r="B50" s="18">
        <f t="shared" si="2"/>
        <v>9.1583315819542026</v>
      </c>
      <c r="C50" s="18">
        <f t="shared" si="2"/>
        <v>8.5276903400152175</v>
      </c>
      <c r="D50" s="18">
        <f t="shared" si="2"/>
        <v>8.829947401839414</v>
      </c>
      <c r="E50" s="18">
        <f t="shared" si="2"/>
        <v>8.9683095703295876</v>
      </c>
      <c r="F50" s="18">
        <f t="shared" si="2"/>
        <v>9.0208849957557007</v>
      </c>
    </row>
    <row r="51" spans="1:9" x14ac:dyDescent="0.2">
      <c r="A51" s="10" t="str">
        <f>$A$24</f>
        <v>Health and social work</v>
      </c>
      <c r="B51" s="18">
        <f t="shared" si="2"/>
        <v>17.061146319587717</v>
      </c>
      <c r="C51" s="18">
        <f t="shared" si="2"/>
        <v>16.971340542351705</v>
      </c>
      <c r="D51" s="18">
        <f t="shared" si="2"/>
        <v>17.582259142292283</v>
      </c>
      <c r="E51" s="18">
        <f t="shared" si="2"/>
        <v>18.31743679596806</v>
      </c>
      <c r="F51" s="18">
        <f t="shared" si="2"/>
        <v>18.994391884863504</v>
      </c>
    </row>
    <row r="52" spans="1:9" x14ac:dyDescent="0.2">
      <c r="A52" s="10" t="str">
        <f>$A$25</f>
        <v>Arts and entertainment</v>
      </c>
      <c r="B52" s="18">
        <f t="shared" si="2"/>
        <v>2.3668779175263261</v>
      </c>
      <c r="C52" s="18">
        <f t="shared" si="2"/>
        <v>3.2903688912558744</v>
      </c>
      <c r="D52" s="18">
        <f t="shared" si="2"/>
        <v>3.0944742818008089</v>
      </c>
      <c r="E52" s="18">
        <f t="shared" si="2"/>
        <v>2.8269525309179011</v>
      </c>
      <c r="F52" s="18">
        <f t="shared" si="2"/>
        <v>2.8344931828075968</v>
      </c>
    </row>
    <row r="53" spans="1:9" x14ac:dyDescent="0.2">
      <c r="A53" s="10" t="str">
        <f>$A$26</f>
        <v>Other services</v>
      </c>
      <c r="B53" s="18">
        <f t="shared" si="2"/>
        <v>2.7981611998969877</v>
      </c>
      <c r="C53" s="18">
        <f t="shared" si="2"/>
        <v>2.6890119903619456</v>
      </c>
      <c r="D53" s="18">
        <f t="shared" si="2"/>
        <v>2.6129945460947845</v>
      </c>
      <c r="E53" s="18">
        <f t="shared" si="2"/>
        <v>2.4914511008346509</v>
      </c>
      <c r="F53" s="18">
        <f t="shared" si="2"/>
        <v>2.3793715880327708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Liverpool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3.2224365489119888</v>
      </c>
      <c r="C63" s="18">
        <f>IF(AND(D$3-C$3 &lt;&gt; 0,C5&lt;&gt;0,D5&lt;&gt;0),(EXP(LN(D5/C5)/(D$3-C$3))-1)*100,0)</f>
        <v>-0.23413111342354131</v>
      </c>
      <c r="D63" s="18">
        <f t="shared" ref="B63:E78" si="3">IF(AND(E$3-D$3 &lt;&gt; 0,D5&lt;&gt;0,E5&lt;&gt;0),(EXP(LN(E5/D5)/(E$3-D$3))-1)*100,0)</f>
        <v>0.76525129303459671</v>
      </c>
      <c r="E63" s="18">
        <f t="shared" si="3"/>
        <v>0.30208514911025386</v>
      </c>
      <c r="F63" s="18">
        <f>IF(AND(F$3-D$3 &lt;&gt; 0,D5&lt;&gt;0,F5&lt;&gt;0),(EXP(LN(F5/D5)/(F$3-D$3))-1)*100,0)</f>
        <v>0.45623683064981435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28.45283714654061</v>
      </c>
      <c r="C64" s="18">
        <f t="shared" ref="C64:C78" si="4">IF(AND(D$3-C$3 &lt;&gt; 0,C6&lt;&gt;0,D6&lt;&gt;0),(EXP(LN(D6/C6)/(D$3-C$3))-1)*100,0)</f>
        <v>-11.677282377919296</v>
      </c>
      <c r="D64" s="18">
        <f t="shared" si="3"/>
        <v>-5.5308078791563968</v>
      </c>
      <c r="E64" s="18">
        <f t="shared" si="3"/>
        <v>-4.1436357938276043</v>
      </c>
      <c r="F64" s="18">
        <f t="shared" ref="F64:F84" si="5">IF(AND(F$3-D$3 &lt;&gt; 0,D6&lt;&gt;0,F6&lt;&gt;0),(EXP(LN(F6/D6)/(F$3-D$3))-1)*100,0)</f>
        <v>-4.6082750702982285</v>
      </c>
    </row>
    <row r="65" spans="1:6" x14ac:dyDescent="0.2">
      <c r="A65" t="str">
        <f>$A$7</f>
        <v>Food drink and tobacco</v>
      </c>
      <c r="B65" s="18">
        <f t="shared" si="3"/>
        <v>3.2187922690725346</v>
      </c>
      <c r="C65" s="18">
        <f t="shared" si="4"/>
        <v>-1.8198724760895679</v>
      </c>
      <c r="D65" s="18">
        <f t="shared" si="3"/>
        <v>-0.50017540598730204</v>
      </c>
      <c r="E65" s="18">
        <f t="shared" si="3"/>
        <v>-1.1433622547815769</v>
      </c>
      <c r="F65" s="18">
        <f t="shared" si="5"/>
        <v>-0.92942993619999914</v>
      </c>
    </row>
    <row r="66" spans="1:6" x14ac:dyDescent="0.2">
      <c r="A66" t="str">
        <f>$A$8</f>
        <v>Engineering</v>
      </c>
      <c r="B66" s="18">
        <f t="shared" si="3"/>
        <v>-4.6664860605006853</v>
      </c>
      <c r="C66" s="18">
        <f t="shared" si="4"/>
        <v>-8.2254697286013645</v>
      </c>
      <c r="D66" s="18">
        <f t="shared" si="3"/>
        <v>1.522535194950092</v>
      </c>
      <c r="E66" s="18">
        <f t="shared" si="3"/>
        <v>-0.44104968150695534</v>
      </c>
      <c r="F66" s="18">
        <f t="shared" si="5"/>
        <v>0.20922209718639007</v>
      </c>
    </row>
    <row r="67" spans="1:6" x14ac:dyDescent="0.2">
      <c r="A67" t="str">
        <f>$A$9</f>
        <v>Rest of manufacturing</v>
      </c>
      <c r="B67" s="18">
        <f t="shared" si="3"/>
        <v>2.5107665478269592</v>
      </c>
      <c r="C67" s="18">
        <f t="shared" si="4"/>
        <v>-5.1273506308024182</v>
      </c>
      <c r="D67" s="18">
        <f t="shared" si="3"/>
        <v>-0.9106546745636046</v>
      </c>
      <c r="E67" s="18">
        <f t="shared" si="3"/>
        <v>-0.60839412062543285</v>
      </c>
      <c r="F67" s="18">
        <f t="shared" si="5"/>
        <v>-0.70924994560307431</v>
      </c>
    </row>
    <row r="68" spans="1:6" x14ac:dyDescent="0.2">
      <c r="A68" t="str">
        <f>$A$10</f>
        <v>Electricity and gas</v>
      </c>
      <c r="B68" s="18">
        <f t="shared" si="3"/>
        <v>-0.468874396730945</v>
      </c>
      <c r="C68" s="18">
        <f t="shared" si="4"/>
        <v>-3.630363036303963</v>
      </c>
      <c r="D68" s="18">
        <f t="shared" si="3"/>
        <v>-0.53654880006487327</v>
      </c>
      <c r="E68" s="18">
        <f t="shared" si="3"/>
        <v>-0.15053188154764419</v>
      </c>
      <c r="F68" s="18">
        <f t="shared" si="5"/>
        <v>-0.27937036000229565</v>
      </c>
    </row>
    <row r="69" spans="1:6" x14ac:dyDescent="0.2">
      <c r="A69" t="str">
        <f>$A$11</f>
        <v>Water and sewerage</v>
      </c>
      <c r="B69" s="18">
        <f t="shared" si="3"/>
        <v>7.8719954814532533</v>
      </c>
      <c r="C69" s="18">
        <f t="shared" si="4"/>
        <v>-8.160062769713516</v>
      </c>
      <c r="D69" s="18">
        <f t="shared" si="3"/>
        <v>0.1660431491397274</v>
      </c>
      <c r="E69" s="18">
        <f t="shared" si="3"/>
        <v>1.2701909093704167E-2</v>
      </c>
      <c r="F69" s="18">
        <f t="shared" si="5"/>
        <v>6.3789555171189782E-2</v>
      </c>
    </row>
    <row r="70" spans="1:6" x14ac:dyDescent="0.2">
      <c r="A70" t="str">
        <f>$A$12</f>
        <v>Construction</v>
      </c>
      <c r="B70" s="18">
        <f t="shared" si="3"/>
        <v>2.211067077965656</v>
      </c>
      <c r="C70" s="18">
        <f t="shared" si="4"/>
        <v>-1.8053454362075394</v>
      </c>
      <c r="D70" s="18">
        <f t="shared" si="3"/>
        <v>0.260553241825634</v>
      </c>
      <c r="E70" s="18">
        <f t="shared" si="3"/>
        <v>0.35985868621744022</v>
      </c>
      <c r="F70" s="18">
        <f t="shared" si="5"/>
        <v>0.32674594740236262</v>
      </c>
    </row>
    <row r="71" spans="1:6" x14ac:dyDescent="0.2">
      <c r="A71" t="str">
        <f>$A$13</f>
        <v>Wholesale and retail trade</v>
      </c>
      <c r="B71" s="18">
        <f t="shared" si="3"/>
        <v>1.166754140780446</v>
      </c>
      <c r="C71" s="18">
        <f t="shared" si="4"/>
        <v>-3.3119111615406149</v>
      </c>
      <c r="D71" s="18">
        <f t="shared" si="3"/>
        <v>0.17655896898800538</v>
      </c>
      <c r="E71" s="18">
        <f t="shared" si="3"/>
        <v>0.14201289492277169</v>
      </c>
      <c r="F71" s="18">
        <f t="shared" si="5"/>
        <v>0.15352692904397891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4.618196393103835</v>
      </c>
      <c r="C72" s="18">
        <f t="shared" si="4"/>
        <v>-1.1773052790281069</v>
      </c>
      <c r="D72" s="18">
        <f t="shared" si="3"/>
        <v>1.5630400314600834</v>
      </c>
      <c r="E72" s="18">
        <f t="shared" si="3"/>
        <v>0.25613152671597472</v>
      </c>
      <c r="F72" s="18">
        <f t="shared" si="5"/>
        <v>0.68988834543697308</v>
      </c>
    </row>
    <row r="73" spans="1:6" x14ac:dyDescent="0.2">
      <c r="A73" t="str">
        <f>$A$15</f>
        <v>Accommodation and food</v>
      </c>
      <c r="B73" s="18">
        <f t="shared" si="6"/>
        <v>1.906104476471282</v>
      </c>
      <c r="C73" s="18">
        <f>IF(AND(D$3-C$3 &lt;&gt; 0,C15&lt;&gt;0,D15&lt;&gt;0),(EXP(LN(D15/C15)/(D$3-C$3))-1)*100,0)</f>
        <v>-1.8595212457548027</v>
      </c>
      <c r="D73" s="18">
        <f t="shared" si="3"/>
        <v>1.0956974033644373</v>
      </c>
      <c r="E73" s="18">
        <f t="shared" si="3"/>
        <v>1.4618841791331105</v>
      </c>
      <c r="F73" s="18">
        <f t="shared" si="5"/>
        <v>1.3396747801574627</v>
      </c>
    </row>
    <row r="74" spans="1:6" x14ac:dyDescent="0.2">
      <c r="A74" t="str">
        <f>$A$16</f>
        <v>Media</v>
      </c>
      <c r="B74" s="18">
        <f t="shared" si="6"/>
        <v>6.3229911019160534</v>
      </c>
      <c r="C74" s="18">
        <f>IF(AND(D$3-C$3 &lt;&gt; 0,C16&lt;&gt;0,D16&lt;&gt;0),(EXP(LN(D16/C16)/(D$3-C$3))-1)*100,0)</f>
        <v>-14.609850581073403</v>
      </c>
      <c r="D74" s="18">
        <f t="shared" si="3"/>
        <v>-0.13429845296859533</v>
      </c>
      <c r="E74" s="18">
        <f t="shared" si="3"/>
        <v>0.21965170543940538</v>
      </c>
      <c r="F74" s="18">
        <f t="shared" si="5"/>
        <v>0.10152915042833666</v>
      </c>
    </row>
    <row r="75" spans="1:6" x14ac:dyDescent="0.2">
      <c r="A75" t="str">
        <f>$A$17</f>
        <v>Information technology</v>
      </c>
      <c r="B75" s="18">
        <f t="shared" si="6"/>
        <v>-2.9062810222632018</v>
      </c>
      <c r="C75" s="18">
        <f t="shared" si="4"/>
        <v>-11.945685802681671</v>
      </c>
      <c r="D75" s="18">
        <f t="shared" si="3"/>
        <v>1.3453150280845927</v>
      </c>
      <c r="E75" s="18">
        <f t="shared" si="3"/>
        <v>0.73989025180152268</v>
      </c>
      <c r="F75" s="18">
        <f t="shared" si="5"/>
        <v>0.94129558041209371</v>
      </c>
    </row>
    <row r="76" spans="1:6" x14ac:dyDescent="0.2">
      <c r="A76" t="str">
        <f>$A$18</f>
        <v>Finance and insurance</v>
      </c>
      <c r="B76" s="18">
        <f t="shared" si="6"/>
        <v>3.0282237213403285</v>
      </c>
      <c r="C76" s="18">
        <f t="shared" si="4"/>
        <v>-5.9766925638175099</v>
      </c>
      <c r="D76" s="18">
        <f t="shared" si="3"/>
        <v>0.11424024902133567</v>
      </c>
      <c r="E76" s="18">
        <f t="shared" si="3"/>
        <v>-0.34388817287313023</v>
      </c>
      <c r="F76" s="18">
        <f t="shared" si="5"/>
        <v>-0.19141210965016864</v>
      </c>
    </row>
    <row r="77" spans="1:6" x14ac:dyDescent="0.2">
      <c r="A77" t="str">
        <f>$A$19</f>
        <v>Real estate</v>
      </c>
      <c r="B77" s="18">
        <f t="shared" si="6"/>
        <v>-1.675574938337876</v>
      </c>
      <c r="C77" s="18">
        <f t="shared" si="4"/>
        <v>-0.76250697414886881</v>
      </c>
      <c r="D77" s="18">
        <f t="shared" si="3"/>
        <v>0.44578290749572869</v>
      </c>
      <c r="E77" s="18">
        <f t="shared" si="3"/>
        <v>1.1823210731305211</v>
      </c>
      <c r="F77" s="18">
        <f t="shared" si="5"/>
        <v>0.93621020873759786</v>
      </c>
    </row>
    <row r="78" spans="1:6" x14ac:dyDescent="0.2">
      <c r="A78" t="str">
        <f>$A$20</f>
        <v>Professional services</v>
      </c>
      <c r="B78" s="18">
        <f t="shared" si="6"/>
        <v>5.254873364243684</v>
      </c>
      <c r="C78" s="18">
        <f t="shared" si="4"/>
        <v>6.0503226487083506</v>
      </c>
      <c r="D78" s="18">
        <f t="shared" si="3"/>
        <v>0.94205863578769033</v>
      </c>
      <c r="E78" s="18">
        <f t="shared" si="3"/>
        <v>0.4961396693763831</v>
      </c>
      <c r="F78" s="18">
        <f t="shared" si="5"/>
        <v>0.64456001846748823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1.0356782653899277</v>
      </c>
      <c r="C79" s="18">
        <f t="shared" ref="C79:C84" si="8">IF(AND(D$3-C$3 &lt;&gt; 0,C21&lt;&gt;0,D21&lt;&gt;0),(EXP(LN(D21/C21)/(D$3-C$3))-1)*100,0)</f>
        <v>-12.430063076868025</v>
      </c>
      <c r="D79" s="18">
        <f t="shared" ref="D79:D84" si="9">IF(AND(E$3-D$3 &lt;&gt; 0,D21&lt;&gt;0,E21&lt;&gt;0),(EXP(LN(E21/D21)/(E$3-D$3))-1)*100,0)</f>
        <v>1.0886410319492335</v>
      </c>
      <c r="E79" s="18">
        <f t="shared" ref="E79:E84" si="10">IF(AND(F$3-E$3 &lt;&gt; 0,E21&lt;&gt;0,F21&lt;&gt;0),(EXP(LN(F21/E21)/(F$3-E$3))-1)*100,0)</f>
        <v>0.71155108572160675</v>
      </c>
      <c r="F79" s="18">
        <f t="shared" si="5"/>
        <v>0.83709117979267056</v>
      </c>
    </row>
    <row r="80" spans="1:6" x14ac:dyDescent="0.2">
      <c r="A80" s="10" t="str">
        <f>$A$22</f>
        <v>Public admin. and defence</v>
      </c>
      <c r="B80" s="18">
        <f t="shared" si="7"/>
        <v>0.37876626063992891</v>
      </c>
      <c r="C80" s="18">
        <f t="shared" si="8"/>
        <v>6.0885513535855473</v>
      </c>
      <c r="D80" s="18">
        <f t="shared" si="9"/>
        <v>-0.58684699870013013</v>
      </c>
      <c r="E80" s="18">
        <f t="shared" si="10"/>
        <v>0.30448544056029814</v>
      </c>
      <c r="F80" s="18">
        <f t="shared" si="5"/>
        <v>6.4901881578371956E-3</v>
      </c>
    </row>
    <row r="81" spans="1:6" x14ac:dyDescent="0.2">
      <c r="A81" s="10" t="str">
        <f>$A$23</f>
        <v>Education</v>
      </c>
      <c r="B81" s="18">
        <f t="shared" si="7"/>
        <v>0.29323409765547037</v>
      </c>
      <c r="C81" s="18">
        <f t="shared" si="8"/>
        <v>1.7314081267571835</v>
      </c>
      <c r="D81" s="18">
        <f t="shared" si="9"/>
        <v>0.92537592824237791</v>
      </c>
      <c r="E81" s="18">
        <f t="shared" si="10"/>
        <v>0.520089167086768</v>
      </c>
      <c r="F81" s="18">
        <f t="shared" si="5"/>
        <v>0.65500359585919377</v>
      </c>
    </row>
    <row r="82" spans="1:6" x14ac:dyDescent="0.2">
      <c r="A82" s="10" t="str">
        <f>$A$24</f>
        <v>Health and social work</v>
      </c>
      <c r="B82" s="18">
        <f t="shared" si="7"/>
        <v>1.9635286026782994</v>
      </c>
      <c r="C82" s="18">
        <f t="shared" si="8"/>
        <v>1.7857286174047804</v>
      </c>
      <c r="D82" s="18">
        <f t="shared" si="9"/>
        <v>1.4396835841411937</v>
      </c>
      <c r="E82" s="18">
        <f t="shared" si="10"/>
        <v>0.82658987486554647</v>
      </c>
      <c r="F82" s="18">
        <f t="shared" si="5"/>
        <v>1.0305416134582801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10.862598698576331</v>
      </c>
      <c r="C83" s="18">
        <f t="shared" si="8"/>
        <v>-7.6002814919071904</v>
      </c>
      <c r="D83" s="18">
        <f t="shared" si="9"/>
        <v>-1.1910672210431961</v>
      </c>
      <c r="E83" s="18">
        <f t="shared" si="10"/>
        <v>0.48811502328713896</v>
      </c>
      <c r="F83" s="18">
        <f t="shared" si="5"/>
        <v>-7.4759390977829909E-2</v>
      </c>
    </row>
    <row r="84" spans="1:6" x14ac:dyDescent="0.2">
      <c r="A84" s="10" t="str">
        <f>$A$26</f>
        <v>Other services</v>
      </c>
      <c r="B84" s="18">
        <f t="shared" si="7"/>
        <v>1.0875971516317806</v>
      </c>
      <c r="C84" s="18">
        <f t="shared" si="8"/>
        <v>-4.5284165738021409</v>
      </c>
      <c r="D84" s="18">
        <f t="shared" si="9"/>
        <v>-0.341888347850694</v>
      </c>
      <c r="E84" s="18">
        <f t="shared" si="10"/>
        <v>2.2204460492503131E-14</v>
      </c>
      <c r="F84" s="18">
        <f t="shared" si="5"/>
        <v>-0.11409290502101266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2.0981496602968885</v>
      </c>
      <c r="C86" s="18">
        <f>IF(AND(D$3-C$3 &lt;&gt; 0,C28&lt;&gt;0,D28&lt;&gt;0),(EXP(LN(D28/C28)/(D$3-C$3))-1)*100,0)</f>
        <v>-1.7509497080387848</v>
      </c>
      <c r="D86" s="18">
        <f>IF(AND(E$3-D$3 &lt;&gt; 0,D28&lt;&gt;0,E28&lt;&gt;0),(EXP(LN(E28/D28)/(E$3-D$3))-1)*100,0)</f>
        <v>0.61202287509127817</v>
      </c>
      <c r="E86" s="18">
        <f>IF(AND(F$3-E$3 &lt;&gt; 0,E28&lt;&gt;0,F28&lt;&gt;0),(EXP(LN(F28/E28)/(F$3-E$3))-1)*100,0)</f>
        <v>0.46134993665720714</v>
      </c>
      <c r="F86" s="18">
        <f>IF(AND(F$3-D$3 &lt;&gt; 0,D28&lt;&gt;0,F28&lt;&gt;0),(EXP(LN(F28/D28)/(F$3-D$3))-1)*100,0)</f>
        <v>0.51154916139344309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0.45799999999999352</v>
      </c>
      <c r="C90" s="27">
        <f>D5-C5</f>
        <v>-9.0000000000007851E-3</v>
      </c>
      <c r="D90" s="27">
        <f t="shared" si="11"/>
        <v>0.14900000000000535</v>
      </c>
      <c r="E90" s="27">
        <f t="shared" si="11"/>
        <v>0.12200000000000255</v>
      </c>
      <c r="F90" s="27">
        <f>F5-D5</f>
        <v>0.2710000000000079</v>
      </c>
    </row>
    <row r="91" spans="1:6" x14ac:dyDescent="0.2">
      <c r="A91" t="str">
        <f>$A$6</f>
        <v>Mining and quarrying</v>
      </c>
      <c r="B91" s="27">
        <f t="shared" si="11"/>
        <v>0.29800000000000043</v>
      </c>
      <c r="C91" s="27">
        <f t="shared" ref="C91:C105" si="12">D6-C6</f>
        <v>-5.4999999999999938E-2</v>
      </c>
      <c r="D91" s="27">
        <f t="shared" si="11"/>
        <v>-0.10300000000000004</v>
      </c>
      <c r="E91" s="27">
        <f t="shared" si="11"/>
        <v>-0.10799999999999962</v>
      </c>
      <c r="F91" s="27">
        <f t="shared" ref="F91:F111" si="13">F6-D6</f>
        <v>-0.21099999999999966</v>
      </c>
    </row>
    <row r="92" spans="1:6" x14ac:dyDescent="0.2">
      <c r="A92" t="str">
        <f>$A$7</f>
        <v>Food drink and tobacco</v>
      </c>
      <c r="B92" s="27">
        <f t="shared" si="11"/>
        <v>0.89600000000002211</v>
      </c>
      <c r="C92" s="27">
        <f t="shared" si="12"/>
        <v>-0.13700000000002266</v>
      </c>
      <c r="D92" s="27">
        <f t="shared" si="11"/>
        <v>-0.18299999999999095</v>
      </c>
      <c r="E92" s="27">
        <f t="shared" si="11"/>
        <v>-0.78299999999999237</v>
      </c>
      <c r="F92" s="27">
        <f t="shared" si="13"/>
        <v>-0.96599999999998332</v>
      </c>
    </row>
    <row r="93" spans="1:6" x14ac:dyDescent="0.2">
      <c r="A93" t="str">
        <f>$A$8</f>
        <v>Engineering</v>
      </c>
      <c r="B93" s="27">
        <f t="shared" si="11"/>
        <v>-1.0090000000000119</v>
      </c>
      <c r="C93" s="27">
        <f t="shared" si="12"/>
        <v>-0.39400000000000546</v>
      </c>
      <c r="D93" s="27">
        <f t="shared" si="11"/>
        <v>0.34499999999999531</v>
      </c>
      <c r="E93" s="27">
        <f t="shared" si="11"/>
        <v>-0.20499999999997076</v>
      </c>
      <c r="F93" s="27">
        <f t="shared" si="13"/>
        <v>0.14000000000002455</v>
      </c>
    </row>
    <row r="94" spans="1:6" x14ac:dyDescent="0.2">
      <c r="A94" t="str">
        <f>$A$9</f>
        <v>Rest of manufacturing</v>
      </c>
      <c r="B94" s="27">
        <f t="shared" si="11"/>
        <v>3.9670000000000911</v>
      </c>
      <c r="C94" s="27">
        <f t="shared" si="12"/>
        <v>-2.1540000000000958</v>
      </c>
      <c r="D94" s="27">
        <f t="shared" si="11"/>
        <v>-1.7819999999998828</v>
      </c>
      <c r="E94" s="27">
        <f t="shared" si="11"/>
        <v>-2.2539999999999978</v>
      </c>
      <c r="F94" s="27">
        <f t="shared" si="13"/>
        <v>-4.0359999999998806</v>
      </c>
    </row>
    <row r="95" spans="1:6" x14ac:dyDescent="0.2">
      <c r="A95" t="str">
        <f>$A$10</f>
        <v>Electricity and gas</v>
      </c>
      <c r="B95" s="27">
        <f t="shared" si="11"/>
        <v>-2.2999999999995246E-2</v>
      </c>
      <c r="C95" s="27">
        <f t="shared" si="12"/>
        <v>-4.4000000000004036E-2</v>
      </c>
      <c r="D95" s="27">
        <f t="shared" si="11"/>
        <v>-3.099999999999703E-2</v>
      </c>
      <c r="E95" s="27">
        <f t="shared" si="11"/>
        <v>-1.7000000000000126E-2</v>
      </c>
      <c r="F95" s="27">
        <f t="shared" si="13"/>
        <v>-4.7999999999997156E-2</v>
      </c>
    </row>
    <row r="96" spans="1:6" x14ac:dyDescent="0.2">
      <c r="A96" t="str">
        <f>$A$11</f>
        <v>Water and sewerage</v>
      </c>
      <c r="B96" s="27">
        <f t="shared" si="11"/>
        <v>1.3330000000000068</v>
      </c>
      <c r="C96" s="27">
        <f t="shared" si="12"/>
        <v>-0.41599999999999504</v>
      </c>
      <c r="D96" s="27">
        <f t="shared" si="11"/>
        <v>3.8999999999983714E-2</v>
      </c>
      <c r="E96" s="27">
        <f t="shared" si="11"/>
        <v>6.00000000001355E-3</v>
      </c>
      <c r="F96" s="27">
        <f t="shared" si="13"/>
        <v>4.4999999999997264E-2</v>
      </c>
    </row>
    <row r="97" spans="1:6" x14ac:dyDescent="0.2">
      <c r="A97" t="str">
        <f>$A$12</f>
        <v>Construction</v>
      </c>
      <c r="B97" s="27">
        <f t="shared" si="11"/>
        <v>3.3219999999999104</v>
      </c>
      <c r="C97" s="27">
        <f t="shared" si="12"/>
        <v>-0.71599999999990871</v>
      </c>
      <c r="D97" s="27">
        <f t="shared" si="11"/>
        <v>0.51000000000007617</v>
      </c>
      <c r="E97" s="27">
        <f t="shared" si="11"/>
        <v>1.4429999999999268</v>
      </c>
      <c r="F97" s="27">
        <f t="shared" si="13"/>
        <v>1.953000000000003</v>
      </c>
    </row>
    <row r="98" spans="1:6" x14ac:dyDescent="0.2">
      <c r="A98" t="str">
        <f>$A$13</f>
        <v>Wholesale and retail trade</v>
      </c>
      <c r="B98" s="27">
        <f t="shared" si="11"/>
        <v>4.8750000000001847</v>
      </c>
      <c r="C98" s="27">
        <f t="shared" si="12"/>
        <v>-3.5610000000000923</v>
      </c>
      <c r="D98" s="27">
        <f t="shared" si="11"/>
        <v>0.92099999999982174</v>
      </c>
      <c r="E98" s="27">
        <f t="shared" si="11"/>
        <v>1.498999999999981</v>
      </c>
      <c r="F98" s="27">
        <f t="shared" si="13"/>
        <v>2.4199999999998028</v>
      </c>
    </row>
    <row r="99" spans="1:6" x14ac:dyDescent="0.2">
      <c r="A99" t="str">
        <f>$A$14</f>
        <v>Transport and storage</v>
      </c>
      <c r="B99" s="27">
        <f t="shared" si="11"/>
        <v>7.4520000000001403</v>
      </c>
      <c r="C99" s="27">
        <f t="shared" si="12"/>
        <v>-0.53100000000004854</v>
      </c>
      <c r="D99" s="27">
        <f t="shared" si="11"/>
        <v>3.5939999999999017</v>
      </c>
      <c r="E99" s="27">
        <f t="shared" si="11"/>
        <v>1.2480000000000828</v>
      </c>
      <c r="F99" s="27">
        <f t="shared" si="13"/>
        <v>4.8419999999999845</v>
      </c>
    </row>
    <row r="100" spans="1:6" x14ac:dyDescent="0.2">
      <c r="A100" t="str">
        <f>$A$15</f>
        <v>Accommodation and food</v>
      </c>
      <c r="B100" s="27">
        <f t="shared" si="11"/>
        <v>3.513000000000055</v>
      </c>
      <c r="C100" s="27">
        <f t="shared" si="12"/>
        <v>-0.89799999999991087</v>
      </c>
      <c r="D100" s="27">
        <f t="shared" si="11"/>
        <v>2.6539999999998187</v>
      </c>
      <c r="E100" s="27">
        <f t="shared" si="11"/>
        <v>7.8170000000000144</v>
      </c>
      <c r="F100" s="27">
        <f t="shared" si="13"/>
        <v>10.470999999999833</v>
      </c>
    </row>
    <row r="101" spans="1:6" x14ac:dyDescent="0.2">
      <c r="A101" t="str">
        <f>$A$16</f>
        <v>Media</v>
      </c>
      <c r="B101" s="27">
        <f t="shared" si="11"/>
        <v>1.1789999999999923</v>
      </c>
      <c r="C101" s="27">
        <f t="shared" si="12"/>
        <v>-0.79199999999998916</v>
      </c>
      <c r="D101" s="27">
        <f t="shared" si="11"/>
        <v>-3.1000000000009464E-2</v>
      </c>
      <c r="E101" s="27">
        <f t="shared" si="11"/>
        <v>0.10199999999999587</v>
      </c>
      <c r="F101" s="27">
        <f t="shared" si="13"/>
        <v>7.0999999999986407E-2</v>
      </c>
    </row>
    <row r="102" spans="1:6" x14ac:dyDescent="0.2">
      <c r="A102" t="str">
        <f>$A$17</f>
        <v>Information technology</v>
      </c>
      <c r="B102" s="27">
        <f t="shared" si="11"/>
        <v>-1.4569999999999776</v>
      </c>
      <c r="C102" s="27">
        <f t="shared" si="12"/>
        <v>-1.3900000000000432</v>
      </c>
      <c r="D102" s="27">
        <f t="shared" si="11"/>
        <v>0.7080000000000144</v>
      </c>
      <c r="E102" s="27">
        <f t="shared" si="11"/>
        <v>0.83799999999998498</v>
      </c>
      <c r="F102" s="27">
        <f t="shared" si="13"/>
        <v>1.5459999999999994</v>
      </c>
    </row>
    <row r="103" spans="1:6" x14ac:dyDescent="0.2">
      <c r="A103" t="str">
        <f>$A$18</f>
        <v>Finance and insurance</v>
      </c>
      <c r="B103" s="27">
        <f t="shared" si="11"/>
        <v>2.0269999999999548</v>
      </c>
      <c r="C103" s="27">
        <f t="shared" si="12"/>
        <v>-1.0769999999999129</v>
      </c>
      <c r="D103" s="27">
        <f t="shared" si="11"/>
        <v>9.6999999999983544E-2</v>
      </c>
      <c r="E103" s="27">
        <f t="shared" si="11"/>
        <v>-0.57700000000004081</v>
      </c>
      <c r="F103" s="27">
        <f t="shared" si="13"/>
        <v>-0.48000000000005727</v>
      </c>
    </row>
    <row r="104" spans="1:6" x14ac:dyDescent="0.2">
      <c r="A104" t="str">
        <f>$A$19</f>
        <v>Real estate</v>
      </c>
      <c r="B104" s="27">
        <f t="shared" si="11"/>
        <v>-0.75200000000003087</v>
      </c>
      <c r="C104" s="27">
        <f t="shared" si="12"/>
        <v>-8.1999999999968765E-2</v>
      </c>
      <c r="D104" s="27">
        <f t="shared" si="11"/>
        <v>0.23999999999997712</v>
      </c>
      <c r="E104" s="27">
        <f t="shared" si="11"/>
        <v>1.3610000000000415</v>
      </c>
      <c r="F104" s="27">
        <f t="shared" si="13"/>
        <v>1.6010000000000186</v>
      </c>
    </row>
    <row r="105" spans="1:6" x14ac:dyDescent="0.2">
      <c r="A105" t="str">
        <f>$A$20</f>
        <v>Professional services</v>
      </c>
      <c r="B105" s="27">
        <f t="shared" si="11"/>
        <v>10.535000000000231</v>
      </c>
      <c r="C105" s="27">
        <f t="shared" si="12"/>
        <v>3.4409999999999101</v>
      </c>
      <c r="D105" s="27">
        <f t="shared" si="11"/>
        <v>2.8950000000000813</v>
      </c>
      <c r="E105" s="27">
        <f t="shared" si="11"/>
        <v>3.2070000000000363</v>
      </c>
      <c r="F105" s="27">
        <f t="shared" si="13"/>
        <v>6.1020000000001176</v>
      </c>
    </row>
    <row r="106" spans="1:6" x14ac:dyDescent="0.2">
      <c r="A106" s="10" t="str">
        <f>$A$21</f>
        <v>Support services</v>
      </c>
      <c r="B106" s="27">
        <f t="shared" ref="B106:B111" si="14">C21-B21</f>
        <v>2.2659999999999059</v>
      </c>
      <c r="C106" s="27">
        <f t="shared" ref="C106:C111" si="15">D21-C21</f>
        <v>-6.9759999999998712</v>
      </c>
      <c r="D106" s="27">
        <f t="shared" ref="D106:D111" si="16">E21-D21</f>
        <v>2.7339999999998881</v>
      </c>
      <c r="E106" s="27">
        <f t="shared" ref="E106:E111" si="17">F21-E21</f>
        <v>3.8120000000000758</v>
      </c>
      <c r="F106" s="27">
        <f t="shared" si="13"/>
        <v>6.5459999999999638</v>
      </c>
    </row>
    <row r="107" spans="1:6" x14ac:dyDescent="0.2">
      <c r="A107" s="10" t="str">
        <f>$A$22</f>
        <v>Public admin. and defence</v>
      </c>
      <c r="B107" s="27">
        <f t="shared" si="14"/>
        <v>0.58100000000000307</v>
      </c>
      <c r="C107" s="27">
        <f t="shared" si="15"/>
        <v>2.357000000000042</v>
      </c>
      <c r="D107" s="27">
        <f t="shared" si="16"/>
        <v>-1.1910000000001375</v>
      </c>
      <c r="E107" s="27">
        <f t="shared" si="17"/>
        <v>1.2310000000000088</v>
      </c>
      <c r="F107" s="27">
        <f t="shared" si="13"/>
        <v>3.999999999987125E-2</v>
      </c>
    </row>
    <row r="108" spans="1:6" x14ac:dyDescent="0.2">
      <c r="A108" s="10" t="str">
        <f>$A$23</f>
        <v>Education</v>
      </c>
      <c r="B108" s="27">
        <f t="shared" si="14"/>
        <v>0.72899999999980736</v>
      </c>
      <c r="C108" s="27">
        <f t="shared" si="15"/>
        <v>1.0840000000001382</v>
      </c>
      <c r="D108" s="27">
        <f t="shared" si="16"/>
        <v>3.0020000000000664</v>
      </c>
      <c r="E108" s="27">
        <f t="shared" si="17"/>
        <v>3.5509999999998172</v>
      </c>
      <c r="F108" s="27">
        <f t="shared" si="13"/>
        <v>6.5529999999998836</v>
      </c>
    </row>
    <row r="109" spans="1:6" x14ac:dyDescent="0.2">
      <c r="A109" s="10" t="str">
        <f>$A$24</f>
        <v>Health and social work</v>
      </c>
      <c r="B109" s="27">
        <f t="shared" si="14"/>
        <v>9.3239999999998133</v>
      </c>
      <c r="C109" s="27">
        <f t="shared" si="15"/>
        <v>2.2250000000001648</v>
      </c>
      <c r="D109" s="27">
        <f t="shared" si="16"/>
        <v>9.3960000000000576</v>
      </c>
      <c r="E109" s="27">
        <f t="shared" si="17"/>
        <v>11.688000000000216</v>
      </c>
      <c r="F109" s="27">
        <f t="shared" si="13"/>
        <v>21.084000000000273</v>
      </c>
    </row>
    <row r="110" spans="1:6" x14ac:dyDescent="0.2">
      <c r="A110" s="10" t="str">
        <f>$A$25</f>
        <v>Arts and entertainment</v>
      </c>
      <c r="B110" s="27">
        <f t="shared" si="14"/>
        <v>8.1649999999999689</v>
      </c>
      <c r="C110" s="27">
        <f t="shared" si="15"/>
        <v>-1.8360000000000198</v>
      </c>
      <c r="D110" s="27">
        <f t="shared" si="16"/>
        <v>-1.2979999999999769</v>
      </c>
      <c r="E110" s="27">
        <f t="shared" si="17"/>
        <v>1.0489999999999711</v>
      </c>
      <c r="F110" s="27">
        <f t="shared" si="13"/>
        <v>-0.24900000000000588</v>
      </c>
    </row>
    <row r="111" spans="1:6" x14ac:dyDescent="0.2">
      <c r="A111" s="10" t="str">
        <f>$A$26</f>
        <v>Other services</v>
      </c>
      <c r="B111" s="27">
        <f t="shared" si="14"/>
        <v>0.83600000000002339</v>
      </c>
      <c r="C111" s="27">
        <f t="shared" si="15"/>
        <v>-0.89400000000001967</v>
      </c>
      <c r="D111" s="27">
        <f t="shared" si="16"/>
        <v>-0.31999999999999318</v>
      </c>
      <c r="E111" s="27">
        <f t="shared" si="17"/>
        <v>3.1974423109204508E-14</v>
      </c>
      <c r="F111" s="27">
        <f t="shared" si="13"/>
        <v>-0.3199999999999612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58.5150000000001</v>
      </c>
      <c r="C113" s="29">
        <f>D28-C28</f>
        <v>-12.854999999999563</v>
      </c>
      <c r="D113" s="29">
        <f>E28-D28</f>
        <v>22.344999999999686</v>
      </c>
      <c r="E113" s="29">
        <f>F28-E28</f>
        <v>35.030000000000086</v>
      </c>
      <c r="F113" s="29">
        <f>F28-D28</f>
        <v>57.374999999999773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Liverpool City Region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8.5589999999999957</v>
      </c>
      <c r="C7" s="31">
        <f>'Ind T1'!C7</f>
        <v>10.625000000000002</v>
      </c>
      <c r="D7" s="31">
        <f>'Ind T1'!D7</f>
        <v>10.101000000000001</v>
      </c>
      <c r="E7" s="31">
        <f>'Ind T1'!E7</f>
        <v>10.154999999999994</v>
      </c>
      <c r="F7" s="31">
        <f>'Ind T1'!F7</f>
        <v>10.15800000000001</v>
      </c>
      <c r="H7" s="31">
        <f>C7-B7</f>
        <v>2.0660000000000061</v>
      </c>
      <c r="I7" s="31">
        <f>D7-C7</f>
        <v>-0.52400000000000091</v>
      </c>
      <c r="J7" s="31">
        <f>E7-D7</f>
        <v>5.3999999999993165E-2</v>
      </c>
      <c r="K7" s="31">
        <f>F7-E7</f>
        <v>3.0000000000161009E-3</v>
      </c>
      <c r="L7" s="31">
        <f>F7-D7</f>
        <v>5.7000000000009265E-2</v>
      </c>
    </row>
    <row r="8" spans="1:12" x14ac:dyDescent="0.2">
      <c r="A8" t="str">
        <f>'Ind T2'!A5</f>
        <v>Agriculture</v>
      </c>
      <c r="B8" s="32">
        <f>'Ind T2'!B5</f>
        <v>3.3860000000000046</v>
      </c>
      <c r="C8" s="32">
        <f>'Ind T2'!C5</f>
        <v>3.8439999999999981</v>
      </c>
      <c r="D8" s="32">
        <f>'Ind T2'!D5</f>
        <v>3.8349999999999973</v>
      </c>
      <c r="E8" s="32">
        <f>'Ind T2'!E5</f>
        <v>3.9840000000000027</v>
      </c>
      <c r="F8" s="32">
        <f>'Ind T2'!F5</f>
        <v>4.1060000000000052</v>
      </c>
      <c r="H8" s="11">
        <f t="shared" ref="H8:H40" si="0">C8-B8</f>
        <v>0.45799999999999352</v>
      </c>
      <c r="I8" s="31">
        <f t="shared" ref="I8:I38" si="1">D8-C8</f>
        <v>-9.0000000000007851E-3</v>
      </c>
      <c r="J8" s="11">
        <f t="shared" ref="J8:J38" si="2">E8-D8</f>
        <v>0.14900000000000535</v>
      </c>
      <c r="K8" s="11">
        <f t="shared" ref="K8:K38" si="3">F8-E8</f>
        <v>0.12200000000000255</v>
      </c>
      <c r="L8" s="31">
        <f t="shared" ref="L8:L40" si="4">F8-D8</f>
        <v>0.2710000000000079</v>
      </c>
    </row>
    <row r="9" spans="1:12" x14ac:dyDescent="0.2">
      <c r="A9" t="str">
        <f>'Ind T2'!A6</f>
        <v>Mining and quarrying</v>
      </c>
      <c r="B9" s="32">
        <f>'Ind T2'!B6</f>
        <v>0.17299999999999999</v>
      </c>
      <c r="C9" s="32">
        <f>'Ind T2'!C6</f>
        <v>0.47100000000000042</v>
      </c>
      <c r="D9" s="32">
        <f>'Ind T2'!D6</f>
        <v>0.41600000000000048</v>
      </c>
      <c r="E9" s="32">
        <f>'Ind T2'!E6</f>
        <v>0.31300000000000044</v>
      </c>
      <c r="F9" s="32">
        <f>'Ind T2'!F6</f>
        <v>0.20500000000000082</v>
      </c>
      <c r="H9" s="11">
        <f t="shared" si="0"/>
        <v>0.29800000000000043</v>
      </c>
      <c r="I9" s="31">
        <f t="shared" si="1"/>
        <v>-5.4999999999999938E-2</v>
      </c>
      <c r="J9" s="11">
        <f t="shared" si="2"/>
        <v>-0.10300000000000004</v>
      </c>
      <c r="K9" s="11">
        <f t="shared" si="3"/>
        <v>-0.10799999999999962</v>
      </c>
      <c r="L9" s="31">
        <f t="shared" si="4"/>
        <v>-0.21099999999999966</v>
      </c>
    </row>
    <row r="10" spans="1:12" x14ac:dyDescent="0.2">
      <c r="A10" t="str">
        <f>'Ind T2'!A10</f>
        <v>Electricity and gas</v>
      </c>
      <c r="B10" s="32">
        <f>'Ind T2'!B10</f>
        <v>1.2349999999999972</v>
      </c>
      <c r="C10" s="32">
        <f>'Ind T2'!C10</f>
        <v>1.212000000000002</v>
      </c>
      <c r="D10" s="32">
        <f>'Ind T2'!D10</f>
        <v>1.1679999999999979</v>
      </c>
      <c r="E10" s="32">
        <f>'Ind T2'!E10</f>
        <v>1.1370000000000009</v>
      </c>
      <c r="F10" s="32">
        <f>'Ind T2'!F10</f>
        <v>1.1200000000000008</v>
      </c>
      <c r="H10" s="11">
        <f t="shared" si="0"/>
        <v>-2.2999999999995246E-2</v>
      </c>
      <c r="I10" s="31">
        <f t="shared" si="1"/>
        <v>-4.4000000000004036E-2</v>
      </c>
      <c r="J10" s="11">
        <f t="shared" si="2"/>
        <v>-3.099999999999703E-2</v>
      </c>
      <c r="K10" s="11">
        <f t="shared" si="3"/>
        <v>-1.7000000000000126E-2</v>
      </c>
      <c r="L10" s="31">
        <f t="shared" si="4"/>
        <v>-4.7999999999997156E-2</v>
      </c>
    </row>
    <row r="11" spans="1:12" x14ac:dyDescent="0.2">
      <c r="A11" t="str">
        <f>'Ind T2'!A11</f>
        <v>Water and sewerage</v>
      </c>
      <c r="B11" s="32">
        <f>'Ind T2'!B11</f>
        <v>3.7649999999999939</v>
      </c>
      <c r="C11" s="32">
        <f>'Ind T2'!C11</f>
        <v>5.0980000000000008</v>
      </c>
      <c r="D11" s="32">
        <f>'Ind T2'!D11</f>
        <v>4.6820000000000057</v>
      </c>
      <c r="E11" s="32">
        <f>'Ind T2'!E11</f>
        <v>4.7209999999999894</v>
      </c>
      <c r="F11" s="32">
        <f>'Ind T2'!F11</f>
        <v>4.727000000000003</v>
      </c>
      <c r="H11" s="11">
        <f t="shared" ref="H11" si="5">C11-B11</f>
        <v>1.3330000000000068</v>
      </c>
      <c r="I11" s="31">
        <f t="shared" ref="I11" si="6">D11-C11</f>
        <v>-0.41599999999999504</v>
      </c>
      <c r="J11" s="11">
        <f t="shared" ref="J11" si="7">E11-D11</f>
        <v>3.8999999999983714E-2</v>
      </c>
      <c r="K11" s="11">
        <f t="shared" ref="K11" si="8">F11-E11</f>
        <v>6.00000000001355E-3</v>
      </c>
      <c r="L11" s="31">
        <f t="shared" si="4"/>
        <v>4.4999999999997264E-2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50.473999999999869</v>
      </c>
      <c r="C13" s="31">
        <f>'Ind T1'!C8</f>
        <v>54.327999999999975</v>
      </c>
      <c r="D13" s="31">
        <f>'Ind T1'!D8</f>
        <v>51.642999999999844</v>
      </c>
      <c r="E13" s="31">
        <f>'Ind T1'!E8</f>
        <v>50.022999999999968</v>
      </c>
      <c r="F13" s="31">
        <f>'Ind T1'!F8</f>
        <v>46.781000000000006</v>
      </c>
      <c r="H13" s="31">
        <f t="shared" si="0"/>
        <v>3.8540000000001058</v>
      </c>
      <c r="I13" s="31">
        <f t="shared" si="1"/>
        <v>-2.6850000000001302</v>
      </c>
      <c r="J13" s="31">
        <f t="shared" si="2"/>
        <v>-1.6199999999998766</v>
      </c>
      <c r="K13" s="31">
        <f t="shared" si="3"/>
        <v>-3.2419999999999618</v>
      </c>
      <c r="L13" s="31">
        <f t="shared" si="4"/>
        <v>-4.8619999999998385</v>
      </c>
    </row>
    <row r="14" spans="1:12" x14ac:dyDescent="0.2">
      <c r="A14" t="str">
        <f>'Ind T2'!A7</f>
        <v>Food drink and tobacco</v>
      </c>
      <c r="B14" s="32">
        <f>'Ind T2'!B7</f>
        <v>6.6319999999999872</v>
      </c>
      <c r="C14" s="32">
        <f>'Ind T2'!C7</f>
        <v>7.5280000000000094</v>
      </c>
      <c r="D14" s="32">
        <f>'Ind T2'!D7</f>
        <v>7.3909999999999867</v>
      </c>
      <c r="E14" s="32">
        <f>'Ind T2'!E7</f>
        <v>7.2079999999999957</v>
      </c>
      <c r="F14" s="32">
        <f>'Ind T2'!F7</f>
        <v>6.4250000000000034</v>
      </c>
      <c r="H14" s="11">
        <f t="shared" si="0"/>
        <v>0.89600000000002211</v>
      </c>
      <c r="I14" s="31">
        <f t="shared" si="1"/>
        <v>-0.13700000000002266</v>
      </c>
      <c r="J14" s="11">
        <f t="shared" si="2"/>
        <v>-0.18299999999999095</v>
      </c>
      <c r="K14" s="11">
        <f t="shared" si="3"/>
        <v>-0.78299999999999237</v>
      </c>
      <c r="L14" s="31">
        <f t="shared" si="4"/>
        <v>-0.96599999999998332</v>
      </c>
    </row>
    <row r="15" spans="1:12" x14ac:dyDescent="0.2">
      <c r="A15" t="str">
        <f>'Ind T2'!A8</f>
        <v>Engineering</v>
      </c>
      <c r="B15" s="32">
        <f>'Ind T2'!B8</f>
        <v>5.7990000000000119</v>
      </c>
      <c r="C15" s="32">
        <f>'Ind T2'!C8</f>
        <v>4.79</v>
      </c>
      <c r="D15" s="32">
        <f>'Ind T2'!D8</f>
        <v>4.3959999999999946</v>
      </c>
      <c r="E15" s="32">
        <f>'Ind T2'!E8</f>
        <v>4.7409999999999899</v>
      </c>
      <c r="F15" s="32">
        <f>'Ind T2'!F8</f>
        <v>4.5360000000000191</v>
      </c>
      <c r="H15" s="11">
        <f t="shared" si="0"/>
        <v>-1.0090000000000119</v>
      </c>
      <c r="I15" s="31">
        <f t="shared" si="1"/>
        <v>-0.39400000000000546</v>
      </c>
      <c r="J15" s="11">
        <f t="shared" si="2"/>
        <v>0.34499999999999531</v>
      </c>
      <c r="K15" s="11">
        <f t="shared" si="3"/>
        <v>-0.20499999999997076</v>
      </c>
      <c r="L15" s="31">
        <f t="shared" si="4"/>
        <v>0.14000000000002455</v>
      </c>
    </row>
    <row r="16" spans="1:12" x14ac:dyDescent="0.2">
      <c r="A16" t="str">
        <f>'Ind T2'!A9</f>
        <v>Rest of manufacturing</v>
      </c>
      <c r="B16" s="32">
        <f>'Ind T2'!B9</f>
        <v>38.042999999999871</v>
      </c>
      <c r="C16" s="32">
        <f>'Ind T2'!C9</f>
        <v>42.009999999999962</v>
      </c>
      <c r="D16" s="32">
        <f>'Ind T2'!D9</f>
        <v>39.855999999999867</v>
      </c>
      <c r="E16" s="32">
        <f>'Ind T2'!E9</f>
        <v>38.073999999999984</v>
      </c>
      <c r="F16" s="32">
        <f>'Ind T2'!F9</f>
        <v>35.819999999999986</v>
      </c>
      <c r="H16" s="11">
        <f t="shared" si="0"/>
        <v>3.9670000000000911</v>
      </c>
      <c r="I16" s="31">
        <f t="shared" si="1"/>
        <v>-2.1540000000000958</v>
      </c>
      <c r="J16" s="11">
        <f t="shared" si="2"/>
        <v>-1.7819999999998828</v>
      </c>
      <c r="K16" s="11">
        <f t="shared" si="3"/>
        <v>-2.2539999999999978</v>
      </c>
      <c r="L16" s="31">
        <f t="shared" si="4"/>
        <v>-4.0359999999998806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36.33799999999993</v>
      </c>
      <c r="C18" s="31">
        <f>'Ind T1'!C9</f>
        <v>39.65999999999984</v>
      </c>
      <c r="D18" s="31">
        <f>'Ind T1'!D9</f>
        <v>38.943999999999932</v>
      </c>
      <c r="E18" s="31">
        <f>'Ind T1'!E9</f>
        <v>39.454000000000008</v>
      </c>
      <c r="F18" s="31">
        <f>'Ind T1'!F9</f>
        <v>40.896999999999935</v>
      </c>
      <c r="H18" s="31">
        <f t="shared" si="0"/>
        <v>3.3219999999999104</v>
      </c>
      <c r="I18" s="31">
        <f t="shared" si="1"/>
        <v>-0.71599999999990871</v>
      </c>
      <c r="J18" s="31">
        <f t="shared" si="2"/>
        <v>0.51000000000007617</v>
      </c>
      <c r="K18" s="31">
        <f t="shared" si="3"/>
        <v>1.4429999999999268</v>
      </c>
      <c r="L18" s="31">
        <f t="shared" si="4"/>
        <v>1.953000000000003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185.07599999999996</v>
      </c>
      <c r="C20" s="31">
        <f>'Ind T1'!C10</f>
        <v>200.91600000000034</v>
      </c>
      <c r="D20" s="31">
        <f>'Ind T1'!D10</f>
        <v>195.9260000000003</v>
      </c>
      <c r="E20" s="31">
        <f>'Ind T1'!E10</f>
        <v>203.09499999999986</v>
      </c>
      <c r="F20" s="31">
        <f>'Ind T1'!F10</f>
        <v>213.65899999999991</v>
      </c>
      <c r="H20" s="31">
        <f t="shared" si="0"/>
        <v>15.840000000000373</v>
      </c>
      <c r="I20" s="31">
        <f t="shared" si="1"/>
        <v>-4.9900000000000375</v>
      </c>
      <c r="J20" s="31">
        <f t="shared" si="2"/>
        <v>7.1689999999995564</v>
      </c>
      <c r="K20" s="31">
        <f t="shared" si="3"/>
        <v>10.56400000000005</v>
      </c>
      <c r="L20" s="31">
        <f t="shared" si="4"/>
        <v>17.732999999999606</v>
      </c>
    </row>
    <row r="21" spans="1:12" x14ac:dyDescent="0.2">
      <c r="A21" s="10" t="str">
        <f>'Ind T2'!A13</f>
        <v>Wholesale and retail trade</v>
      </c>
      <c r="B21" s="32">
        <f>'Ind T2'!B13</f>
        <v>102.64600000000003</v>
      </c>
      <c r="C21" s="32">
        <f>'Ind T2'!C13</f>
        <v>107.52100000000021</v>
      </c>
      <c r="D21" s="32">
        <f>'Ind T2'!D13</f>
        <v>103.96000000000012</v>
      </c>
      <c r="E21" s="32">
        <f>'Ind T2'!E13</f>
        <v>104.88099999999994</v>
      </c>
      <c r="F21" s="32">
        <f>'Ind T2'!F13</f>
        <v>106.37999999999992</v>
      </c>
      <c r="H21" s="11">
        <f t="shared" si="0"/>
        <v>4.8750000000001847</v>
      </c>
      <c r="I21" s="31">
        <f t="shared" si="1"/>
        <v>-3.5610000000000923</v>
      </c>
      <c r="J21" s="11">
        <f t="shared" si="2"/>
        <v>0.92099999999982174</v>
      </c>
      <c r="K21" s="11">
        <f t="shared" si="3"/>
        <v>1.498999999999981</v>
      </c>
      <c r="L21" s="31">
        <f t="shared" si="4"/>
        <v>2.4199999999998028</v>
      </c>
    </row>
    <row r="22" spans="1:12" x14ac:dyDescent="0.2">
      <c r="A22" s="10" t="str">
        <f>'Ind T2'!A14</f>
        <v>Transport and storage</v>
      </c>
      <c r="B22" s="32">
        <f>'Ind T2'!B14</f>
        <v>37.650999999999961</v>
      </c>
      <c r="C22" s="32">
        <f>'Ind T2'!C14</f>
        <v>45.103000000000101</v>
      </c>
      <c r="D22" s="32">
        <f>'Ind T2'!D14</f>
        <v>44.572000000000052</v>
      </c>
      <c r="E22" s="32">
        <f>'Ind T2'!E14</f>
        <v>48.165999999999954</v>
      </c>
      <c r="F22" s="32">
        <f>'Ind T2'!F14</f>
        <v>49.414000000000037</v>
      </c>
      <c r="H22" s="11">
        <f t="shared" si="0"/>
        <v>7.4520000000001403</v>
      </c>
      <c r="I22" s="31">
        <f t="shared" si="1"/>
        <v>-0.53100000000004854</v>
      </c>
      <c r="J22" s="11">
        <f t="shared" si="2"/>
        <v>3.5939999999999017</v>
      </c>
      <c r="K22" s="11">
        <f t="shared" si="3"/>
        <v>1.2480000000000828</v>
      </c>
      <c r="L22" s="31">
        <f t="shared" si="4"/>
        <v>4.8419999999999845</v>
      </c>
    </row>
    <row r="23" spans="1:12" x14ac:dyDescent="0.2">
      <c r="A23" s="10" t="str">
        <f>'Ind T2'!A15</f>
        <v>Accommodation and food</v>
      </c>
      <c r="B23" s="32">
        <f>'Ind T2'!B15</f>
        <v>44.778999999999982</v>
      </c>
      <c r="C23" s="32">
        <f>'Ind T2'!C15</f>
        <v>48.292000000000037</v>
      </c>
      <c r="D23" s="32">
        <f>'Ind T2'!D15</f>
        <v>47.394000000000126</v>
      </c>
      <c r="E23" s="32">
        <f>'Ind T2'!E15</f>
        <v>50.047999999999945</v>
      </c>
      <c r="F23" s="32">
        <f>'Ind T2'!F15</f>
        <v>57.864999999999959</v>
      </c>
      <c r="H23" s="11">
        <f t="shared" si="0"/>
        <v>3.513000000000055</v>
      </c>
      <c r="I23" s="31">
        <f t="shared" si="1"/>
        <v>-0.89799999999991087</v>
      </c>
      <c r="J23" s="11">
        <f t="shared" si="2"/>
        <v>2.6539999999998187</v>
      </c>
      <c r="K23" s="11">
        <f t="shared" si="3"/>
        <v>7.8170000000000144</v>
      </c>
      <c r="L23" s="31">
        <f t="shared" si="4"/>
        <v>10.470999999999833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179.92599999999996</v>
      </c>
      <c r="C25" s="31">
        <f>'Ind T1'!C11</f>
        <v>202.72500000000005</v>
      </c>
      <c r="D25" s="31">
        <f>'Ind T1'!D11</f>
        <v>193.11900000000011</v>
      </c>
      <c r="E25" s="31">
        <f>'Ind T1'!E11</f>
        <v>198.14400000000009</v>
      </c>
      <c r="F25" s="31">
        <f>'Ind T1'!F11</f>
        <v>207.93600000000018</v>
      </c>
      <c r="H25" s="31">
        <f t="shared" si="0"/>
        <v>22.799000000000092</v>
      </c>
      <c r="I25" s="31">
        <f t="shared" si="1"/>
        <v>-9.6059999999999377</v>
      </c>
      <c r="J25" s="31">
        <f t="shared" si="2"/>
        <v>5.0249999999999773</v>
      </c>
      <c r="K25" s="31">
        <f t="shared" si="3"/>
        <v>9.7920000000000869</v>
      </c>
      <c r="L25" s="31">
        <f t="shared" si="4"/>
        <v>14.817000000000064</v>
      </c>
    </row>
    <row r="26" spans="1:12" x14ac:dyDescent="0.2">
      <c r="A26" s="10" t="str">
        <f>'Ind T2'!A16</f>
        <v>Media</v>
      </c>
      <c r="B26" s="11">
        <f>'Ind T2'!B16</f>
        <v>4.242000000000008</v>
      </c>
      <c r="C26" s="11">
        <f>'Ind T2'!C16</f>
        <v>5.4210000000000003</v>
      </c>
      <c r="D26" s="11">
        <f>'Ind T2'!D16</f>
        <v>4.6290000000000111</v>
      </c>
      <c r="E26" s="11">
        <f>'Ind T2'!E16</f>
        <v>4.5980000000000016</v>
      </c>
      <c r="F26" s="11">
        <f>'Ind T2'!F16</f>
        <v>4.6999999999999975</v>
      </c>
      <c r="H26" s="11">
        <f t="shared" si="0"/>
        <v>1.1789999999999923</v>
      </c>
      <c r="I26" s="31">
        <f t="shared" si="1"/>
        <v>-0.79199999999998916</v>
      </c>
      <c r="J26" s="11">
        <f t="shared" si="2"/>
        <v>-3.1000000000009464E-2</v>
      </c>
      <c r="K26" s="11">
        <f t="shared" si="3"/>
        <v>0.10199999999999587</v>
      </c>
      <c r="L26" s="31">
        <f t="shared" si="4"/>
        <v>7.0999999999986407E-2</v>
      </c>
    </row>
    <row r="27" spans="1:12" x14ac:dyDescent="0.2">
      <c r="A27" s="10" t="str">
        <f>'Ind T2'!A17</f>
        <v>Information technology</v>
      </c>
      <c r="B27" s="11">
        <f>'Ind T2'!B17</f>
        <v>13.093000000000011</v>
      </c>
      <c r="C27" s="11">
        <f>'Ind T2'!C17</f>
        <v>11.636000000000033</v>
      </c>
      <c r="D27" s="11">
        <f>'Ind T2'!D17</f>
        <v>10.24599999999999</v>
      </c>
      <c r="E27" s="11">
        <f>'Ind T2'!E17</f>
        <v>10.954000000000004</v>
      </c>
      <c r="F27" s="11">
        <f>'Ind T2'!F17</f>
        <v>11.791999999999989</v>
      </c>
      <c r="H27" s="11">
        <f t="shared" si="0"/>
        <v>-1.4569999999999776</v>
      </c>
      <c r="I27" s="31">
        <f t="shared" si="1"/>
        <v>-1.3900000000000432</v>
      </c>
      <c r="J27" s="11">
        <f t="shared" si="2"/>
        <v>0.7080000000000144</v>
      </c>
      <c r="K27" s="11">
        <f t="shared" si="3"/>
        <v>0.83799999999998498</v>
      </c>
      <c r="L27" s="31">
        <f t="shared" si="4"/>
        <v>1.5459999999999994</v>
      </c>
    </row>
    <row r="28" spans="1:12" x14ac:dyDescent="0.2">
      <c r="A28" s="10" t="str">
        <f>'Ind T2'!A18</f>
        <v>Finance and insurance</v>
      </c>
      <c r="B28" s="11">
        <f>'Ind T2'!B18</f>
        <v>15.993000000000002</v>
      </c>
      <c r="C28" s="11">
        <f>'Ind T2'!C18</f>
        <v>18.019999999999957</v>
      </c>
      <c r="D28" s="11">
        <f>'Ind T2'!D18</f>
        <v>16.943000000000044</v>
      </c>
      <c r="E28" s="11">
        <f>'Ind T2'!E18</f>
        <v>17.040000000000028</v>
      </c>
      <c r="F28" s="11">
        <f>'Ind T2'!F18</f>
        <v>16.462999999999987</v>
      </c>
      <c r="H28" s="11">
        <f t="shared" si="0"/>
        <v>2.0269999999999548</v>
      </c>
      <c r="I28" s="31">
        <f t="shared" si="1"/>
        <v>-1.0769999999999129</v>
      </c>
      <c r="J28" s="11">
        <f t="shared" si="2"/>
        <v>9.6999999999983544E-2</v>
      </c>
      <c r="K28" s="11">
        <f t="shared" si="3"/>
        <v>-0.57700000000004081</v>
      </c>
      <c r="L28" s="31">
        <f t="shared" si="4"/>
        <v>-0.48000000000005727</v>
      </c>
    </row>
    <row r="29" spans="1:12" x14ac:dyDescent="0.2">
      <c r="A29" s="10" t="str">
        <f>'Ind T2'!A19</f>
        <v>Real estate</v>
      </c>
      <c r="B29" s="11">
        <f>'Ind T2'!B19</f>
        <v>11.506000000000009</v>
      </c>
      <c r="C29" s="11">
        <f>'Ind T2'!C19</f>
        <v>10.753999999999978</v>
      </c>
      <c r="D29" s="11">
        <f>'Ind T2'!D19</f>
        <v>10.672000000000009</v>
      </c>
      <c r="E29" s="11">
        <f>'Ind T2'!E19</f>
        <v>10.911999999999987</v>
      </c>
      <c r="F29" s="11">
        <f>'Ind T2'!F19</f>
        <v>12.273000000000028</v>
      </c>
      <c r="H29" s="11">
        <f t="shared" ref="H29:H31" si="9">C29-B29</f>
        <v>-0.75200000000003087</v>
      </c>
      <c r="I29" s="31">
        <f t="shared" ref="I29:I31" si="10">D29-C29</f>
        <v>-8.1999999999968765E-2</v>
      </c>
      <c r="J29" s="11">
        <f t="shared" ref="J29:J31" si="11">E29-D29</f>
        <v>0.23999999999997712</v>
      </c>
      <c r="K29" s="11">
        <f t="shared" ref="K29:K31" si="12">F29-E29</f>
        <v>1.3610000000000415</v>
      </c>
      <c r="L29" s="31">
        <f t="shared" si="4"/>
        <v>1.6010000000000186</v>
      </c>
    </row>
    <row r="30" spans="1:12" x14ac:dyDescent="0.2">
      <c r="A30" s="10" t="str">
        <f>'Ind T2'!A20</f>
        <v>Professional services</v>
      </c>
      <c r="B30" s="11">
        <f>'Ind T2'!B20</f>
        <v>46.337999999999866</v>
      </c>
      <c r="C30" s="11">
        <f>'Ind T2'!C20</f>
        <v>56.873000000000097</v>
      </c>
      <c r="D30" s="11">
        <f>'Ind T2'!D20</f>
        <v>60.314000000000007</v>
      </c>
      <c r="E30" s="11">
        <f>'Ind T2'!E20</f>
        <v>63.209000000000088</v>
      </c>
      <c r="F30" s="11">
        <f>'Ind T2'!F20</f>
        <v>66.416000000000125</v>
      </c>
      <c r="H30" s="11">
        <f t="shared" si="9"/>
        <v>10.535000000000231</v>
      </c>
      <c r="I30" s="31">
        <f t="shared" si="10"/>
        <v>3.4409999999999101</v>
      </c>
      <c r="J30" s="11">
        <f t="shared" si="11"/>
        <v>2.8950000000000813</v>
      </c>
      <c r="K30" s="11">
        <f t="shared" si="12"/>
        <v>3.2070000000000363</v>
      </c>
      <c r="L30" s="31">
        <f t="shared" si="4"/>
        <v>6.1020000000001176</v>
      </c>
    </row>
    <row r="31" spans="1:12" x14ac:dyDescent="0.2">
      <c r="A31" s="10" t="str">
        <f>'Ind T2'!A21</f>
        <v>Support services</v>
      </c>
      <c r="B31" s="11">
        <f>'Ind T2'!B21</f>
        <v>53.856000000000073</v>
      </c>
      <c r="C31" s="11">
        <f>'Ind T2'!C21</f>
        <v>56.121999999999979</v>
      </c>
      <c r="D31" s="11">
        <f>'Ind T2'!D21</f>
        <v>49.146000000000107</v>
      </c>
      <c r="E31" s="11">
        <f>'Ind T2'!E21</f>
        <v>51.879999999999995</v>
      </c>
      <c r="F31" s="11">
        <f>'Ind T2'!F21</f>
        <v>55.692000000000071</v>
      </c>
      <c r="H31" s="11">
        <f t="shared" si="9"/>
        <v>2.2659999999999059</v>
      </c>
      <c r="I31" s="31">
        <f t="shared" si="10"/>
        <v>-6.9759999999998712</v>
      </c>
      <c r="J31" s="11">
        <f t="shared" si="11"/>
        <v>2.7339999999998881</v>
      </c>
      <c r="K31" s="11">
        <f t="shared" si="12"/>
        <v>3.8120000000000758</v>
      </c>
      <c r="L31" s="31">
        <f t="shared" si="4"/>
        <v>6.5459999999999638</v>
      </c>
    </row>
    <row r="32" spans="1:12" x14ac:dyDescent="0.2">
      <c r="A32" s="10" t="str">
        <f>'Ind T2'!A25</f>
        <v>Arts and entertainment</v>
      </c>
      <c r="B32" s="11">
        <f>'Ind T2'!B25</f>
        <v>15.992000000000024</v>
      </c>
      <c r="C32" s="11">
        <f>'Ind T2'!C25</f>
        <v>24.156999999999993</v>
      </c>
      <c r="D32" s="11">
        <f>'Ind T2'!D25</f>
        <v>22.320999999999973</v>
      </c>
      <c r="E32" s="11">
        <f>'Ind T2'!E25</f>
        <v>21.022999999999996</v>
      </c>
      <c r="F32" s="11">
        <f>'Ind T2'!F25</f>
        <v>22.071999999999967</v>
      </c>
      <c r="H32" s="11">
        <f t="shared" ref="H32" si="13">C32-B32</f>
        <v>8.1649999999999689</v>
      </c>
      <c r="I32" s="31">
        <f t="shared" ref="I32:I33" si="14">D32-C32</f>
        <v>-1.8360000000000198</v>
      </c>
      <c r="J32" s="11">
        <f t="shared" ref="J32:J33" si="15">E32-D32</f>
        <v>-1.2979999999999769</v>
      </c>
      <c r="K32" s="11">
        <f t="shared" ref="K32:K33" si="16">F32-E32</f>
        <v>1.0489999999999711</v>
      </c>
      <c r="L32" s="31">
        <f t="shared" si="4"/>
        <v>-0.24900000000000588</v>
      </c>
    </row>
    <row r="33" spans="1:12" x14ac:dyDescent="0.2">
      <c r="A33" s="10" t="str">
        <f>'Ind T2'!A26</f>
        <v>Other services</v>
      </c>
      <c r="B33" s="11">
        <f>'Ind T2'!B26</f>
        <v>18.905999999999985</v>
      </c>
      <c r="C33" s="11">
        <f>'Ind T2'!C26</f>
        <v>19.742000000000008</v>
      </c>
      <c r="D33" s="11">
        <f>'Ind T2'!D26</f>
        <v>18.847999999999988</v>
      </c>
      <c r="E33" s="11">
        <f>'Ind T2'!E26</f>
        <v>18.527999999999995</v>
      </c>
      <c r="F33" s="11">
        <f>'Ind T2'!F26</f>
        <v>18.528000000000027</v>
      </c>
      <c r="H33" s="11">
        <f>C33-B33</f>
        <v>0.83600000000002339</v>
      </c>
      <c r="I33" s="31">
        <f t="shared" si="14"/>
        <v>-0.89400000000001967</v>
      </c>
      <c r="J33" s="11">
        <f t="shared" si="15"/>
        <v>-0.31999999999999318</v>
      </c>
      <c r="K33" s="11">
        <f t="shared" si="16"/>
        <v>3.1974423109204508E-14</v>
      </c>
      <c r="L33" s="31">
        <f t="shared" si="4"/>
        <v>-0.3199999999999612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215.28500000000014</v>
      </c>
      <c r="C35" s="31">
        <f>'Ind T1'!C12</f>
        <v>225.91899999999976</v>
      </c>
      <c r="D35" s="31">
        <f>'Ind T1'!D12</f>
        <v>231.58500000000009</v>
      </c>
      <c r="E35" s="31">
        <f>'Ind T1'!E12</f>
        <v>242.79200000000009</v>
      </c>
      <c r="F35" s="31">
        <f>'Ind T1'!F12</f>
        <v>259.26200000000011</v>
      </c>
      <c r="H35" s="31">
        <f t="shared" si="0"/>
        <v>10.633999999999617</v>
      </c>
      <c r="I35" s="31">
        <f t="shared" si="1"/>
        <v>5.6660000000003379</v>
      </c>
      <c r="J35" s="31">
        <f t="shared" si="2"/>
        <v>11.206999999999994</v>
      </c>
      <c r="K35" s="31">
        <f t="shared" si="3"/>
        <v>16.470000000000027</v>
      </c>
      <c r="L35" s="31">
        <f t="shared" si="4"/>
        <v>27.677000000000021</v>
      </c>
    </row>
    <row r="36" spans="1:12" x14ac:dyDescent="0.2">
      <c r="A36" s="10" t="str">
        <f>'Ind T2'!A22</f>
        <v>Public admin. and defence</v>
      </c>
      <c r="B36" s="32">
        <f>'Ind T2'!B22</f>
        <v>38.13100000000005</v>
      </c>
      <c r="C36" s="32">
        <f>'Ind T2'!C22</f>
        <v>38.712000000000053</v>
      </c>
      <c r="D36" s="32">
        <f>'Ind T2'!D22</f>
        <v>41.069000000000095</v>
      </c>
      <c r="E36" s="32">
        <f>'Ind T2'!E22</f>
        <v>39.877999999999957</v>
      </c>
      <c r="F36" s="32">
        <f>'Ind T2'!F22</f>
        <v>41.108999999999966</v>
      </c>
      <c r="H36" s="11">
        <f t="shared" si="0"/>
        <v>0.58100000000000307</v>
      </c>
      <c r="I36" s="31">
        <f t="shared" si="1"/>
        <v>2.357000000000042</v>
      </c>
      <c r="J36" s="11">
        <f t="shared" si="2"/>
        <v>-1.1910000000001375</v>
      </c>
      <c r="K36" s="11">
        <f t="shared" si="3"/>
        <v>1.2310000000000088</v>
      </c>
      <c r="L36" s="31">
        <f t="shared" si="4"/>
        <v>3.999999999987125E-2</v>
      </c>
    </row>
    <row r="37" spans="1:12" x14ac:dyDescent="0.2">
      <c r="A37" s="10" t="str">
        <f>'Ind T2'!A23</f>
        <v>Education</v>
      </c>
      <c r="B37" s="32">
        <f>'Ind T2'!B23</f>
        <v>61.879000000000119</v>
      </c>
      <c r="C37" s="32">
        <f>'Ind T2'!C23</f>
        <v>62.607999999999926</v>
      </c>
      <c r="D37" s="32">
        <f>'Ind T2'!D23</f>
        <v>63.692000000000064</v>
      </c>
      <c r="E37" s="32">
        <f>'Ind T2'!E23</f>
        <v>66.694000000000131</v>
      </c>
      <c r="F37" s="32">
        <f>'Ind T2'!F23</f>
        <v>70.244999999999948</v>
      </c>
      <c r="H37" s="11">
        <f t="shared" si="0"/>
        <v>0.72899999999980736</v>
      </c>
      <c r="I37" s="31">
        <f t="shared" si="1"/>
        <v>1.0840000000001382</v>
      </c>
      <c r="J37" s="11">
        <f t="shared" si="2"/>
        <v>3.0020000000000664</v>
      </c>
      <c r="K37" s="11">
        <f t="shared" si="3"/>
        <v>3.5509999999998172</v>
      </c>
      <c r="L37" s="31">
        <f t="shared" si="4"/>
        <v>6.5529999999998836</v>
      </c>
    </row>
    <row r="38" spans="1:12" x14ac:dyDescent="0.2">
      <c r="A38" s="10" t="str">
        <f>'Ind T2'!A24</f>
        <v>Health and social work</v>
      </c>
      <c r="B38" s="32">
        <f>'Ind T2'!B24</f>
        <v>115.27499999999996</v>
      </c>
      <c r="C38" s="32">
        <f>'Ind T2'!C24</f>
        <v>124.59899999999978</v>
      </c>
      <c r="D38" s="32">
        <f>'Ind T2'!D24</f>
        <v>126.82399999999994</v>
      </c>
      <c r="E38" s="32">
        <f>'Ind T2'!E24</f>
        <v>136.22</v>
      </c>
      <c r="F38" s="32">
        <f>'Ind T2'!F24</f>
        <v>147.90800000000021</v>
      </c>
      <c r="H38" s="11">
        <f t="shared" si="0"/>
        <v>9.3239999999998133</v>
      </c>
      <c r="I38" s="31">
        <f t="shared" si="1"/>
        <v>2.2250000000001648</v>
      </c>
      <c r="J38" s="11">
        <f t="shared" si="2"/>
        <v>9.3960000000000576</v>
      </c>
      <c r="K38" s="11">
        <f t="shared" si="3"/>
        <v>11.688000000000216</v>
      </c>
      <c r="L38" s="31">
        <f t="shared" si="4"/>
        <v>21.084000000000273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675.6579999999999</v>
      </c>
      <c r="C40" s="33">
        <f>'Ind T1'!C14</f>
        <v>734.173</v>
      </c>
      <c r="D40" s="33">
        <f>'Ind T1'!D14</f>
        <v>721.31800000000021</v>
      </c>
      <c r="E40" s="33">
        <f>'Ind T1'!E14</f>
        <v>743.66300000000001</v>
      </c>
      <c r="F40" s="33">
        <f>'Ind T1'!F14</f>
        <v>778.69300000000021</v>
      </c>
      <c r="G40" s="24"/>
      <c r="H40" s="34">
        <f t="shared" si="0"/>
        <v>58.5150000000001</v>
      </c>
      <c r="I40" s="34">
        <f>D40-C40</f>
        <v>-12.854999999999791</v>
      </c>
      <c r="J40" s="34">
        <f>E40-D40</f>
        <v>22.3449999999998</v>
      </c>
      <c r="K40" s="34">
        <f>F40-E40</f>
        <v>35.0300000000002</v>
      </c>
      <c r="L40" s="205">
        <f t="shared" si="4"/>
        <v>57.375</v>
      </c>
    </row>
    <row r="44" spans="1:12" ht="15.75" x14ac:dyDescent="0.25">
      <c r="A44" s="19" t="str">
        <f>CONCATENATE(A1," (Continued)")</f>
        <v>Industry Table 4  Employment by Industry Group in Sector (SIC 2007), 2015-2035, Liverpool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5.5544332112004602</v>
      </c>
      <c r="C50" s="44">
        <f t="shared" ref="B50:E54" si="17">IF(AND(D$5-C$5 &lt;&gt; 0,C7&lt;&gt;0,D7&lt;&gt;0),(EXP(LN(D7/C7)/(D$5-C$5))-1)*100,0)</f>
        <v>-4.9317647058823582</v>
      </c>
      <c r="D50" s="44">
        <f t="shared" si="17"/>
        <v>0.10669219938204133</v>
      </c>
      <c r="E50" s="44">
        <f t="shared" si="17"/>
        <v>2.9538170913889772E-3</v>
      </c>
      <c r="F50" s="44">
        <f>IF(AND(F$5-D$5 &lt;&gt; 0,D7&lt;&gt;0,F7&lt;&gt;0),(EXP(LN(F7/D7)/(F$5-D$5))-1)*100,0)</f>
        <v>3.7521327703227136E-2</v>
      </c>
      <c r="H50" s="44">
        <f>(B7/B$40)*100</f>
        <v>1.2667651385760248</v>
      </c>
      <c r="I50" s="44">
        <f>(C7/C$40)*100</f>
        <v>1.4472065848240132</v>
      </c>
      <c r="J50" s="44">
        <f>(D7/D$40)*100</f>
        <v>1.4003532422593084</v>
      </c>
      <c r="K50" s="44">
        <f>(E7/E$40)*100</f>
        <v>1.3655378847676964</v>
      </c>
      <c r="L50" s="44">
        <f>(F7/F$40)*100</f>
        <v>1.3044935552265151</v>
      </c>
    </row>
    <row r="51" spans="1:12" x14ac:dyDescent="0.2">
      <c r="A51" t="str">
        <f>A8</f>
        <v>Agriculture</v>
      </c>
      <c r="B51" s="40">
        <f t="shared" si="17"/>
        <v>3.2224365489119888</v>
      </c>
      <c r="C51" s="44">
        <f t="shared" si="17"/>
        <v>-0.23413111342354131</v>
      </c>
      <c r="D51" s="40">
        <f t="shared" si="17"/>
        <v>0.76525129303459671</v>
      </c>
      <c r="E51" s="40">
        <f t="shared" si="17"/>
        <v>0.30208514911025386</v>
      </c>
      <c r="F51" s="44">
        <f t="shared" ref="F51:F83" si="18">IF(AND(F$5-D$5 &lt;&gt; 0,D8&lt;&gt;0,F8&lt;&gt;0),(EXP(LN(F8/D8)/(F$5-D$5))-1)*100,0)</f>
        <v>0.45623683064981435</v>
      </c>
      <c r="H51" s="40">
        <f t="shared" ref="H51:L54" si="19">(B8/B$7)*100</f>
        <v>39.560696343030799</v>
      </c>
      <c r="I51" s="40">
        <f t="shared" si="19"/>
        <v>36.178823529411744</v>
      </c>
      <c r="J51" s="40">
        <f t="shared" si="19"/>
        <v>37.966537966537942</v>
      </c>
      <c r="K51" s="40">
        <f t="shared" si="19"/>
        <v>39.231905465288087</v>
      </c>
      <c r="L51" s="40">
        <f t="shared" si="19"/>
        <v>40.421342784012609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28.45283714654061</v>
      </c>
      <c r="C52" s="44">
        <f t="shared" si="17"/>
        <v>-11.677282377919296</v>
      </c>
      <c r="D52" s="40">
        <f t="shared" si="17"/>
        <v>-5.5308078791563968</v>
      </c>
      <c r="E52" s="40">
        <f t="shared" si="17"/>
        <v>-4.1436357938276043</v>
      </c>
      <c r="F52" s="44">
        <f t="shared" si="18"/>
        <v>-4.6082750702982285</v>
      </c>
      <c r="H52" s="40">
        <f t="shared" si="19"/>
        <v>2.0212641663745772</v>
      </c>
      <c r="I52" s="40">
        <f t="shared" si="19"/>
        <v>4.4329411764705915</v>
      </c>
      <c r="J52" s="40">
        <f t="shared" si="19"/>
        <v>4.1184041184041229</v>
      </c>
      <c r="K52" s="40">
        <f t="shared" si="19"/>
        <v>3.0822255046775049</v>
      </c>
      <c r="L52" s="40">
        <f t="shared" si="19"/>
        <v>2.0181138019295197</v>
      </c>
    </row>
    <row r="53" spans="1:12" x14ac:dyDescent="0.2">
      <c r="A53" t="str">
        <f>A10</f>
        <v>Electricity and gas</v>
      </c>
      <c r="B53" s="40">
        <f t="shared" si="17"/>
        <v>-0.468874396730945</v>
      </c>
      <c r="C53" s="44">
        <f t="shared" si="17"/>
        <v>-3.630363036303963</v>
      </c>
      <c r="D53" s="40">
        <f t="shared" si="17"/>
        <v>-0.53654880006487327</v>
      </c>
      <c r="E53" s="40">
        <f t="shared" si="17"/>
        <v>-0.15053188154764419</v>
      </c>
      <c r="F53" s="44">
        <f t="shared" si="18"/>
        <v>-0.27937036000229565</v>
      </c>
      <c r="H53" s="40">
        <f t="shared" si="19"/>
        <v>14.429255754176864</v>
      </c>
      <c r="I53" s="40">
        <f t="shared" si="19"/>
        <v>11.407058823529429</v>
      </c>
      <c r="J53" s="40">
        <f t="shared" si="19"/>
        <v>11.563211563211542</v>
      </c>
      <c r="K53" s="40">
        <f t="shared" si="19"/>
        <v>11.196454948301344</v>
      </c>
      <c r="L53" s="40">
        <f t="shared" si="19"/>
        <v>11.025792478834413</v>
      </c>
    </row>
    <row r="54" spans="1:12" x14ac:dyDescent="0.2">
      <c r="A54" t="str">
        <f>A11</f>
        <v>Water and sewerage</v>
      </c>
      <c r="B54" s="40">
        <f t="shared" si="17"/>
        <v>7.8719954814532533</v>
      </c>
      <c r="C54" s="44">
        <f t="shared" si="17"/>
        <v>-8.160062769713516</v>
      </c>
      <c r="D54" s="40">
        <f t="shared" si="17"/>
        <v>0.1660431491397274</v>
      </c>
      <c r="E54" s="40">
        <f t="shared" si="17"/>
        <v>1.2701909093704167E-2</v>
      </c>
      <c r="F54" s="44">
        <f t="shared" si="18"/>
        <v>6.3789555171189782E-2</v>
      </c>
      <c r="H54" s="40">
        <f t="shared" si="19"/>
        <v>43.988783736417759</v>
      </c>
      <c r="I54" s="40">
        <f t="shared" si="19"/>
        <v>47.981176470588231</v>
      </c>
      <c r="J54" s="40">
        <f t="shared" si="19"/>
        <v>46.351846351846405</v>
      </c>
      <c r="K54" s="40">
        <f t="shared" si="19"/>
        <v>46.489414081733059</v>
      </c>
      <c r="L54" s="40">
        <f t="shared" si="19"/>
        <v>46.53475093522345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1.8565585582037691</v>
      </c>
      <c r="C56" s="44">
        <f t="shared" si="20"/>
        <v>-4.9422029156238612</v>
      </c>
      <c r="D56" s="44">
        <f t="shared" si="20"/>
        <v>-0.63540787443541191</v>
      </c>
      <c r="E56" s="44">
        <f t="shared" si="20"/>
        <v>-0.66781774030975072</v>
      </c>
      <c r="F56" s="44">
        <f t="shared" si="18"/>
        <v>-0.65701562642905831</v>
      </c>
      <c r="H56" s="44">
        <f>(B13/B$40)*100</f>
        <v>7.470347424288601</v>
      </c>
      <c r="I56" s="44">
        <f>(C13/C$40)*100</f>
        <v>7.3998907614417826</v>
      </c>
      <c r="J56" s="44">
        <f>(D13/D$40)*100</f>
        <v>7.1595329660426916</v>
      </c>
      <c r="K56" s="44">
        <f>(E13/E$40)*100</f>
        <v>6.7265683515248131</v>
      </c>
      <c r="L56" s="44">
        <f>(F13/F$40)*100</f>
        <v>6.0076307350907214</v>
      </c>
    </row>
    <row r="57" spans="1:12" x14ac:dyDescent="0.2">
      <c r="A57" t="str">
        <f>A14</f>
        <v>Food drink and tobacco</v>
      </c>
      <c r="B57" s="40">
        <f t="shared" si="20"/>
        <v>3.2187922690725346</v>
      </c>
      <c r="C57" s="44">
        <f t="shared" si="20"/>
        <v>-1.8198724760895679</v>
      </c>
      <c r="D57" s="40">
        <f t="shared" si="20"/>
        <v>-0.50017540598730204</v>
      </c>
      <c r="E57" s="40">
        <f t="shared" si="20"/>
        <v>-1.1433622547815769</v>
      </c>
      <c r="F57" s="44">
        <f t="shared" si="18"/>
        <v>-0.92942993619999914</v>
      </c>
      <c r="H57" s="40">
        <f t="shared" ref="H57:L59" si="21">(B14/B$13)*100</f>
        <v>13.139438126560218</v>
      </c>
      <c r="I57" s="40">
        <f t="shared" si="21"/>
        <v>13.856574878515707</v>
      </c>
      <c r="J57" s="40">
        <f t="shared" si="21"/>
        <v>14.311716980036035</v>
      </c>
      <c r="K57" s="40">
        <f t="shared" si="21"/>
        <v>14.40937168902305</v>
      </c>
      <c r="L57" s="40">
        <f t="shared" si="21"/>
        <v>13.734208332442662</v>
      </c>
    </row>
    <row r="58" spans="1:12" x14ac:dyDescent="0.2">
      <c r="A58" t="str">
        <f>A15</f>
        <v>Engineering</v>
      </c>
      <c r="B58" s="40">
        <f t="shared" si="20"/>
        <v>-4.6664860605006853</v>
      </c>
      <c r="C58" s="44">
        <f t="shared" si="20"/>
        <v>-8.2254697286013645</v>
      </c>
      <c r="D58" s="40">
        <f t="shared" si="20"/>
        <v>1.522535194950092</v>
      </c>
      <c r="E58" s="40">
        <f t="shared" si="20"/>
        <v>-0.44104968150695534</v>
      </c>
      <c r="F58" s="44">
        <f t="shared" si="18"/>
        <v>0.20922209718639007</v>
      </c>
      <c r="H58" s="40">
        <f t="shared" si="21"/>
        <v>11.4890834885288</v>
      </c>
      <c r="I58" s="40">
        <f t="shared" si="21"/>
        <v>8.8168163746134631</v>
      </c>
      <c r="J58" s="40">
        <f t="shared" si="21"/>
        <v>8.5122862730670317</v>
      </c>
      <c r="K58" s="40">
        <f t="shared" si="21"/>
        <v>9.4776402854686701</v>
      </c>
      <c r="L58" s="40">
        <f t="shared" si="21"/>
        <v>9.6962442017058592</v>
      </c>
    </row>
    <row r="59" spans="1:12" x14ac:dyDescent="0.2">
      <c r="A59" t="str">
        <f>A16</f>
        <v>Rest of manufacturing</v>
      </c>
      <c r="B59" s="40">
        <f t="shared" si="20"/>
        <v>2.5107665478269592</v>
      </c>
      <c r="C59" s="44">
        <f t="shared" si="20"/>
        <v>-5.1273506308024182</v>
      </c>
      <c r="D59" s="40">
        <f t="shared" si="20"/>
        <v>-0.9106546745636046</v>
      </c>
      <c r="E59" s="40">
        <f t="shared" si="20"/>
        <v>-0.60839412062543285</v>
      </c>
      <c r="F59" s="44">
        <f t="shared" si="18"/>
        <v>-0.70924994560307431</v>
      </c>
      <c r="H59" s="40">
        <f t="shared" si="21"/>
        <v>75.371478384910986</v>
      </c>
      <c r="I59" s="40">
        <f t="shared" si="21"/>
        <v>77.326608746870832</v>
      </c>
      <c r="J59" s="40">
        <f t="shared" si="21"/>
        <v>77.175996746896942</v>
      </c>
      <c r="K59" s="40">
        <f t="shared" si="21"/>
        <v>76.112988025508287</v>
      </c>
      <c r="L59" s="40">
        <f t="shared" si="21"/>
        <v>76.569547465851485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2.211067077965656</v>
      </c>
      <c r="C61" s="44">
        <f>IF(AND(D$5-C$5 &lt;&gt; 0,C18&lt;&gt;0,D18&lt;&gt;0),(EXP(LN(D18/C18)/(D$5-C$5))-1)*100,0)</f>
        <v>-1.8053454362075394</v>
      </c>
      <c r="D61" s="44">
        <f>IF(AND(E$5-D$5 &lt;&gt; 0,D18&lt;&gt;0,E18&lt;&gt;0),(EXP(LN(E18/D18)/(E$5-D$5))-1)*100,0)</f>
        <v>0.260553241825634</v>
      </c>
      <c r="E61" s="44">
        <f>IF(AND(F$5-E$5 &lt;&gt; 0,E18&lt;&gt;0,F18&lt;&gt;0),(EXP(LN(F18/E18)/(F$5-E$5))-1)*100,0)</f>
        <v>0.35985868621744022</v>
      </c>
      <c r="F61" s="44">
        <f t="shared" si="18"/>
        <v>0.32674594740236262</v>
      </c>
      <c r="H61" s="44">
        <f>(B18/B$40)*100</f>
        <v>5.3781646927883537</v>
      </c>
      <c r="I61" s="44">
        <f>(C18/C$40)*100</f>
        <v>5.4019965321524817</v>
      </c>
      <c r="J61" s="44">
        <f>(D18/D$40)*100</f>
        <v>5.3990057089938031</v>
      </c>
      <c r="K61" s="44">
        <f>(E18/E$40)*100</f>
        <v>5.3053600891801809</v>
      </c>
      <c r="L61" s="44">
        <f>(F18/F$40)*100</f>
        <v>5.2520056042625169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2.0742281593029155</v>
      </c>
      <c r="C63" s="44">
        <f t="shared" si="22"/>
        <v>-2.4836249975114133</v>
      </c>
      <c r="D63" s="44">
        <f t="shared" si="22"/>
        <v>0.7213253672651021</v>
      </c>
      <c r="E63" s="44">
        <f t="shared" si="22"/>
        <v>0.50836216087397634</v>
      </c>
      <c r="F63" s="44">
        <f t="shared" si="18"/>
        <v>0.57929981756903448</v>
      </c>
      <c r="H63" s="44">
        <f>(B20/B$40)*100</f>
        <v>27.391964573793249</v>
      </c>
      <c r="I63" s="44">
        <f>(C20/C$40)*100</f>
        <v>27.366301947906059</v>
      </c>
      <c r="J63" s="44">
        <f>(D20/D$40)*100</f>
        <v>27.162222487169352</v>
      </c>
      <c r="K63" s="44">
        <f>(E20/E$40)*100</f>
        <v>27.310085347798648</v>
      </c>
      <c r="L63" s="44">
        <f>(F20/F$40)*100</f>
        <v>27.438155987019254</v>
      </c>
    </row>
    <row r="64" spans="1:12" x14ac:dyDescent="0.2">
      <c r="A64" t="str">
        <f>A21</f>
        <v>Wholesale and retail trade</v>
      </c>
      <c r="B64" s="40">
        <f t="shared" si="22"/>
        <v>1.166754140780446</v>
      </c>
      <c r="C64" s="44">
        <f t="shared" si="22"/>
        <v>-3.3119111615406149</v>
      </c>
      <c r="D64" s="40">
        <f t="shared" si="22"/>
        <v>0.17655896898800538</v>
      </c>
      <c r="E64" s="40">
        <f t="shared" si="22"/>
        <v>0.14201289492277169</v>
      </c>
      <c r="F64" s="44">
        <f t="shared" si="18"/>
        <v>0.15352692904397891</v>
      </c>
      <c r="H64" s="40">
        <f t="shared" ref="H64:L66" si="23">(B21/B$20)*100</f>
        <v>55.461540124057173</v>
      </c>
      <c r="I64" s="40">
        <f t="shared" si="23"/>
        <v>53.515399470425471</v>
      </c>
      <c r="J64" s="40">
        <f t="shared" si="23"/>
        <v>53.060849504404707</v>
      </c>
      <c r="K64" s="40">
        <f t="shared" si="23"/>
        <v>51.641350107092755</v>
      </c>
      <c r="L64" s="40">
        <f t="shared" si="23"/>
        <v>49.789618036216574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4.618196393103835</v>
      </c>
      <c r="C65" s="44">
        <f t="shared" si="22"/>
        <v>-1.1773052790281069</v>
      </c>
      <c r="D65" s="40">
        <f t="shared" si="22"/>
        <v>1.5630400314600834</v>
      </c>
      <c r="E65" s="40">
        <f t="shared" si="22"/>
        <v>0.25613152671597472</v>
      </c>
      <c r="F65" s="44">
        <f t="shared" si="18"/>
        <v>0.68988834543697308</v>
      </c>
      <c r="H65" s="40">
        <f t="shared" si="23"/>
        <v>20.343534547969465</v>
      </c>
      <c r="I65" s="40">
        <f t="shared" si="23"/>
        <v>22.448685022596521</v>
      </c>
      <c r="J65" s="40">
        <f t="shared" si="23"/>
        <v>22.749405387748428</v>
      </c>
      <c r="K65" s="40">
        <f t="shared" si="23"/>
        <v>23.715994977719781</v>
      </c>
      <c r="L65" s="40">
        <f t="shared" si="23"/>
        <v>23.127506915224753</v>
      </c>
    </row>
    <row r="66" spans="1:12" x14ac:dyDescent="0.2">
      <c r="A66" t="str">
        <f>A23</f>
        <v>Accommodation and food</v>
      </c>
      <c r="B66" s="40">
        <f t="shared" si="22"/>
        <v>1.906104476471282</v>
      </c>
      <c r="C66" s="44">
        <f t="shared" si="22"/>
        <v>-1.8595212457548027</v>
      </c>
      <c r="D66" s="40">
        <f t="shared" si="22"/>
        <v>1.0956974033644373</v>
      </c>
      <c r="E66" s="40">
        <f t="shared" si="22"/>
        <v>1.4618841791331105</v>
      </c>
      <c r="F66" s="44">
        <f t="shared" si="18"/>
        <v>1.3396747801574627</v>
      </c>
      <c r="H66" s="40">
        <f t="shared" si="23"/>
        <v>24.194925327973369</v>
      </c>
      <c r="I66" s="40">
        <f t="shared" si="23"/>
        <v>24.035915506978018</v>
      </c>
      <c r="J66" s="40">
        <f t="shared" si="23"/>
        <v>24.189745107846868</v>
      </c>
      <c r="K66" s="40">
        <f t="shared" si="23"/>
        <v>24.642654915187464</v>
      </c>
      <c r="L66" s="40">
        <f t="shared" si="23"/>
        <v>27.08287504855868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3.0275437349743362</v>
      </c>
      <c r="C68" s="44">
        <f t="shared" si="24"/>
        <v>-4.7384387717350762</v>
      </c>
      <c r="D68" s="44">
        <f t="shared" si="24"/>
        <v>0.51507115164186601</v>
      </c>
      <c r="E68" s="44">
        <f t="shared" si="24"/>
        <v>0.48352825277395706</v>
      </c>
      <c r="F68" s="44">
        <f t="shared" si="18"/>
        <v>0.4940414524031489</v>
      </c>
      <c r="H68" s="44">
        <f>(B25/B$40)*100</f>
        <v>26.629744634119628</v>
      </c>
      <c r="I68" s="44">
        <f>(C25/C$40)*100</f>
        <v>27.612701638442172</v>
      </c>
      <c r="J68" s="44">
        <f>(D25/D$40)*100</f>
        <v>26.77307373446941</v>
      </c>
      <c r="K68" s="44">
        <f>(E25/E$40)*100</f>
        <v>26.644326798563338</v>
      </c>
      <c r="L68" s="44">
        <f>(F25/F$40)*100</f>
        <v>26.703206526834084</v>
      </c>
    </row>
    <row r="69" spans="1:12" x14ac:dyDescent="0.2">
      <c r="A69" t="str">
        <f>A26</f>
        <v>Media</v>
      </c>
      <c r="B69" s="40">
        <f t="shared" si="24"/>
        <v>6.3229911019160534</v>
      </c>
      <c r="C69" s="44">
        <f t="shared" si="24"/>
        <v>-14.609850581073403</v>
      </c>
      <c r="D69" s="40">
        <f t="shared" si="24"/>
        <v>-0.13429845296859533</v>
      </c>
      <c r="E69" s="40">
        <f t="shared" si="24"/>
        <v>0.21965170543940538</v>
      </c>
      <c r="F69" s="44">
        <f t="shared" si="18"/>
        <v>0.10152915042833666</v>
      </c>
      <c r="H69" s="40">
        <f t="shared" ref="H69:L71" si="25">(B26/B$25)*100</f>
        <v>2.3576359169880998</v>
      </c>
      <c r="I69" s="40">
        <f t="shared" si="25"/>
        <v>2.6740658527561965</v>
      </c>
      <c r="J69" s="40">
        <f t="shared" si="25"/>
        <v>2.396967672782071</v>
      </c>
      <c r="K69" s="40">
        <f t="shared" si="25"/>
        <v>2.3205345607235142</v>
      </c>
      <c r="L69" s="40">
        <f t="shared" si="25"/>
        <v>2.2603108648814989</v>
      </c>
    </row>
    <row r="70" spans="1:12" x14ac:dyDescent="0.2">
      <c r="A70" t="str">
        <f>A27</f>
        <v>Information technology</v>
      </c>
      <c r="B70" s="40">
        <f t="shared" si="24"/>
        <v>-2.9062810222632018</v>
      </c>
      <c r="C70" s="44">
        <f t="shared" si="24"/>
        <v>-11.945685802681671</v>
      </c>
      <c r="D70" s="40">
        <f t="shared" si="24"/>
        <v>1.3453150280845927</v>
      </c>
      <c r="E70" s="40">
        <f t="shared" si="24"/>
        <v>0.73989025180152268</v>
      </c>
      <c r="F70" s="44">
        <f t="shared" si="18"/>
        <v>0.94129558041209371</v>
      </c>
      <c r="H70" s="40">
        <f t="shared" si="25"/>
        <v>7.2768804953147486</v>
      </c>
      <c r="I70" s="40">
        <f t="shared" si="25"/>
        <v>5.7397952891848707</v>
      </c>
      <c r="J70" s="40">
        <f t="shared" si="25"/>
        <v>5.3055370005022722</v>
      </c>
      <c r="K70" s="40">
        <f t="shared" si="25"/>
        <v>5.5283026485788112</v>
      </c>
      <c r="L70" s="40">
        <f t="shared" si="25"/>
        <v>5.6709756848260904</v>
      </c>
    </row>
    <row r="71" spans="1:12" x14ac:dyDescent="0.2">
      <c r="A71" t="str">
        <f>A28</f>
        <v>Finance and insurance</v>
      </c>
      <c r="B71" s="40">
        <f t="shared" si="24"/>
        <v>3.0282237213403285</v>
      </c>
      <c r="C71" s="44">
        <f t="shared" si="24"/>
        <v>-5.9766925638175099</v>
      </c>
      <c r="D71" s="40">
        <f t="shared" si="24"/>
        <v>0.11424024902133567</v>
      </c>
      <c r="E71" s="40">
        <f t="shared" si="24"/>
        <v>-0.34388817287313023</v>
      </c>
      <c r="F71" s="44">
        <f t="shared" si="18"/>
        <v>-0.19141210965016864</v>
      </c>
      <c r="H71" s="40">
        <f t="shared" si="25"/>
        <v>8.8886542245145268</v>
      </c>
      <c r="I71" s="40">
        <f t="shared" si="25"/>
        <v>8.8888888888888662</v>
      </c>
      <c r="J71" s="40">
        <f t="shared" si="25"/>
        <v>8.7733470036609731</v>
      </c>
      <c r="K71" s="40">
        <f t="shared" si="25"/>
        <v>8.5998062015503969</v>
      </c>
      <c r="L71" s="40">
        <f t="shared" si="25"/>
        <v>7.9173399507540658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-1.675574938337876</v>
      </c>
      <c r="C72" s="44">
        <f t="shared" si="27"/>
        <v>-0.76250697414886881</v>
      </c>
      <c r="D72" s="40">
        <f t="shared" si="27"/>
        <v>0.44578290749572869</v>
      </c>
      <c r="E72" s="40">
        <f t="shared" si="27"/>
        <v>1.1823210731305211</v>
      </c>
      <c r="F72" s="44">
        <f t="shared" si="18"/>
        <v>0.93621020873759786</v>
      </c>
      <c r="H72" s="40">
        <f t="shared" ref="H72:L72" si="28">(B29/B$25)*100</f>
        <v>6.3948512166112801</v>
      </c>
      <c r="I72" s="40">
        <f t="shared" si="28"/>
        <v>5.3047231471204714</v>
      </c>
      <c r="J72" s="40">
        <f t="shared" si="28"/>
        <v>5.5261263780363414</v>
      </c>
      <c r="K72" s="40">
        <f t="shared" si="28"/>
        <v>5.5071059431524452</v>
      </c>
      <c r="L72" s="40">
        <f t="shared" si="28"/>
        <v>5.9022968605724921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5.254873364243684</v>
      </c>
      <c r="C73" s="44">
        <f t="shared" si="29"/>
        <v>6.0503226487083506</v>
      </c>
      <c r="D73" s="40">
        <f t="shared" si="29"/>
        <v>0.94205863578769033</v>
      </c>
      <c r="E73" s="40">
        <f t="shared" si="29"/>
        <v>0.4961396693763831</v>
      </c>
      <c r="F73" s="44">
        <f t="shared" si="18"/>
        <v>0.64456001846748823</v>
      </c>
      <c r="H73" s="40">
        <f t="shared" ref="H73:L73" si="30">(B30/B$25)*100</f>
        <v>25.753921056434244</v>
      </c>
      <c r="I73" s="40">
        <f t="shared" si="30"/>
        <v>28.054260697989932</v>
      </c>
      <c r="J73" s="40">
        <f t="shared" si="30"/>
        <v>31.231520461477107</v>
      </c>
      <c r="K73" s="40">
        <f t="shared" si="30"/>
        <v>31.900536983204162</v>
      </c>
      <c r="L73" s="40">
        <f t="shared" si="30"/>
        <v>31.940597106802127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1.0356782653899277</v>
      </c>
      <c r="C74" s="44">
        <f t="shared" si="31"/>
        <v>-12.430063076868025</v>
      </c>
      <c r="D74" s="40">
        <f t="shared" si="31"/>
        <v>1.0886410319492335</v>
      </c>
      <c r="E74" s="40">
        <f t="shared" si="31"/>
        <v>0.71155108572160675</v>
      </c>
      <c r="F74" s="44">
        <f t="shared" si="18"/>
        <v>0.83709117979267056</v>
      </c>
      <c r="H74" s="40">
        <f>(B31/B$25)*100</f>
        <v>29.932305503373659</v>
      </c>
      <c r="I74" s="40">
        <f t="shared" ref="I74:L74" si="32">(C31/C$25)*100</f>
        <v>27.683808114440726</v>
      </c>
      <c r="J74" s="40">
        <f t="shared" si="32"/>
        <v>25.448557625091304</v>
      </c>
      <c r="K74" s="40">
        <f t="shared" si="32"/>
        <v>26.182978036175697</v>
      </c>
      <c r="L74" s="40">
        <f t="shared" si="32"/>
        <v>26.783240997229928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10.862598698576331</v>
      </c>
      <c r="C75" s="44">
        <f t="shared" si="33"/>
        <v>-7.6002814919071904</v>
      </c>
      <c r="D75" s="40">
        <f t="shared" si="33"/>
        <v>-1.1910672210431961</v>
      </c>
      <c r="E75" s="40">
        <f t="shared" si="33"/>
        <v>0.48811502328713896</v>
      </c>
      <c r="F75" s="44">
        <f t="shared" si="18"/>
        <v>-7.4759390977829909E-2</v>
      </c>
      <c r="H75" s="40">
        <f t="shared" ref="H75:L75" si="34">(B32/B$25)*100</f>
        <v>8.888098440469987</v>
      </c>
      <c r="I75" s="40">
        <f t="shared" si="34"/>
        <v>11.916142557651984</v>
      </c>
      <c r="J75" s="40">
        <f t="shared" si="34"/>
        <v>11.558158441168379</v>
      </c>
      <c r="K75" s="40">
        <f t="shared" si="34"/>
        <v>10.60996043281653</v>
      </c>
      <c r="L75" s="40">
        <f t="shared" si="34"/>
        <v>10.614804555247744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1.0875971516317806</v>
      </c>
      <c r="C76" s="44">
        <f t="shared" si="35"/>
        <v>-4.5284165738021409</v>
      </c>
      <c r="D76" s="40">
        <f t="shared" si="35"/>
        <v>-0.341888347850694</v>
      </c>
      <c r="E76" s="40">
        <f t="shared" si="35"/>
        <v>2.2204460492503131E-14</v>
      </c>
      <c r="F76" s="44">
        <f t="shared" si="18"/>
        <v>-0.11409290502101266</v>
      </c>
      <c r="H76" s="40">
        <f t="shared" ref="H76:L76" si="36">(B33/B$25)*100</f>
        <v>10.507653146293471</v>
      </c>
      <c r="I76" s="40">
        <f t="shared" si="36"/>
        <v>9.738315451966951</v>
      </c>
      <c r="J76" s="40">
        <f t="shared" si="36"/>
        <v>9.7597854172815612</v>
      </c>
      <c r="K76" s="40">
        <f t="shared" si="36"/>
        <v>9.3507751937984427</v>
      </c>
      <c r="L76" s="40">
        <f t="shared" si="36"/>
        <v>8.9104339796860632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1.2126384622678232</v>
      </c>
      <c r="C78" s="44">
        <f t="shared" ref="C78:C83" si="38">IF(AND(D$5-C$5 &lt;&gt; 0,C35&lt;&gt;0,D35&lt;&gt;0),(EXP(LN(D35/C35)/(D$5-C$5))-1)*100,0)</f>
        <v>2.5079785232761997</v>
      </c>
      <c r="D78" s="44">
        <f t="shared" si="37"/>
        <v>0.94964342700989413</v>
      </c>
      <c r="E78" s="44">
        <f t="shared" si="37"/>
        <v>0.65849886953157633</v>
      </c>
      <c r="F78" s="44">
        <f t="shared" si="18"/>
        <v>0.75545363805697985</v>
      </c>
      <c r="H78" s="44">
        <f>(B35/B$40)*100</f>
        <v>31.863013536434138</v>
      </c>
      <c r="I78" s="44">
        <f>(C35/C$40)*100</f>
        <v>30.771902535233487</v>
      </c>
      <c r="J78" s="44">
        <f>(D35/D$40)*100</f>
        <v>32.10581186106544</v>
      </c>
      <c r="K78" s="44">
        <f>(E35/E$40)*100</f>
        <v>32.648121528165326</v>
      </c>
      <c r="L78" s="44">
        <f>(F35/F$40)*100</f>
        <v>33.294507591566905</v>
      </c>
    </row>
    <row r="79" spans="1:12" x14ac:dyDescent="0.2">
      <c r="A79" t="str">
        <f>A36</f>
        <v>Public admin. and defence</v>
      </c>
      <c r="B79" s="40">
        <f t="shared" si="37"/>
        <v>0.37876626063992891</v>
      </c>
      <c r="C79" s="44">
        <f t="shared" si="38"/>
        <v>6.0885513535855473</v>
      </c>
      <c r="D79" s="40">
        <f t="shared" si="37"/>
        <v>-0.58684699870013013</v>
      </c>
      <c r="E79" s="40">
        <f t="shared" si="37"/>
        <v>0.30448544056029814</v>
      </c>
      <c r="F79" s="44">
        <f t="shared" si="18"/>
        <v>6.4901881578371956E-3</v>
      </c>
      <c r="H79" s="40">
        <f>(B36/B$35)*100</f>
        <v>17.711870311447626</v>
      </c>
      <c r="I79" s="40">
        <f t="shared" ref="I79:L81" si="39">(C36/C$35)*100</f>
        <v>17.135344968772035</v>
      </c>
      <c r="J79" s="40">
        <f t="shared" si="39"/>
        <v>17.733877410022274</v>
      </c>
      <c r="K79" s="40">
        <f t="shared" si="39"/>
        <v>16.424758641141366</v>
      </c>
      <c r="L79" s="40">
        <f t="shared" si="39"/>
        <v>15.85616094915566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0.29323409765547037</v>
      </c>
      <c r="C80" s="44">
        <f t="shared" si="38"/>
        <v>1.7314081267571835</v>
      </c>
      <c r="D80" s="40">
        <f t="shared" si="40"/>
        <v>0.92537592824237791</v>
      </c>
      <c r="E80" s="40">
        <f t="shared" si="40"/>
        <v>0.520089167086768</v>
      </c>
      <c r="F80" s="44">
        <f t="shared" si="18"/>
        <v>0.65500359585919377</v>
      </c>
      <c r="H80" s="40">
        <f>(B37/B$35)*100</f>
        <v>28.742829272824434</v>
      </c>
      <c r="I80" s="40">
        <f t="shared" si="39"/>
        <v>27.712587254724035</v>
      </c>
      <c r="J80" s="40">
        <f t="shared" si="39"/>
        <v>27.502644817237748</v>
      </c>
      <c r="K80" s="40">
        <f t="shared" si="39"/>
        <v>27.46960361132167</v>
      </c>
      <c r="L80" s="40">
        <f t="shared" si="39"/>
        <v>27.094213575456454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1.9635286026782994</v>
      </c>
      <c r="C81" s="44">
        <f t="shared" si="38"/>
        <v>1.7857286174047804</v>
      </c>
      <c r="D81" s="40">
        <f t="shared" si="40"/>
        <v>1.4396835841411937</v>
      </c>
      <c r="E81" s="40">
        <f t="shared" si="40"/>
        <v>0.82658987486554647</v>
      </c>
      <c r="F81" s="44">
        <f t="shared" si="18"/>
        <v>1.0305416134582801</v>
      </c>
      <c r="H81" s="40">
        <f>(B38/B$35)*100</f>
        <v>53.545300415727937</v>
      </c>
      <c r="I81" s="40">
        <f t="shared" si="39"/>
        <v>55.152067776503934</v>
      </c>
      <c r="J81" s="40">
        <f t="shared" si="39"/>
        <v>54.763477772739989</v>
      </c>
      <c r="K81" s="40">
        <f t="shared" si="39"/>
        <v>56.10563774753696</v>
      </c>
      <c r="L81" s="40">
        <f t="shared" si="39"/>
        <v>57.049625475387892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2.0981496602968885</v>
      </c>
      <c r="C83" s="206">
        <f t="shared" si="38"/>
        <v>-1.750949708038807</v>
      </c>
      <c r="D83" s="43">
        <f>IF(AND(E$5-D$5 &lt;&gt; 0,D40&lt;&gt;0,E40&lt;&gt;0),(EXP(LN(E40/D40)/(E$5-D$5))-1)*100,0)</f>
        <v>0.61202287509127817</v>
      </c>
      <c r="E83" s="43">
        <f>IF(AND(F$5-E$5 &lt;&gt; 0,E40&lt;&gt;0,F40&lt;&gt;0),(EXP(LN(F40/E40)/(F$5-E$5))-1)*100,0)</f>
        <v>0.46134993665720714</v>
      </c>
      <c r="F83" s="206">
        <f t="shared" si="18"/>
        <v>0.51154916139344309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3.3685130329569324</v>
      </c>
      <c r="C89" s="44">
        <f>IF(AND(F$5-D$5 &lt;&gt; 0,D7&lt;&gt;0,F7&lt;&gt;0),(EXP(LN(F7/D7)/(F$5-D$5))-1)*100,0)</f>
        <v>3.7521327703227136E-2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2.5216725981104915</v>
      </c>
      <c r="C90" s="44">
        <f t="shared" ref="C90:C122" si="43">IF(AND(F$5-D$5 &lt;&gt; 0,D8&lt;&gt;0,F8&lt;&gt;0),(EXP(LN(F8/D8)/(F$5-D$5))-1)*100,0)</f>
        <v>0.45623683064981435</v>
      </c>
    </row>
    <row r="91" spans="1:12" x14ac:dyDescent="0.2">
      <c r="A91" s="30" t="str">
        <f t="shared" si="41"/>
        <v>Mining and quarrying</v>
      </c>
      <c r="B91" s="44">
        <f t="shared" si="42"/>
        <v>19.181664219920069</v>
      </c>
      <c r="C91" s="44">
        <f t="shared" si="43"/>
        <v>-4.6082750702982285</v>
      </c>
    </row>
    <row r="92" spans="1:12" x14ac:dyDescent="0.2">
      <c r="A92" s="30" t="str">
        <f t="shared" si="41"/>
        <v>Electricity and gas</v>
      </c>
      <c r="B92" s="44">
        <f t="shared" si="42"/>
        <v>-1.1093623976076827</v>
      </c>
      <c r="C92" s="44">
        <f t="shared" si="43"/>
        <v>-0.27937036000229565</v>
      </c>
    </row>
    <row r="93" spans="1:12" x14ac:dyDescent="0.2">
      <c r="A93" s="30" t="str">
        <f t="shared" si="41"/>
        <v>Water and sewerage</v>
      </c>
      <c r="B93" s="44">
        <f t="shared" si="42"/>
        <v>4.4559746637539144</v>
      </c>
      <c r="C93" s="44">
        <f t="shared" si="43"/>
        <v>6.3789555171189782E-2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0.45897621550303747</v>
      </c>
      <c r="C95" s="44">
        <f t="shared" si="43"/>
        <v>-0.65701562642905831</v>
      </c>
    </row>
    <row r="96" spans="1:12" x14ac:dyDescent="0.2">
      <c r="A96" s="30" t="str">
        <f t="shared" si="41"/>
        <v>Food drink and tobacco</v>
      </c>
      <c r="B96" s="44">
        <f t="shared" si="42"/>
        <v>2.1907853901824259</v>
      </c>
      <c r="C96" s="44">
        <f t="shared" si="43"/>
        <v>-0.92942993619999914</v>
      </c>
    </row>
    <row r="97" spans="1:3" x14ac:dyDescent="0.2">
      <c r="A97" s="30" t="str">
        <f t="shared" si="41"/>
        <v>Engineering</v>
      </c>
      <c r="B97" s="44">
        <f t="shared" si="42"/>
        <v>-5.389156377681803</v>
      </c>
      <c r="C97" s="44">
        <f t="shared" si="43"/>
        <v>0.20922209718639007</v>
      </c>
    </row>
    <row r="98" spans="1:3" x14ac:dyDescent="0.2">
      <c r="A98" s="30" t="str">
        <f t="shared" si="41"/>
        <v>Rest of manufacturing</v>
      </c>
      <c r="B98" s="44">
        <f t="shared" si="42"/>
        <v>0.93546557380335127</v>
      </c>
      <c r="C98" s="44">
        <f t="shared" si="43"/>
        <v>-0.70924994560307431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1.3948523625426201</v>
      </c>
      <c r="C100" s="44">
        <f t="shared" si="43"/>
        <v>0.32674594740236262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1.1459257046679605</v>
      </c>
      <c r="C102" s="44">
        <f t="shared" si="43"/>
        <v>0.57929981756903448</v>
      </c>
    </row>
    <row r="103" spans="1:3" x14ac:dyDescent="0.2">
      <c r="A103" s="30" t="str">
        <f t="shared" si="41"/>
        <v>Wholesale and retail trade</v>
      </c>
      <c r="B103" s="44">
        <f t="shared" si="42"/>
        <v>0.25472456178741165</v>
      </c>
      <c r="C103" s="44">
        <f t="shared" si="43"/>
        <v>0.15352692904397891</v>
      </c>
    </row>
    <row r="104" spans="1:3" x14ac:dyDescent="0.2">
      <c r="A104" s="30" t="str">
        <f t="shared" si="41"/>
        <v>Transport and storage</v>
      </c>
      <c r="B104" s="44">
        <f t="shared" si="42"/>
        <v>3.4325236784903401</v>
      </c>
      <c r="C104" s="44">
        <f t="shared" si="43"/>
        <v>0.68988834543697308</v>
      </c>
    </row>
    <row r="105" spans="1:3" x14ac:dyDescent="0.2">
      <c r="A105" s="30" t="str">
        <f t="shared" si="41"/>
        <v>Accommodation and food</v>
      </c>
      <c r="B105" s="44">
        <f t="shared" si="42"/>
        <v>1.1415941927394258</v>
      </c>
      <c r="C105" s="44">
        <f t="shared" si="43"/>
        <v>1.3396747801574627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1.4252801045185448</v>
      </c>
      <c r="C107" s="44">
        <f t="shared" si="43"/>
        <v>0.4940414524031489</v>
      </c>
    </row>
    <row r="108" spans="1:3" x14ac:dyDescent="0.2">
      <c r="A108" s="30" t="str">
        <f t="shared" si="41"/>
        <v>Media</v>
      </c>
      <c r="B108" s="44">
        <f t="shared" si="42"/>
        <v>1.761453914283817</v>
      </c>
      <c r="C108" s="44">
        <f t="shared" si="43"/>
        <v>0.10152915042833666</v>
      </c>
    </row>
    <row r="109" spans="1:3" x14ac:dyDescent="0.2">
      <c r="A109" s="30" t="str">
        <f t="shared" si="41"/>
        <v>Information technology</v>
      </c>
      <c r="B109" s="44">
        <f t="shared" si="42"/>
        <v>-4.7855119285849623</v>
      </c>
      <c r="C109" s="44">
        <f t="shared" si="43"/>
        <v>0.94129558041209371</v>
      </c>
    </row>
    <row r="110" spans="1:3" x14ac:dyDescent="0.2">
      <c r="A110" s="30" t="str">
        <f t="shared" si="41"/>
        <v>Finance and insurance</v>
      </c>
      <c r="B110" s="44">
        <f t="shared" si="42"/>
        <v>1.1607579663720058</v>
      </c>
      <c r="C110" s="44">
        <f t="shared" si="43"/>
        <v>-0.19141210965016864</v>
      </c>
    </row>
    <row r="111" spans="1:3" x14ac:dyDescent="0.2">
      <c r="A111" s="30" t="str">
        <f t="shared" si="41"/>
        <v>Real estate</v>
      </c>
      <c r="B111" s="44">
        <f t="shared" si="42"/>
        <v>-1.4936359107033947</v>
      </c>
      <c r="C111" s="44">
        <f t="shared" si="43"/>
        <v>0.93621020873759786</v>
      </c>
    </row>
    <row r="112" spans="1:3" x14ac:dyDescent="0.2">
      <c r="A112" s="30" t="str">
        <f t="shared" si="41"/>
        <v>Professional services</v>
      </c>
      <c r="B112" s="44">
        <f t="shared" si="42"/>
        <v>5.4134844704395002</v>
      </c>
      <c r="C112" s="44">
        <f t="shared" si="43"/>
        <v>0.64456001846748823</v>
      </c>
    </row>
    <row r="113" spans="1:3" x14ac:dyDescent="0.2">
      <c r="A113" s="30" t="str">
        <f t="shared" si="41"/>
        <v>Support services</v>
      </c>
      <c r="B113" s="44">
        <f t="shared" si="42"/>
        <v>-1.8137176821218959</v>
      </c>
      <c r="C113" s="44">
        <f t="shared" si="43"/>
        <v>0.83709117979267056</v>
      </c>
    </row>
    <row r="114" spans="1:3" x14ac:dyDescent="0.2">
      <c r="A114" s="30" t="str">
        <f t="shared" si="41"/>
        <v>Arts and entertainment</v>
      </c>
      <c r="B114" s="44">
        <f t="shared" si="42"/>
        <v>6.8961769387589245</v>
      </c>
      <c r="C114" s="44">
        <f t="shared" si="43"/>
        <v>-7.4759390977829909E-2</v>
      </c>
    </row>
    <row r="115" spans="1:3" x14ac:dyDescent="0.2">
      <c r="A115" s="30" t="str">
        <f t="shared" si="41"/>
        <v>Other services</v>
      </c>
      <c r="B115" s="44">
        <f t="shared" si="42"/>
        <v>-6.1431613733153867E-2</v>
      </c>
      <c r="C115" s="44">
        <f t="shared" si="43"/>
        <v>-0.11409290502101266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1.470390326046167</v>
      </c>
      <c r="C117" s="44">
        <f t="shared" si="43"/>
        <v>0.75545363805697985</v>
      </c>
    </row>
    <row r="118" spans="1:3" x14ac:dyDescent="0.2">
      <c r="A118" s="30" t="str">
        <f t="shared" si="41"/>
        <v>Public admin. and defence</v>
      </c>
      <c r="B118" s="44">
        <f t="shared" si="42"/>
        <v>1.4955933094632057</v>
      </c>
      <c r="C118" s="44">
        <f t="shared" si="43"/>
        <v>6.4901881578371956E-3</v>
      </c>
    </row>
    <row r="119" spans="1:3" x14ac:dyDescent="0.2">
      <c r="A119" s="30" t="str">
        <f t="shared" si="41"/>
        <v>Education</v>
      </c>
      <c r="B119" s="44">
        <f t="shared" si="42"/>
        <v>0.57923311968064439</v>
      </c>
      <c r="C119" s="44">
        <f t="shared" si="43"/>
        <v>0.65500359585919377</v>
      </c>
    </row>
    <row r="120" spans="1:3" x14ac:dyDescent="0.2">
      <c r="A120" s="30" t="str">
        <f t="shared" si="41"/>
        <v>Health and social work</v>
      </c>
      <c r="B120" s="44">
        <f t="shared" si="42"/>
        <v>1.9279437763924046</v>
      </c>
      <c r="C120" s="44">
        <f t="shared" si="43"/>
        <v>1.0305416134582801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1.3164511781823762</v>
      </c>
      <c r="C122" s="206">
        <f t="shared" si="43"/>
        <v>0.51154916139344309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Liverpool City Region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248.57561953093739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61.349226883217135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48.764339544688376</v>
      </c>
      <c r="G9" s="299" t="str">
        <f>CONCATENATE("(",ROUND((F9/$H11)*100,1),")")</f>
        <v>(6.8)</v>
      </c>
      <c r="H9" s="249">
        <f>SUM(H30,H51,H72,H93,H114,H135,H156,H177,H198,H219,H240,H261,H282,H303,H324,H345,H366,H387,H408,H429,H450,H471)</f>
        <v>358.68918595884298</v>
      </c>
      <c r="I9" s="299" t="str">
        <f>CONCATENATE("(",ROUND((H9/$H11)*100,1),")")</f>
        <v>(49.7)</v>
      </c>
      <c r="K9" s="249">
        <f>B14-B9</f>
        <v>4.9033596401918942</v>
      </c>
      <c r="L9" s="249">
        <f>D14-D9</f>
        <v>2.431453040251192</v>
      </c>
      <c r="M9" s="249">
        <f>F14-F9</f>
        <v>1.3364187528473224</v>
      </c>
      <c r="N9" s="249">
        <f>SUM(K9:M9)</f>
        <v>8.6712314332904086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175.20951087783587</v>
      </c>
      <c r="C10" s="299" t="str">
        <f>CONCATENATE("(",ROUND((B10/$H11)*100,1),")")</f>
        <v>(24.3)</v>
      </c>
      <c r="D10" s="249">
        <f t="shared" ref="D10" si="1">SUM(D31,D52,D73,D94,D115,D136,D157,D178,D199,D220,D241,D262,D283,D304,D325,D346,D367,D388,D409,D430,D451,D472)</f>
        <v>157.71896115670685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29.70034200661431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362.62881404115706</v>
      </c>
      <c r="I10" s="299" t="str">
        <f>CONCATENATE("(",ROUND((H10/$H11)*100,1),")")</f>
        <v>(50.3)</v>
      </c>
      <c r="K10" s="249">
        <f t="shared" ref="K10:K11" si="4">B15-B10</f>
        <v>9.4107932325624404</v>
      </c>
      <c r="L10" s="249">
        <f t="shared" ref="L10:L11" si="5">D15-D10</f>
        <v>2.8854352984517107</v>
      </c>
      <c r="M10" s="249">
        <f t="shared" ref="M10:M11" si="6">F15-F10</f>
        <v>1.3775400356954641</v>
      </c>
      <c r="N10" s="249">
        <f t="shared" ref="N10:N11" si="7">SUM(K10:M10)</f>
        <v>13.673768566709615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423.78513040877328</v>
      </c>
      <c r="C11" s="299" t="str">
        <f>CONCATENATE("(",ROUND((B11/$H11)*100,1),")")</f>
        <v>(58.8)</v>
      </c>
      <c r="D11" s="249">
        <f t="shared" ref="D11" si="8">SUM(D32,D53,D74,D95,D116,D137,D158,D179,D200,D221,D242,D263,D284,D305,D326,D347,D368,D389,D410,D431,D452,D473)</f>
        <v>219.06818803992394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78.464681551302675</v>
      </c>
      <c r="G11" s="299" t="str">
        <f>CONCATENATE("(",ROUND((F11/$H11)*100,1),")")</f>
        <v>(10.9)</v>
      </c>
      <c r="H11" s="249">
        <f t="shared" ref="H11" si="10">SUM(H32,H53,H74,H95,H116,H137,H158,H179,H200,H221,H242,H263,H284,H305,H326,H347,H368,H389,H410,H431,H452,H473)</f>
        <v>721.31799999999987</v>
      </c>
      <c r="I11" s="299" t="str">
        <f>CONCATENATE("(",ROUND((H11/$H11)*100,1),")")</f>
        <v>(100)</v>
      </c>
      <c r="K11" s="249">
        <f t="shared" si="4"/>
        <v>14.314152872754278</v>
      </c>
      <c r="L11" s="249">
        <f t="shared" si="5"/>
        <v>5.3168883387029666</v>
      </c>
      <c r="M11" s="249">
        <f t="shared" si="6"/>
        <v>2.7139587885427829</v>
      </c>
      <c r="N11" s="249">
        <f t="shared" si="7"/>
        <v>22.345000000000027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253.47897917112928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63.780679923468327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50.100758297535698</v>
      </c>
      <c r="G14" s="299" t="str">
        <f>CONCATENATE("(",ROUND((F14/$H16)*100,1),")")</f>
        <v>(6.7)</v>
      </c>
      <c r="H14" s="249">
        <f t="shared" ref="H14" si="13">SUM(H35,H56,H77,H98,H119,H140,H161,H182,H203,H224,H245,H266,H287,H308,H329,H350,H371,H392,H413,H434,H455,H476)</f>
        <v>367.36041739213334</v>
      </c>
      <c r="I14" s="299" t="str">
        <f>CONCATENATE("(",ROUND((H14/$H16)*100,1),")")</f>
        <v>(49.4)</v>
      </c>
      <c r="K14" s="249">
        <f>B19-B14</f>
        <v>5.4560302043308013</v>
      </c>
      <c r="L14" s="249">
        <f>D19-D14</f>
        <v>5.0408381959688597</v>
      </c>
      <c r="M14" s="249">
        <f>F19-F14</f>
        <v>2.6174094487293402</v>
      </c>
      <c r="N14" s="249">
        <f>SUM(K14:M14)</f>
        <v>13.114277849029001</v>
      </c>
    </row>
    <row r="15" spans="1:17" x14ac:dyDescent="0.2">
      <c r="A15" s="282" t="s">
        <v>365</v>
      </c>
      <c r="B15" s="249">
        <f t="shared" si="0"/>
        <v>184.62030411039831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160.60439645515856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31.077882042309774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376.30258260786661</v>
      </c>
      <c r="I15" s="299" t="str">
        <f>CONCATENATE("(",ROUND((H15/$H16)*100,1),")")</f>
        <v>(50.6)</v>
      </c>
      <c r="K15" s="249">
        <f t="shared" ref="K15:K16" si="17">B20-B15</f>
        <v>15.928472368338817</v>
      </c>
      <c r="L15" s="249">
        <f t="shared" ref="L15:L16" si="18">D20-D15</f>
        <v>3.2992746854529003</v>
      </c>
      <c r="M15" s="249">
        <f t="shared" ref="M15:M16" si="19">F20-F15</f>
        <v>2.6879750971798799</v>
      </c>
      <c r="N15" s="249">
        <f t="shared" ref="N15:N16" si="20">SUM(K15:M15)</f>
        <v>21.915722150971597</v>
      </c>
    </row>
    <row r="16" spans="1:17" x14ac:dyDescent="0.2">
      <c r="A16" s="282" t="s">
        <v>363</v>
      </c>
      <c r="B16" s="249">
        <f t="shared" si="0"/>
        <v>438.09928328152756</v>
      </c>
      <c r="C16" s="299" t="str">
        <f>CONCATENATE("(",ROUND((B16/$H16)*100,1),")")</f>
        <v>(58.9)</v>
      </c>
      <c r="D16" s="249">
        <f t="shared" ref="D16" si="21">SUM(D37,D58,D79,D100,D121,D142,D163,D184,D205,D226,D247,D268,D289,D310,D331,D352,D373,D394,D415,D436,D457,D478)</f>
        <v>224.38507637862691</v>
      </c>
      <c r="E16" s="299" t="str">
        <f>CONCATENATE("(",ROUND((D16/$H16)*100,1),")")</f>
        <v>(30.2)</v>
      </c>
      <c r="F16" s="249">
        <f t="shared" ref="F16" si="22">SUM(F37,F58,F79,F100,F121,F142,F163,F184,F205,F226,F247,F268,F289,F310,F331,F352,F373,F394,F415,F436,F457,F478)</f>
        <v>81.178640339845458</v>
      </c>
      <c r="G16" s="299" t="str">
        <f>CONCATENATE("(",ROUND((F16/$H16)*100,1),")")</f>
        <v>(10.9)</v>
      </c>
      <c r="H16" s="249">
        <f t="shared" ref="H16" si="23">SUM(H37,H58,H79,H100,H121,H142,H163,H184,H205,H226,H247,H268,H289,H310,H331,H352,H373,H394,H415,H436,H457,H478)</f>
        <v>743.66300000000001</v>
      </c>
      <c r="I16" s="299" t="str">
        <f>CONCATENATE("(",ROUND((H16/$H16)*100,1),")")</f>
        <v>(100)</v>
      </c>
      <c r="K16" s="249">
        <f t="shared" si="17"/>
        <v>21.384502572669589</v>
      </c>
      <c r="L16" s="249">
        <f t="shared" si="18"/>
        <v>8.34011288142176</v>
      </c>
      <c r="M16" s="249">
        <f t="shared" si="19"/>
        <v>5.3053845459092059</v>
      </c>
      <c r="N16" s="249">
        <f t="shared" si="20"/>
        <v>35.030000000000555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258.93500937546008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68.821518119437187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52.718167746265038</v>
      </c>
      <c r="G19" s="299" t="str">
        <f>CONCATENATE("(",ROUND((F19/$H21)*100,1),")")</f>
        <v>(6.8)</v>
      </c>
      <c r="H19" s="249">
        <f t="shared" ref="H19" si="26">SUM(H40,H61,H82,H103,H124,H145,H166,H187,H208,H229,H250,H271,H292,H313,H334,H355,H376,H397,H418,H439,H460,H481)</f>
        <v>380.47469524116224</v>
      </c>
      <c r="I19" s="299" t="str">
        <f>CONCATENATE("(",ROUND((H19/$H21)*100,1),")")</f>
        <v>(48.9)</v>
      </c>
      <c r="K19" s="249">
        <f>B19-B9</f>
        <v>10.359389844522696</v>
      </c>
      <c r="L19" s="249">
        <f>D19-D9</f>
        <v>7.4722912362200518</v>
      </c>
      <c r="M19" s="249">
        <f>F19-F9</f>
        <v>3.9538282015766626</v>
      </c>
      <c r="N19" s="249">
        <f>SUM(K19:M19)</f>
        <v>21.78550928231941</v>
      </c>
    </row>
    <row r="20" spans="1:14" x14ac:dyDescent="0.2">
      <c r="A20" s="282" t="s">
        <v>365</v>
      </c>
      <c r="B20" s="249">
        <f t="shared" si="0"/>
        <v>200.54877647873712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163.90367114061146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33.765857139489654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398.21830475883826</v>
      </c>
      <c r="I20" s="299" t="str">
        <f>CONCATENATE("(",ROUND((H20/$H21)*100,1),")")</f>
        <v>(51.1)</v>
      </c>
      <c r="K20" s="249">
        <f t="shared" ref="K20:K21" si="30">B20-B10</f>
        <v>25.339265600901257</v>
      </c>
      <c r="L20" s="249">
        <f t="shared" ref="L20:L21" si="31">D20-D10</f>
        <v>6.1847099839046109</v>
      </c>
      <c r="M20" s="249">
        <f t="shared" ref="M20:M21" si="32">F20-F10</f>
        <v>4.0655151328753441</v>
      </c>
      <c r="N20" s="249">
        <f t="shared" ref="N20:N21" si="33">SUM(K20:M20)</f>
        <v>35.589490717681215</v>
      </c>
    </row>
    <row r="21" spans="1:14" x14ac:dyDescent="0.2">
      <c r="A21" s="282" t="s">
        <v>363</v>
      </c>
      <c r="B21" s="249">
        <f t="shared" si="0"/>
        <v>459.48378585419715</v>
      </c>
      <c r="C21" s="299" t="str">
        <f>CONCATENATE("(",ROUND((B21/$H21)*100,1),")")</f>
        <v>(59)</v>
      </c>
      <c r="D21" s="249">
        <f t="shared" ref="D21" si="34">SUM(D42,D63,D84,D105,D126,D147,D168,D189,D210,D231,D252,D273,D294,D315,D336,D357,D378,D399,D420,D441,D462,D483)</f>
        <v>232.72518926004867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86.484024885754664</v>
      </c>
      <c r="G21" s="299" t="str">
        <f>CONCATENATE("(",ROUND((F21/$H21)*100,1),")")</f>
        <v>(11.1)</v>
      </c>
      <c r="H21" s="249">
        <f t="shared" ref="H21" si="35">SUM(H42,H63,H84,H105,H126,H147,H168,H189,H210,H231,H252,H273,H294,H315,H336,H357,H378,H399,H420,H441,H462,H483)</f>
        <v>778.69300000000067</v>
      </c>
      <c r="I21" s="299" t="str">
        <f>CONCATENATE("(",ROUND((H21/$H21)*100,1),")")</f>
        <v>(100)</v>
      </c>
      <c r="K21" s="249">
        <f t="shared" si="30"/>
        <v>35.698655445423867</v>
      </c>
      <c r="L21" s="249">
        <f t="shared" si="31"/>
        <v>13.657001220124727</v>
      </c>
      <c r="M21" s="249">
        <f t="shared" si="32"/>
        <v>8.0193433344519889</v>
      </c>
      <c r="N21" s="249">
        <f t="shared" si="33"/>
        <v>57.375000000000583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1.4364918415100425</v>
      </c>
      <c r="C30" s="299" t="str">
        <f>CONCATENATE("(",ROUND((B30/$H32)*100,1),")")</f>
        <v>(37.5)</v>
      </c>
      <c r="D30" s="302">
        <f>'Ind T6'!M9</f>
        <v>8.5268065269455927E-3</v>
      </c>
      <c r="E30" s="299" t="str">
        <f>CONCATENATE("(",ROUND((D30/$H32)*100,1),")")</f>
        <v>(0.2)</v>
      </c>
      <c r="F30" s="302">
        <f>'Ind T6'!N9</f>
        <v>1.4411678321532473</v>
      </c>
      <c r="G30" s="299" t="str">
        <f>CONCATENATE("(",ROUND((F30/$H32)*100,1),")")</f>
        <v>(37.6)</v>
      </c>
      <c r="H30" s="302">
        <f>SUM(B30,D30,F30)</f>
        <v>2.8861864801902355</v>
      </c>
      <c r="I30" s="299" t="str">
        <f>CONCATENATE("(",ROUND((H30/$H32)*100,1),")")</f>
        <v>(75.3)</v>
      </c>
      <c r="K30" s="302">
        <f>B35-B30</f>
        <v>0.10234489250464485</v>
      </c>
      <c r="L30" s="302">
        <f>D35-D30</f>
        <v>3.0597831405927527E-4</v>
      </c>
      <c r="M30" s="302">
        <f>F35-F30</f>
        <v>7.5468939487943754E-3</v>
      </c>
      <c r="N30" s="302">
        <f>SUM(K30:M30)</f>
        <v>0.1101977647674985</v>
      </c>
    </row>
    <row r="31" spans="1:14" x14ac:dyDescent="0.2">
      <c r="A31" s="282" t="s">
        <v>365</v>
      </c>
      <c r="B31" s="302">
        <f>'Ind T6'!L8</f>
        <v>0.31549184149374493</v>
      </c>
      <c r="C31" s="299" t="str">
        <f>CONCATENATE("(",ROUND((B31/$H32)*100,1),")")</f>
        <v>(8.2)</v>
      </c>
      <c r="D31" s="302">
        <f>'Ind T6'!M8</f>
        <v>0.11057342657544324</v>
      </c>
      <c r="E31" s="299" t="str">
        <f>CONCATENATE("(",ROUND((D31/$H32)*100,1),")")</f>
        <v>(2.9)</v>
      </c>
      <c r="F31" s="302">
        <f>'Ind T6'!N8</f>
        <v>0.52274825174057404</v>
      </c>
      <c r="G31" s="299" t="str">
        <f>CONCATENATE("(",ROUND((F31/$H32)*100,1),")")</f>
        <v>(13.6)</v>
      </c>
      <c r="H31" s="302">
        <f t="shared" ref="H31" si="36">SUM(B31,D31,F31)</f>
        <v>0.94881351980976225</v>
      </c>
      <c r="I31" s="299" t="str">
        <f>CONCATENATE("(",ROUND((H31/$H32)*100,1),")")</f>
        <v>(24.7)</v>
      </c>
      <c r="K31" s="302">
        <f t="shared" ref="K31:K32" si="37">B36-B31</f>
        <v>1.1459209892254907E-2</v>
      </c>
      <c r="L31" s="302">
        <f t="shared" ref="L31:L32" si="38">D36-D31</f>
        <v>5.2644525491944705E-4</v>
      </c>
      <c r="M31" s="302">
        <f t="shared" ref="M31:M32" si="39">F36-F31</f>
        <v>2.6816580085328612E-2</v>
      </c>
      <c r="N31" s="302">
        <f t="shared" ref="N31:N32" si="40">SUM(K31:M31)</f>
        <v>3.8802235232502966E-2</v>
      </c>
    </row>
    <row r="32" spans="1:14" x14ac:dyDescent="0.2">
      <c r="A32" s="282" t="s">
        <v>363</v>
      </c>
      <c r="B32" s="302">
        <f>SUM(B30:B31)</f>
        <v>1.7519836830037874</v>
      </c>
      <c r="C32" s="299" t="str">
        <f>CONCATENATE("(",ROUND((B32/$H32)*100,1),")")</f>
        <v>(45.7)</v>
      </c>
      <c r="D32" s="302">
        <f>SUM(D30:D31)</f>
        <v>0.11910023310238883</v>
      </c>
      <c r="E32" s="299" t="str">
        <f>CONCATENATE("(",ROUND((D32/$H32)*100,1),")")</f>
        <v>(3.1)</v>
      </c>
      <c r="F32" s="302">
        <f>SUM(F30:F31)</f>
        <v>1.9639160838938214</v>
      </c>
      <c r="G32" s="299" t="str">
        <f>CONCATENATE("(",ROUND((F32/$H32)*100,1),")")</f>
        <v>(51.2)</v>
      </c>
      <c r="H32" s="302">
        <f>SUM(H30:H31)</f>
        <v>3.8349999999999977</v>
      </c>
      <c r="I32" s="299" t="str">
        <f>CONCATENATE("(",ROUND((H32/$H32)*100,1),")")</f>
        <v>(100)</v>
      </c>
      <c r="K32" s="302">
        <f t="shared" si="37"/>
        <v>0.11380410239689986</v>
      </c>
      <c r="L32" s="302">
        <f t="shared" si="38"/>
        <v>8.3242356897872405E-4</v>
      </c>
      <c r="M32" s="302">
        <f t="shared" si="39"/>
        <v>3.4363474034122987E-2</v>
      </c>
      <c r="N32" s="302">
        <f t="shared" si="40"/>
        <v>0.14900000000000158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1.5388367340146873</v>
      </c>
      <c r="C35" s="299" t="str">
        <f>CONCATENATE("(",ROUND((B35/$H37)*100,1),")")</f>
        <v>(38.6)</v>
      </c>
      <c r="D35" s="302">
        <f>'Ind T6'!R9</f>
        <v>8.832784841004868E-3</v>
      </c>
      <c r="E35" s="299" t="str">
        <f>CONCATENATE("(",ROUND((D35/$H37)*100,1),")")</f>
        <v>(0.2)</v>
      </c>
      <c r="F35" s="302">
        <f>'Ind T6'!S9</f>
        <v>1.4487147261020417</v>
      </c>
      <c r="G35" s="299" t="str">
        <f>CONCATENATE("(",ROUND((F35/$H37)*100,1),")")</f>
        <v>(36.4)</v>
      </c>
      <c r="H35" s="302">
        <f>SUM(B35,D35,F35)</f>
        <v>2.996384244957734</v>
      </c>
      <c r="I35" s="299" t="str">
        <f>CONCATENATE("(",ROUND((H35/$H37)*100,1),")")</f>
        <v>(75.2)</v>
      </c>
      <c r="K35" s="302">
        <f>B40-B35</f>
        <v>0.16767150749429871</v>
      </c>
      <c r="L35" s="302">
        <f>D40-D35</f>
        <v>3.0180915254237987E-4</v>
      </c>
      <c r="M35" s="302">
        <f>F40-F35</f>
        <v>-7.7003194827370169E-2</v>
      </c>
      <c r="N35" s="302">
        <f>SUM(K35:M35)</f>
        <v>9.0970121819470923E-2</v>
      </c>
    </row>
    <row r="36" spans="1:14" x14ac:dyDescent="0.2">
      <c r="A36" s="282" t="s">
        <v>365</v>
      </c>
      <c r="B36" s="302">
        <f>'Ind T6'!Q8</f>
        <v>0.32695105138599984</v>
      </c>
      <c r="C36" s="299" t="str">
        <f>CONCATENATE("(",ROUND((B36/$H37)*100,1),")")</f>
        <v>(8.2)</v>
      </c>
      <c r="D36" s="302">
        <f>'Ind T6'!R8</f>
        <v>0.11109987183036268</v>
      </c>
      <c r="E36" s="299" t="str">
        <f>CONCATENATE("(",ROUND((D36/$H37)*100,1),")")</f>
        <v>(2.8)</v>
      </c>
      <c r="F36" s="302">
        <f>'Ind T6'!S8</f>
        <v>0.54956483182590266</v>
      </c>
      <c r="G36" s="299" t="str">
        <f>CONCATENATE("(",ROUND((F36/$H37)*100,1),")")</f>
        <v>(13.8)</v>
      </c>
      <c r="H36" s="302">
        <f t="shared" ref="H36" si="41">SUM(B36,D36,F36)</f>
        <v>0.98761575504226518</v>
      </c>
      <c r="I36" s="299" t="str">
        <f>CONCATENATE("(",ROUND((H36/$H37)*100,1),")")</f>
        <v>(24.8)</v>
      </c>
      <c r="K36" s="302">
        <f t="shared" ref="K36:K37" si="42">B41-B36</f>
        <v>7.1536440819537361E-3</v>
      </c>
      <c r="L36" s="302">
        <f t="shared" ref="L36:L37" si="43">D41-D36</f>
        <v>-5.4984291459200668E-3</v>
      </c>
      <c r="M36" s="302">
        <f t="shared" ref="M36:M37" si="44">F41-F36</f>
        <v>2.9374663244496668E-2</v>
      </c>
      <c r="N36" s="302">
        <f t="shared" ref="N36:N37" si="45">SUM(K36:M36)</f>
        <v>3.1029878180530338E-2</v>
      </c>
    </row>
    <row r="37" spans="1:14" x14ac:dyDescent="0.2">
      <c r="A37" s="282" t="s">
        <v>363</v>
      </c>
      <c r="B37" s="302">
        <f>SUM(B35:B36)</f>
        <v>1.8657877854006872</v>
      </c>
      <c r="C37" s="299" t="str">
        <f>CONCATENATE("(",ROUND((B37/$H37)*100,1),")")</f>
        <v>(46.8)</v>
      </c>
      <c r="D37" s="302">
        <f>SUM(D35:D36)</f>
        <v>0.11993265667136756</v>
      </c>
      <c r="E37" s="299" t="str">
        <f>CONCATENATE("(",ROUND((D37/$H37)*100,1),")")</f>
        <v>(3)</v>
      </c>
      <c r="F37" s="302">
        <f>SUM(F35:F36)</f>
        <v>1.9982795579279444</v>
      </c>
      <c r="G37" s="299" t="str">
        <f>CONCATENATE("(",ROUND((F37/$H37)*100,1),")")</f>
        <v>(50.2)</v>
      </c>
      <c r="H37" s="302">
        <f>SUM(H35:H36)</f>
        <v>3.9839999999999991</v>
      </c>
      <c r="I37" s="299" t="str">
        <f>CONCATENATE("(",ROUND((H37/$H37)*100,1),")")</f>
        <v>(100)</v>
      </c>
      <c r="K37" s="302">
        <f t="shared" si="42"/>
        <v>0.17482515157625222</v>
      </c>
      <c r="L37" s="302">
        <f t="shared" si="43"/>
        <v>-5.1966199933776852E-3</v>
      </c>
      <c r="M37" s="302">
        <f t="shared" si="44"/>
        <v>-4.7628531582873723E-2</v>
      </c>
      <c r="N37" s="302">
        <f t="shared" si="45"/>
        <v>0.12200000000000083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1.7065082415089861</v>
      </c>
      <c r="C40" s="299" t="str">
        <f>CONCATENATE("(",ROUND((B40/$H42)*100,1),")")</f>
        <v>(41.6)</v>
      </c>
      <c r="D40" s="302">
        <f>'Ind T6'!W9</f>
        <v>9.1345939935472478E-3</v>
      </c>
      <c r="E40" s="299" t="str">
        <f>CONCATENATE("(",ROUND((D40/$H42)*100,1),")")</f>
        <v>(0.2)</v>
      </c>
      <c r="F40" s="302">
        <f>'Ind T6'!X9</f>
        <v>1.3717115312746715</v>
      </c>
      <c r="G40" s="299" t="str">
        <f>CONCATENATE("(",ROUND((F40/$H42)*100,1),")")</f>
        <v>(33.4)</v>
      </c>
      <c r="H40" s="302">
        <f>SUM(B40,D40,F40)</f>
        <v>3.0873543667772045</v>
      </c>
      <c r="I40" s="299" t="str">
        <f>CONCATENATE("(",ROUND((H40/$H42)*100,1),")")</f>
        <v>(75.2)</v>
      </c>
      <c r="K40" s="302">
        <f>B40-B30</f>
        <v>0.27001639999894356</v>
      </c>
      <c r="L40" s="302">
        <f>D40-D30</f>
        <v>6.0778746660165514E-4</v>
      </c>
      <c r="M40" s="302">
        <f>F40-F30</f>
        <v>-6.9456300878575794E-2</v>
      </c>
      <c r="N40" s="302">
        <f>SUM(K40:M40)</f>
        <v>0.20116788658696944</v>
      </c>
    </row>
    <row r="41" spans="1:14" x14ac:dyDescent="0.2">
      <c r="A41" s="282" t="s">
        <v>365</v>
      </c>
      <c r="B41" s="302">
        <f>'Ind T6'!V8</f>
        <v>0.33410469546795357</v>
      </c>
      <c r="C41" s="299" t="str">
        <f>CONCATENATE("(",ROUND((B41/$H42)*100,1),")")</f>
        <v>(8.1)</v>
      </c>
      <c r="D41" s="302">
        <f>'Ind T6'!W8</f>
        <v>0.10560144268444262</v>
      </c>
      <c r="E41" s="299" t="str">
        <f>CONCATENATE("(",ROUND((D41/$H42)*100,1),")")</f>
        <v>(2.6)</v>
      </c>
      <c r="F41" s="302">
        <f>'Ind T6'!X8</f>
        <v>0.57893949507039932</v>
      </c>
      <c r="G41" s="299" t="str">
        <f>CONCATENATE("(",ROUND((F41/$H42)*100,1),")")</f>
        <v>(14.1)</v>
      </c>
      <c r="H41" s="302">
        <f t="shared" ref="H41" si="46">SUM(B41,D41,F41)</f>
        <v>1.0186456332227956</v>
      </c>
      <c r="I41" s="299" t="str">
        <f>CONCATENATE("(",ROUND((H41/$H42)*100,1),")")</f>
        <v>(24.8)</v>
      </c>
      <c r="K41" s="302">
        <f t="shared" ref="K41:K42" si="47">B41-B31</f>
        <v>1.8612853974208643E-2</v>
      </c>
      <c r="L41" s="302">
        <f t="shared" ref="L41:L42" si="48">D41-D31</f>
        <v>-4.9719838910006198E-3</v>
      </c>
      <c r="M41" s="302">
        <f t="shared" ref="M41:M42" si="49">F41-F31</f>
        <v>5.619124332982528E-2</v>
      </c>
      <c r="N41" s="302">
        <f t="shared" ref="N41:N42" si="50">SUM(K41:M41)</f>
        <v>6.9832113413033303E-2</v>
      </c>
    </row>
    <row r="42" spans="1:14" x14ac:dyDescent="0.2">
      <c r="A42" s="282" t="s">
        <v>363</v>
      </c>
      <c r="B42" s="302">
        <f>SUM(B40:B41)</f>
        <v>2.0406129369769395</v>
      </c>
      <c r="C42" s="299" t="str">
        <f>CONCATENATE("(",ROUND((B42/$H42)*100,1),")")</f>
        <v>(49.7)</v>
      </c>
      <c r="D42" s="302">
        <f>SUM(D40:D41)</f>
        <v>0.11473603667798987</v>
      </c>
      <c r="E42" s="299" t="str">
        <f>CONCATENATE("(",ROUND((D42/$H42)*100,1),")")</f>
        <v>(2.8)</v>
      </c>
      <c r="F42" s="302">
        <f>SUM(F40:F41)</f>
        <v>1.9506510263450707</v>
      </c>
      <c r="G42" s="299" t="str">
        <f>CONCATENATE("(",ROUND((F42/$H42)*100,1),")")</f>
        <v>(47.5)</v>
      </c>
      <c r="H42" s="302">
        <f>SUM(H40:H41)</f>
        <v>4.1059999999999999</v>
      </c>
      <c r="I42" s="299" t="str">
        <f>CONCATENATE("(",ROUND((H42/$H42)*100,1),")")</f>
        <v>(100)</v>
      </c>
      <c r="K42" s="302">
        <f t="shared" si="47"/>
        <v>0.28862925397315209</v>
      </c>
      <c r="L42" s="302">
        <f t="shared" si="48"/>
        <v>-4.3641964243989612E-3</v>
      </c>
      <c r="M42" s="302">
        <f t="shared" si="49"/>
        <v>-1.3265057548750736E-2</v>
      </c>
      <c r="N42" s="302">
        <f t="shared" si="50"/>
        <v>0.27100000000000241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0.33795179829518512</v>
      </c>
      <c r="C51" s="299" t="str">
        <f>CONCATENATE("(",ROUND((B51/$H53)*100,1),")")</f>
        <v>(81.2)</v>
      </c>
      <c r="D51" s="302">
        <f>'Ind T6'!M18</f>
        <v>5.090100111232434E-3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0.34304189840641758</v>
      </c>
      <c r="I51" s="299" t="str">
        <f>CONCATENATE("(",ROUND((H51/$H53)*100,1),")")</f>
        <v>(82.5)</v>
      </c>
      <c r="K51" s="302">
        <f>B56-B51</f>
        <v>-8.3666683968871114E-2</v>
      </c>
      <c r="L51" s="302">
        <f>D56-D51</f>
        <v>-1.1465630137187325E-3</v>
      </c>
      <c r="M51" s="302">
        <f>F56-F51</f>
        <v>0</v>
      </c>
      <c r="N51" s="302">
        <f>SUM(K51:M51)</f>
        <v>-8.4813246982589852E-2</v>
      </c>
    </row>
    <row r="52" spans="1:14" x14ac:dyDescent="0.2">
      <c r="A52" s="282" t="s">
        <v>365</v>
      </c>
      <c r="B52" s="302">
        <f>'Ind T6'!L17</f>
        <v>6.1081201334170526E-2</v>
      </c>
      <c r="C52" s="299" t="str">
        <f>CONCATENATE("(",ROUND((B52/$H53)*100,1),")")</f>
        <v>(14.7)</v>
      </c>
      <c r="D52" s="302">
        <f>'Ind T6'!M17</f>
        <v>1.1876900259411804E-2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7.2958101593582333E-2</v>
      </c>
      <c r="I52" s="299" t="str">
        <f>CONCATENATE("(",ROUND((H52/$H53)*100,1),")")</f>
        <v>(17.5)</v>
      </c>
      <c r="K52" s="302">
        <f t="shared" ref="K52:K53" si="52">B57-B52</f>
        <v>-1.5365382389153338E-2</v>
      </c>
      <c r="L52" s="302">
        <f t="shared" ref="L52:L53" si="53">D57-D52</f>
        <v>-2.8213706282563238E-3</v>
      </c>
      <c r="M52" s="302">
        <f t="shared" ref="M52:M53" si="54">F57-F52</f>
        <v>0</v>
      </c>
      <c r="N52" s="302">
        <f t="shared" ref="N52:N53" si="55">SUM(K52:M52)</f>
        <v>-1.8186753017409664E-2</v>
      </c>
    </row>
    <row r="53" spans="1:14" x14ac:dyDescent="0.2">
      <c r="A53" s="282" t="s">
        <v>363</v>
      </c>
      <c r="B53" s="302">
        <f>SUM(B51:B52)</f>
        <v>0.39903299962935568</v>
      </c>
      <c r="C53" s="299" t="str">
        <f>CONCATENATE("(",ROUND((B53/$H53)*100,1),")")</f>
        <v>(95.9)</v>
      </c>
      <c r="D53" s="302">
        <f>SUM(D51:D52)</f>
        <v>1.6967000370644237E-2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0.41599999999999993</v>
      </c>
      <c r="I53" s="299" t="str">
        <f>CONCATENATE("(",ROUND((H53/$H53)*100,1),")")</f>
        <v>(100)</v>
      </c>
      <c r="K53" s="302">
        <f t="shared" si="52"/>
        <v>-9.9032066358024473E-2</v>
      </c>
      <c r="L53" s="302">
        <f t="shared" si="53"/>
        <v>-3.9679336419750563E-3</v>
      </c>
      <c r="M53" s="302">
        <f t="shared" si="54"/>
        <v>0</v>
      </c>
      <c r="N53" s="302">
        <f t="shared" si="55"/>
        <v>-0.10299999999999954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0.25428511432631401</v>
      </c>
      <c r="C56" s="299" t="str">
        <f>CONCATENATE("(",ROUND((B56/$H58)*100,1),")")</f>
        <v>(81.2)</v>
      </c>
      <c r="D56" s="302">
        <f>'Ind T6'!R18</f>
        <v>3.9435370975137015E-3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0.25822865142382773</v>
      </c>
      <c r="I56" s="299" t="str">
        <f>CONCATENATE("(",ROUND((H56/$H58)*100,1),")")</f>
        <v>(82.5)</v>
      </c>
      <c r="K56" s="302">
        <f>B61-B56</f>
        <v>-8.7223426014882866E-2</v>
      </c>
      <c r="L56" s="302">
        <f>D61-D56</f>
        <v>-1.1480825520661939E-3</v>
      </c>
      <c r="M56" s="302">
        <f>F61-F56</f>
        <v>0</v>
      </c>
      <c r="N56" s="302">
        <f>SUM(K56:M56)</f>
        <v>-8.8371508566949059E-2</v>
      </c>
    </row>
    <row r="57" spans="1:14" x14ac:dyDescent="0.2">
      <c r="A57" s="282" t="s">
        <v>365</v>
      </c>
      <c r="B57" s="302">
        <f>'Ind T6'!Q17</f>
        <v>4.5715818945017188E-2</v>
      </c>
      <c r="C57" s="299" t="str">
        <f>CONCATENATE("(",ROUND((B57/$H58)*100,1),")")</f>
        <v>(14.6)</v>
      </c>
      <c r="D57" s="302">
        <f>'Ind T6'!R17</f>
        <v>9.05552963115548E-3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5.477134857617267E-2</v>
      </c>
      <c r="I57" s="299" t="str">
        <f>CONCATENATE("(",ROUND((H57/$H58)*100,1),")")</f>
        <v>(17.5)</v>
      </c>
      <c r="K57" s="302">
        <f t="shared" ref="K57:K58" si="57">B62-B57</f>
        <v>-1.6696338425192858E-2</v>
      </c>
      <c r="L57" s="302">
        <f t="shared" ref="L57:L58" si="58">D62-D57</f>
        <v>-2.9321530078580951E-3</v>
      </c>
      <c r="M57" s="302">
        <f t="shared" ref="M57:M58" si="59">F62-F57</f>
        <v>0</v>
      </c>
      <c r="N57" s="302">
        <f t="shared" ref="N57:N58" si="60">SUM(K57:M57)</f>
        <v>-1.9628491433050954E-2</v>
      </c>
    </row>
    <row r="58" spans="1:14" x14ac:dyDescent="0.2">
      <c r="A58" s="282" t="s">
        <v>363</v>
      </c>
      <c r="B58" s="302">
        <f>SUM(B56:B57)</f>
        <v>0.3000009332713312</v>
      </c>
      <c r="C58" s="299" t="str">
        <f>CONCATENATE("(",ROUND((B58/$H58)*100,1),")")</f>
        <v>(95.8)</v>
      </c>
      <c r="D58" s="302">
        <f>SUM(D56:D57)</f>
        <v>1.2999066728669181E-2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0.31300000000000039</v>
      </c>
      <c r="I58" s="299" t="str">
        <f>CONCATENATE("(",ROUND((H58/$H58)*100,1),")")</f>
        <v>(100)</v>
      </c>
      <c r="K58" s="302">
        <f t="shared" si="57"/>
        <v>-0.10391976444007572</v>
      </c>
      <c r="L58" s="302">
        <f t="shared" si="58"/>
        <v>-4.080235559924289E-3</v>
      </c>
      <c r="M58" s="302">
        <f t="shared" si="59"/>
        <v>0</v>
      </c>
      <c r="N58" s="302">
        <f t="shared" si="60"/>
        <v>-0.10800000000000001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0.16706168831143114</v>
      </c>
      <c r="C61" s="299" t="str">
        <f>CONCATENATE("(",ROUND((B61/$H63)*100,1),")")</f>
        <v>(81.5)</v>
      </c>
      <c r="D61" s="302">
        <f>'Ind T6'!W18</f>
        <v>2.7954545454475076E-3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0.16985714285687864</v>
      </c>
      <c r="I61" s="299" t="str">
        <f>CONCATENATE("(",ROUND((H61/$H63)*100,1),")")</f>
        <v>(82.9)</v>
      </c>
      <c r="K61" s="302">
        <f>B61-B51</f>
        <v>-0.17089010998375398</v>
      </c>
      <c r="L61" s="302">
        <f>D61-D51</f>
        <v>-2.2946455657849264E-3</v>
      </c>
      <c r="M61" s="302">
        <f>F61-F51</f>
        <v>0</v>
      </c>
      <c r="N61" s="302">
        <f>SUM(K61:M61)</f>
        <v>-0.17318475554953891</v>
      </c>
    </row>
    <row r="62" spans="1:14" x14ac:dyDescent="0.2">
      <c r="A62" s="282" t="s">
        <v>365</v>
      </c>
      <c r="B62" s="302">
        <f>'Ind T6'!V17</f>
        <v>2.901948051982433E-2</v>
      </c>
      <c r="C62" s="299" t="str">
        <f>CONCATENATE("(",ROUND((B62/$H63)*100,1),")")</f>
        <v>(14.2)</v>
      </c>
      <c r="D62" s="302">
        <f>'Ind T6'!W17</f>
        <v>6.1233766232973849E-3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3.5142857143121715E-2</v>
      </c>
      <c r="I62" s="299" t="str">
        <f>CONCATENATE("(",ROUND((H62/$H63)*100,1),")")</f>
        <v>(17.1)</v>
      </c>
      <c r="K62" s="302">
        <f t="shared" ref="K62:K63" si="62">B62-B52</f>
        <v>-3.2061720814346197E-2</v>
      </c>
      <c r="L62" s="302">
        <f t="shared" ref="L62:L63" si="63">D62-D52</f>
        <v>-5.7535236361144189E-3</v>
      </c>
      <c r="M62" s="302">
        <f t="shared" ref="M62:M63" si="64">F62-F52</f>
        <v>0</v>
      </c>
      <c r="N62" s="302">
        <f t="shared" ref="N62:N63" si="65">SUM(K62:M62)</f>
        <v>-3.7815244450460618E-2</v>
      </c>
    </row>
    <row r="63" spans="1:14" x14ac:dyDescent="0.2">
      <c r="A63" s="282" t="s">
        <v>363</v>
      </c>
      <c r="B63" s="302">
        <f>SUM(B61:B62)</f>
        <v>0.19608116883125548</v>
      </c>
      <c r="C63" s="299" t="str">
        <f>CONCATENATE("(",ROUND((B63/$H63)*100,1),")")</f>
        <v>(95.6)</v>
      </c>
      <c r="D63" s="302">
        <f>SUM(D61:D62)</f>
        <v>8.9188311687448917E-3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0.20500000000000035</v>
      </c>
      <c r="I63" s="299" t="str">
        <f>CONCATENATE("(",ROUND((H63/$H63)*100,1),")")</f>
        <v>(100)</v>
      </c>
      <c r="K63" s="302">
        <f t="shared" si="62"/>
        <v>-0.2029518307981002</v>
      </c>
      <c r="L63" s="302">
        <f t="shared" si="63"/>
        <v>-8.0481692018993453E-3</v>
      </c>
      <c r="M63" s="302">
        <f t="shared" si="64"/>
        <v>0</v>
      </c>
      <c r="N63" s="302">
        <f t="shared" si="65"/>
        <v>-0.21099999999999955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4.261726490460866</v>
      </c>
      <c r="C72" s="299" t="str">
        <f>CONCATENATE("(",ROUND((B72/$H74)*100,1),")")</f>
        <v>(57.7)</v>
      </c>
      <c r="D72" s="302">
        <f>'Ind T6'!M27</f>
        <v>0.29076132814745426</v>
      </c>
      <c r="E72" s="299" t="str">
        <f>CONCATENATE("(",ROUND((D72/$H74)*100,1),")")</f>
        <v>(3.9)</v>
      </c>
      <c r="F72" s="302">
        <f>'Ind T6'!N27</f>
        <v>2.8713855202750473E-2</v>
      </c>
      <c r="G72" s="299" t="str">
        <f>CONCATENATE("(",ROUND((F72/$H74)*100,1),")")</f>
        <v>(0.4)</v>
      </c>
      <c r="H72" s="302">
        <f>SUM(B72,D72,F72)</f>
        <v>4.5812016738110701</v>
      </c>
      <c r="I72" s="299" t="str">
        <f>CONCATENATE("(",ROUND((H72/$H74)*100,1),")")</f>
        <v>(62)</v>
      </c>
      <c r="K72" s="302">
        <f>B77-B72</f>
        <v>-0.16665950839710675</v>
      </c>
      <c r="L72" s="302">
        <f>D77-D72</f>
        <v>-8.3245397464012938E-3</v>
      </c>
      <c r="M72" s="302">
        <f>F77-F72</f>
        <v>-4.7017636216600475E-4</v>
      </c>
      <c r="N72" s="302">
        <f>SUM(K72:M72)</f>
        <v>-0.17545422450567405</v>
      </c>
    </row>
    <row r="73" spans="1:14" x14ac:dyDescent="0.2">
      <c r="A73" s="282" t="s">
        <v>365</v>
      </c>
      <c r="B73" s="302">
        <f>'Ind T6'!L26</f>
        <v>1.9843420775402205</v>
      </c>
      <c r="C73" s="299" t="str">
        <f>CONCATENATE("(",ROUND((B73/$H74)*100,1),")")</f>
        <v>(26.8)</v>
      </c>
      <c r="D73" s="302">
        <f>'Ind T6'!M26</f>
        <v>0.7468285890755314</v>
      </c>
      <c r="E73" s="299" t="str">
        <f>CONCATENATE("(",ROUND((D73/$H74)*100,1),")")</f>
        <v>(10.1)</v>
      </c>
      <c r="F73" s="302">
        <f>'Ind T6'!N26</f>
        <v>7.8627659573163811E-2</v>
      </c>
      <c r="G73" s="299" t="str">
        <f>CONCATENATE("(",ROUND((F73/$H74)*100,1),")")</f>
        <v>(1.1)</v>
      </c>
      <c r="H73" s="302">
        <f t="shared" ref="H73" si="66">SUM(B73,D73,F73)</f>
        <v>2.8097983261889157</v>
      </c>
      <c r="I73" s="299" t="str">
        <f>CONCATENATE("(",ROUND((H73/$H74)*100,1),")")</f>
        <v>(38)</v>
      </c>
      <c r="K73" s="302">
        <f t="shared" ref="K73:K74" si="67">B78-B73</f>
        <v>1.5363674385246773E-2</v>
      </c>
      <c r="L73" s="302">
        <f t="shared" ref="L73:L74" si="68">D78-D73</f>
        <v>-2.2751256518727447E-2</v>
      </c>
      <c r="M73" s="302">
        <f t="shared" ref="M73:M74" si="69">F78-F73</f>
        <v>-1.5819336082978364E-4</v>
      </c>
      <c r="N73" s="302">
        <f t="shared" ref="N73:N74" si="70">SUM(K73:M73)</f>
        <v>-7.5457754943104582E-3</v>
      </c>
    </row>
    <row r="74" spans="1:14" x14ac:dyDescent="0.2">
      <c r="A74" s="282" t="s">
        <v>363</v>
      </c>
      <c r="B74" s="302">
        <f>SUM(B72:B73)</f>
        <v>6.2460685680010863</v>
      </c>
      <c r="C74" s="299" t="str">
        <f>CONCATENATE("(",ROUND((B74/$H74)*100,1),")")</f>
        <v>(84.5)</v>
      </c>
      <c r="D74" s="302">
        <f>SUM(D72:D73)</f>
        <v>1.0375899172229857</v>
      </c>
      <c r="E74" s="299" t="str">
        <f>CONCATENATE("(",ROUND((D74/$H74)*100,1),")")</f>
        <v>(14)</v>
      </c>
      <c r="F74" s="302">
        <f>SUM(F72:F73)</f>
        <v>0.10734151477591428</v>
      </c>
      <c r="G74" s="299" t="str">
        <f>CONCATENATE("(",ROUND((F74/$H74)*100,1),")")</f>
        <v>(1.5)</v>
      </c>
      <c r="H74" s="302">
        <f>SUM(H72:H73)</f>
        <v>7.3909999999999858</v>
      </c>
      <c r="I74" s="299" t="str">
        <f>CONCATENATE("(",ROUND((H74/$H74)*100,1),")")</f>
        <v>(100)</v>
      </c>
      <c r="K74" s="302">
        <f t="shared" si="67"/>
        <v>-0.15129583401185975</v>
      </c>
      <c r="L74" s="302">
        <f t="shared" si="68"/>
        <v>-3.1075796265128686E-2</v>
      </c>
      <c r="M74" s="302">
        <f t="shared" si="69"/>
        <v>-6.2836972299577798E-4</v>
      </c>
      <c r="N74" s="302">
        <f t="shared" si="70"/>
        <v>-0.18299999999998423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4.0950669820637593</v>
      </c>
      <c r="C77" s="299" t="str">
        <f>CONCATENATE("(",ROUND((B77/$H79)*100,1),")")</f>
        <v>(56.8)</v>
      </c>
      <c r="D77" s="302">
        <f>'Ind T6'!R27</f>
        <v>0.28243678840105296</v>
      </c>
      <c r="E77" s="299" t="str">
        <f>CONCATENATE("(",ROUND((D77/$H79)*100,1),")")</f>
        <v>(3.9)</v>
      </c>
      <c r="F77" s="302">
        <f>'Ind T6'!S27</f>
        <v>2.8243678840584468E-2</v>
      </c>
      <c r="G77" s="299" t="str">
        <f>CONCATENATE("(",ROUND((F77/$H79)*100,1),")")</f>
        <v>(0.4)</v>
      </c>
      <c r="H77" s="302">
        <f>SUM(B77,D77,F77)</f>
        <v>4.4057474493053963</v>
      </c>
      <c r="I77" s="299" t="str">
        <f>CONCATENATE("(",ROUND((H77/$H79)*100,1),")")</f>
        <v>(61.1)</v>
      </c>
      <c r="K77" s="302">
        <f>B82-B77</f>
        <v>-0.54701740794292331</v>
      </c>
      <c r="L77" s="302">
        <f>D82-D77</f>
        <v>-3.2323298127796773E-2</v>
      </c>
      <c r="M77" s="302">
        <f>F82-F77</f>
        <v>-2.3031156073829925E-3</v>
      </c>
      <c r="N77" s="302">
        <f>SUM(K77:M77)</f>
        <v>-0.58164382167810302</v>
      </c>
    </row>
    <row r="78" spans="1:14" x14ac:dyDescent="0.2">
      <c r="A78" s="282" t="s">
        <v>365</v>
      </c>
      <c r="B78" s="302">
        <f>'Ind T6'!Q26</f>
        <v>1.9997057519254673</v>
      </c>
      <c r="C78" s="299" t="str">
        <f>CONCATENATE("(",ROUND((B78/$H79)*100,1),")")</f>
        <v>(27.7)</v>
      </c>
      <c r="D78" s="302">
        <f>'Ind T6'!R26</f>
        <v>0.72407733255680395</v>
      </c>
      <c r="E78" s="299" t="str">
        <f>CONCATENATE("(",ROUND((D78/$H79)*100,1),")")</f>
        <v>(10)</v>
      </c>
      <c r="F78" s="302">
        <f>'Ind T6'!S26</f>
        <v>7.8469466212334027E-2</v>
      </c>
      <c r="G78" s="299" t="str">
        <f>CONCATENATE("(",ROUND((F78/$H79)*100,1),")")</f>
        <v>(1.1)</v>
      </c>
      <c r="H78" s="302">
        <f t="shared" ref="H78" si="71">SUM(B78,D78,F78)</f>
        <v>2.8022525506946052</v>
      </c>
      <c r="I78" s="299" t="str">
        <f>CONCATENATE("(",ROUND((H78/$H79)*100,1),")")</f>
        <v>(38.9)</v>
      </c>
      <c r="K78" s="302">
        <f t="shared" ref="K78:K79" si="72">B83-B78</f>
        <v>-0.10785144126542989</v>
      </c>
      <c r="L78" s="302">
        <f t="shared" ref="L78:L79" si="73">D83-D78</f>
        <v>-8.7436544344655753E-2</v>
      </c>
      <c r="M78" s="302">
        <f t="shared" ref="M78:M79" si="74">F83-F78</f>
        <v>-6.068192711815773E-3</v>
      </c>
      <c r="N78" s="302">
        <f t="shared" ref="N78:N79" si="75">SUM(K78:M78)</f>
        <v>-0.20135617832190142</v>
      </c>
    </row>
    <row r="79" spans="1:14" x14ac:dyDescent="0.2">
      <c r="A79" s="282" t="s">
        <v>363</v>
      </c>
      <c r="B79" s="302">
        <f>SUM(B77:B78)</f>
        <v>6.0947727339892266</v>
      </c>
      <c r="C79" s="299" t="str">
        <f>CONCATENATE("(",ROUND((B79/$H79)*100,1),")")</f>
        <v>(84.6)</v>
      </c>
      <c r="D79" s="302">
        <f>SUM(D77:D78)</f>
        <v>1.006514120957857</v>
      </c>
      <c r="E79" s="299" t="str">
        <f>CONCATENATE("(",ROUND((D79/$H79)*100,1),")")</f>
        <v>(14)</v>
      </c>
      <c r="F79" s="302">
        <f>SUM(F77:F78)</f>
        <v>0.1067131450529185</v>
      </c>
      <c r="G79" s="299" t="str">
        <f>CONCATENATE("(",ROUND((F79/$H79)*100,1),")")</f>
        <v>(1.5)</v>
      </c>
      <c r="H79" s="302">
        <f>SUM(H77:H78)</f>
        <v>7.208000000000002</v>
      </c>
      <c r="I79" s="299" t="str">
        <f>CONCATENATE("(",ROUND((H79/$H79)*100,1),")")</f>
        <v>(100)</v>
      </c>
      <c r="K79" s="302">
        <f t="shared" si="72"/>
        <v>-0.65486884920835298</v>
      </c>
      <c r="L79" s="302">
        <f t="shared" si="73"/>
        <v>-0.11975984247245264</v>
      </c>
      <c r="M79" s="302">
        <f t="shared" si="74"/>
        <v>-8.3713083191987725E-3</v>
      </c>
      <c r="N79" s="302">
        <f t="shared" si="75"/>
        <v>-0.78300000000000436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3.548049574120836</v>
      </c>
      <c r="C82" s="299" t="str">
        <f>CONCATENATE("(",ROUND((B82/$H84)*100,1),")")</f>
        <v>(55.2)</v>
      </c>
      <c r="D82" s="302">
        <f>'Ind T6'!W27</f>
        <v>0.25011349027325619</v>
      </c>
      <c r="E82" s="299" t="str">
        <f>CONCATENATE("(",ROUND((D82/$H84)*100,1),")")</f>
        <v>(3.9)</v>
      </c>
      <c r="F82" s="302">
        <f>'Ind T6'!X27</f>
        <v>2.5940563233201475E-2</v>
      </c>
      <c r="G82" s="299" t="str">
        <f>CONCATENATE("(",ROUND((F82/$H84)*100,1),")")</f>
        <v>(0.4)</v>
      </c>
      <c r="H82" s="302">
        <f>SUM(B82,D82,F82)</f>
        <v>3.8241036276272933</v>
      </c>
      <c r="I82" s="299" t="str">
        <f>CONCATENATE("(",ROUND((H82/$H84)*100,1),")")</f>
        <v>(59.5)</v>
      </c>
      <c r="K82" s="302">
        <f>B82-B72</f>
        <v>-0.71367691634003005</v>
      </c>
      <c r="L82" s="302">
        <f>D82-D72</f>
        <v>-4.0647837874198067E-2</v>
      </c>
      <c r="M82" s="302">
        <f>F82-F72</f>
        <v>-2.7732919695489973E-3</v>
      </c>
      <c r="N82" s="302">
        <f>SUM(K82:M82)</f>
        <v>-0.75709804618377718</v>
      </c>
    </row>
    <row r="83" spans="1:14" x14ac:dyDescent="0.2">
      <c r="A83" s="282" t="s">
        <v>365</v>
      </c>
      <c r="B83" s="302">
        <f>'Ind T6'!V26</f>
        <v>1.8918543106600374</v>
      </c>
      <c r="C83" s="299" t="str">
        <f>CONCATENATE("(",ROUND((B83/$H84)*100,1),")")</f>
        <v>(29.4)</v>
      </c>
      <c r="D83" s="302">
        <f>'Ind T6'!W26</f>
        <v>0.6366407882121482</v>
      </c>
      <c r="E83" s="299" t="str">
        <f>CONCATENATE("(",ROUND((D83/$H84)*100,1),")")</f>
        <v>(9.9)</v>
      </c>
      <c r="F83" s="302">
        <f>'Ind T6'!X26</f>
        <v>7.2401273500518254E-2</v>
      </c>
      <c r="G83" s="299" t="str">
        <f>CONCATENATE("(",ROUND((F83/$H84)*100,1),")")</f>
        <v>(1.1)</v>
      </c>
      <c r="H83" s="302">
        <f t="shared" ref="H83" si="76">SUM(B83,D83,F83)</f>
        <v>2.6008963723727039</v>
      </c>
      <c r="I83" s="299" t="str">
        <f>CONCATENATE("(",ROUND((H83/$H84)*100,1),")")</f>
        <v>(40.5)</v>
      </c>
      <c r="K83" s="302">
        <f t="shared" ref="K83:K84" si="77">B83-B73</f>
        <v>-9.248776688018312E-2</v>
      </c>
      <c r="L83" s="302">
        <f t="shared" ref="L83:L84" si="78">D83-D73</f>
        <v>-0.1101878008633832</v>
      </c>
      <c r="M83" s="302">
        <f t="shared" ref="M83:M84" si="79">F83-F73</f>
        <v>-6.2263860726455567E-3</v>
      </c>
      <c r="N83" s="302">
        <f t="shared" ref="N83:N84" si="80">SUM(K83:M83)</f>
        <v>-0.20890195381621188</v>
      </c>
    </row>
    <row r="84" spans="1:14" x14ac:dyDescent="0.2">
      <c r="A84" s="282" t="s">
        <v>363</v>
      </c>
      <c r="B84" s="302">
        <f>SUM(B82:B83)</f>
        <v>5.4399038847808736</v>
      </c>
      <c r="C84" s="299" t="str">
        <f>CONCATENATE("(",ROUND((B84/$H84)*100,1),")")</f>
        <v>(84.7)</v>
      </c>
      <c r="D84" s="302">
        <f>SUM(D82:D83)</f>
        <v>0.88675427848540433</v>
      </c>
      <c r="E84" s="299" t="str">
        <f>CONCATENATE("(",ROUND((D84/$H84)*100,1),")")</f>
        <v>(13.8)</v>
      </c>
      <c r="F84" s="302">
        <f>SUM(F82:F83)</f>
        <v>9.8341836733719726E-2</v>
      </c>
      <c r="G84" s="299" t="str">
        <f>CONCATENATE("(",ROUND((F84/$H84)*100,1),")")</f>
        <v>(1.5)</v>
      </c>
      <c r="H84" s="302">
        <f>SUM(H82:H83)</f>
        <v>6.4249999999999972</v>
      </c>
      <c r="I84" s="299" t="str">
        <f>CONCATENATE("(",ROUND((H84/$H84)*100,1),")")</f>
        <v>(100)</v>
      </c>
      <c r="K84" s="302">
        <f t="shared" si="77"/>
        <v>-0.80616468322021273</v>
      </c>
      <c r="L84" s="302">
        <f t="shared" si="78"/>
        <v>-0.15083563873758132</v>
      </c>
      <c r="M84" s="302">
        <f t="shared" si="79"/>
        <v>-8.9996780421945505E-3</v>
      </c>
      <c r="N84" s="302">
        <f t="shared" si="80"/>
        <v>-0.96599999999998865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3.1640026038421083</v>
      </c>
      <c r="C93" s="299" t="str">
        <f>CONCATENATE("(",ROUND((B93/$H95)*100,1),")")</f>
        <v>(72)</v>
      </c>
      <c r="D93" s="302">
        <f>'Ind T6'!M36</f>
        <v>0.12032448853158774</v>
      </c>
      <c r="E93" s="299" t="str">
        <f>CONCATENATE("(",ROUND((D93/$H95)*100,1),")")</f>
        <v>(2.7)</v>
      </c>
      <c r="F93" s="302">
        <f>'Ind T6'!N36</f>
        <v>6.84064476134955E-2</v>
      </c>
      <c r="G93" s="299" t="str">
        <f>CONCATENATE("(",ROUND((F93/$H95)*100,1),")")</f>
        <v>(1.6)</v>
      </c>
      <c r="H93" s="302">
        <f>SUM(B93,D93,F93)</f>
        <v>3.3527335399871916</v>
      </c>
      <c r="I93" s="299" t="str">
        <f>CONCATENATE("(",ROUND((H93/$H95)*100,1),")")</f>
        <v>(76.3)</v>
      </c>
      <c r="K93" s="302">
        <f>B98-B93</f>
        <v>0.25532331189223134</v>
      </c>
      <c r="L93" s="302">
        <f>D98-D93</f>
        <v>1.3146399574161596E-2</v>
      </c>
      <c r="M93" s="302">
        <f>F98-F93</f>
        <v>6.2720757417415035E-3</v>
      </c>
      <c r="N93" s="302">
        <f>SUM(K93:M93)</f>
        <v>0.27474178720813441</v>
      </c>
    </row>
    <row r="94" spans="1:14" x14ac:dyDescent="0.2">
      <c r="A94" s="282" t="s">
        <v>365</v>
      </c>
      <c r="B94" s="302">
        <f>'Ind T6'!L35</f>
        <v>0.82019603223578474</v>
      </c>
      <c r="C94" s="299" t="str">
        <f>CONCATENATE("(",ROUND((B94/$H95)*100,1),")")</f>
        <v>(18.7)</v>
      </c>
      <c r="D94" s="302">
        <f>'Ind T6'!M35</f>
        <v>0.16570167390248564</v>
      </c>
      <c r="E94" s="299" t="str">
        <f>CONCATENATE("(",ROUND((D94/$H95)*100,1),")")</f>
        <v>(3.8)</v>
      </c>
      <c r="F94" s="302">
        <f>'Ind T6'!N35</f>
        <v>5.7368753874541635E-2</v>
      </c>
      <c r="G94" s="299" t="str">
        <f>CONCATENATE("(",ROUND((F94/$H95)*100,1),")")</f>
        <v>(1.3)</v>
      </c>
      <c r="H94" s="302">
        <f t="shared" ref="H94" si="81">SUM(B94,D94,F94)</f>
        <v>1.0432664600128119</v>
      </c>
      <c r="I94" s="299" t="str">
        <f>CONCATENATE("(",ROUND((H94/$H95)*100,1),")")</f>
        <v>(23.7)</v>
      </c>
      <c r="K94" s="302">
        <f t="shared" ref="K94:K95" si="82">B99-B94</f>
        <v>5.2049120559700346E-2</v>
      </c>
      <c r="L94" s="302">
        <f t="shared" ref="L94:L95" si="83">D99-D94</f>
        <v>1.1761653421046819E-2</v>
      </c>
      <c r="M94" s="302">
        <f t="shared" ref="M94:M95" si="84">F99-F94</f>
        <v>6.447438811113225E-3</v>
      </c>
      <c r="N94" s="302">
        <f t="shared" ref="N94:N95" si="85">SUM(K94:M94)</f>
        <v>7.0258212791860397E-2</v>
      </c>
    </row>
    <row r="95" spans="1:14" x14ac:dyDescent="0.2">
      <c r="A95" s="282" t="s">
        <v>363</v>
      </c>
      <c r="B95" s="302">
        <f>SUM(B93:B94)</f>
        <v>3.9841986360778932</v>
      </c>
      <c r="C95" s="299" t="str">
        <f>CONCATENATE("(",ROUND((B95/$H95)*100,1),")")</f>
        <v>(90.6)</v>
      </c>
      <c r="D95" s="302">
        <f>SUM(D93:D94)</f>
        <v>0.28602616243407336</v>
      </c>
      <c r="E95" s="299" t="str">
        <f>CONCATENATE("(",ROUND((D95/$H95)*100,1),")")</f>
        <v>(6.5)</v>
      </c>
      <c r="F95" s="302">
        <f>SUM(F93:F94)</f>
        <v>0.12577520148803714</v>
      </c>
      <c r="G95" s="299" t="str">
        <f>CONCATENATE("(",ROUND((F95/$H95)*100,1),")")</f>
        <v>(2.9)</v>
      </c>
      <c r="H95" s="302">
        <f>SUM(H93:H94)</f>
        <v>4.3960000000000035</v>
      </c>
      <c r="I95" s="299" t="str">
        <f>CONCATENATE("(",ROUND((H95/$H95)*100,1),")")</f>
        <v>(100)</v>
      </c>
      <c r="K95" s="302">
        <f t="shared" si="82"/>
        <v>0.30737243245193158</v>
      </c>
      <c r="L95" s="302">
        <f t="shared" si="83"/>
        <v>2.490805299520843E-2</v>
      </c>
      <c r="M95" s="302">
        <f t="shared" si="84"/>
        <v>1.2719514552854722E-2</v>
      </c>
      <c r="N95" s="302">
        <f t="shared" si="85"/>
        <v>0.34499999999999476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3.4193259157343396</v>
      </c>
      <c r="C98" s="299" t="str">
        <f>CONCATENATE("(",ROUND((B98/$H100)*100,1),")")</f>
        <v>(72.1)</v>
      </c>
      <c r="D98" s="302">
        <f>'Ind T6'!R36</f>
        <v>0.13347088810574934</v>
      </c>
      <c r="E98" s="299" t="str">
        <f>CONCATENATE("(",ROUND((D98/$H100)*100,1),")")</f>
        <v>(2.8)</v>
      </c>
      <c r="F98" s="302">
        <f>'Ind T6'!S36</f>
        <v>7.4678523355237003E-2</v>
      </c>
      <c r="G98" s="299" t="str">
        <f>CONCATENATE("(",ROUND((F98/$H100)*100,1),")")</f>
        <v>(1.6)</v>
      </c>
      <c r="H98" s="302">
        <f>SUM(B98,D98,F98)</f>
        <v>3.6274753271953259</v>
      </c>
      <c r="I98" s="299" t="str">
        <f>CONCATENATE("(",ROUND((H98/$H100)*100,1),")")</f>
        <v>(76.5)</v>
      </c>
      <c r="K98" s="302">
        <f>B103-B98</f>
        <v>-0.13439669422100664</v>
      </c>
      <c r="L98" s="302">
        <f>D103-D98</f>
        <v>1.3358627991637007E-3</v>
      </c>
      <c r="M98" s="302">
        <f>F103-F98</f>
        <v>-2.6092151770433503E-4</v>
      </c>
      <c r="N98" s="302">
        <f>SUM(K98:M98)</f>
        <v>-0.13332175293954729</v>
      </c>
    </row>
    <row r="99" spans="1:14" x14ac:dyDescent="0.2">
      <c r="A99" s="282" t="s">
        <v>365</v>
      </c>
      <c r="B99" s="302">
        <f>'Ind T6'!Q35</f>
        <v>0.87224515279548509</v>
      </c>
      <c r="C99" s="299" t="str">
        <f>CONCATENATE("(",ROUND((B99/$H100)*100,1),")")</f>
        <v>(18.4)</v>
      </c>
      <c r="D99" s="302">
        <f>'Ind T6'!R35</f>
        <v>0.17746332732353245</v>
      </c>
      <c r="E99" s="299" t="str">
        <f>CONCATENATE("(",ROUND((D99/$H100)*100,1),")")</f>
        <v>(3.7)</v>
      </c>
      <c r="F99" s="302">
        <f>'Ind T6'!S35</f>
        <v>6.381619268565486E-2</v>
      </c>
      <c r="G99" s="299" t="str">
        <f>CONCATENATE("(",ROUND((F99/$H100)*100,1),")")</f>
        <v>(1.3)</v>
      </c>
      <c r="H99" s="302">
        <f t="shared" ref="H99" si="86">SUM(B99,D99,F99)</f>
        <v>1.1135246728046724</v>
      </c>
      <c r="I99" s="299" t="str">
        <f>CONCATENATE("(",ROUND((H99/$H100)*100,1),")")</f>
        <v>(23.5)</v>
      </c>
      <c r="K99" s="302">
        <f t="shared" ref="K99:K100" si="87">B104-B99</f>
        <v>-6.5007899096226285E-2</v>
      </c>
      <c r="L99" s="302">
        <f t="shared" ref="L99:L100" si="88">D104-D99</f>
        <v>-8.3202682055784349E-3</v>
      </c>
      <c r="M99" s="302">
        <f t="shared" ref="M99:M100" si="89">F104-F99</f>
        <v>1.6499202413560038E-3</v>
      </c>
      <c r="N99" s="302">
        <f t="shared" ref="N99:N100" si="90">SUM(K99:M99)</f>
        <v>-7.1678247060448716E-2</v>
      </c>
    </row>
    <row r="100" spans="1:14" x14ac:dyDescent="0.2">
      <c r="A100" s="282" t="s">
        <v>363</v>
      </c>
      <c r="B100" s="302">
        <f>SUM(B98:B99)</f>
        <v>4.2915710685298247</v>
      </c>
      <c r="C100" s="299" t="str">
        <f>CONCATENATE("(",ROUND((B100/$H100)*100,1),")")</f>
        <v>(90.5)</v>
      </c>
      <c r="D100" s="302">
        <f>SUM(D98:D99)</f>
        <v>0.31093421542928179</v>
      </c>
      <c r="E100" s="299" t="str">
        <f>CONCATENATE("(",ROUND((D100/$H100)*100,1),")")</f>
        <v>(6.6)</v>
      </c>
      <c r="F100" s="302">
        <f>SUM(F98:F99)</f>
        <v>0.13849471604089186</v>
      </c>
      <c r="G100" s="299" t="str">
        <f>CONCATENATE("(",ROUND((F100/$H100)*100,1),")")</f>
        <v>(2.9)</v>
      </c>
      <c r="H100" s="302">
        <f>SUM(H98:H99)</f>
        <v>4.7409999999999979</v>
      </c>
      <c r="I100" s="299" t="str">
        <f>CONCATENATE("(",ROUND((H100/$H100)*100,1),")")</f>
        <v>(100)</v>
      </c>
      <c r="K100" s="302">
        <f t="shared" si="87"/>
        <v>-0.19940459331723304</v>
      </c>
      <c r="L100" s="302">
        <f t="shared" si="88"/>
        <v>-6.984405406414762E-3</v>
      </c>
      <c r="M100" s="302">
        <f t="shared" si="89"/>
        <v>1.3889987236516688E-3</v>
      </c>
      <c r="N100" s="302">
        <f t="shared" si="90"/>
        <v>-0.20499999999999613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3.284929221513333</v>
      </c>
      <c r="C103" s="299" t="str">
        <f>CONCATENATE("(",ROUND((B103/$H105)*100,1),")")</f>
        <v>(72.4)</v>
      </c>
      <c r="D103" s="302">
        <f>'Ind T6'!W36</f>
        <v>0.13480675090491304</v>
      </c>
      <c r="E103" s="299" t="str">
        <f>CONCATENATE("(",ROUND((D103/$H105)*100,1),")")</f>
        <v>(3)</v>
      </c>
      <c r="F103" s="302">
        <f>'Ind T6'!X36</f>
        <v>7.4417601837532668E-2</v>
      </c>
      <c r="G103" s="299" t="str">
        <f>CONCATENATE("(",ROUND((F103/$H105)*100,1),")")</f>
        <v>(1.6)</v>
      </c>
      <c r="H103" s="302">
        <f>SUM(B103,D103,F103)</f>
        <v>3.4941535742557788</v>
      </c>
      <c r="I103" s="299" t="str">
        <f>CONCATENATE("(",ROUND((H103/$H105)*100,1),")")</f>
        <v>(77)</v>
      </c>
      <c r="K103" s="302">
        <f>B103-B93</f>
        <v>0.1209266176712247</v>
      </c>
      <c r="L103" s="302">
        <f>D103-D93</f>
        <v>1.4482262373325297E-2</v>
      </c>
      <c r="M103" s="302">
        <f>F103-F93</f>
        <v>6.0111542240371685E-3</v>
      </c>
      <c r="N103" s="302">
        <f>SUM(K103:M103)</f>
        <v>0.14142003426858715</v>
      </c>
    </row>
    <row r="104" spans="1:14" x14ac:dyDescent="0.2">
      <c r="A104" s="282" t="s">
        <v>365</v>
      </c>
      <c r="B104" s="302">
        <f>'Ind T6'!V35</f>
        <v>0.80723725369925881</v>
      </c>
      <c r="C104" s="299" t="str">
        <f>CONCATENATE("(",ROUND((B104/$H105)*100,1),")")</f>
        <v>(17.8)</v>
      </c>
      <c r="D104" s="302">
        <f>'Ind T6'!W35</f>
        <v>0.16914305911795402</v>
      </c>
      <c r="E104" s="299" t="str">
        <f>CONCATENATE("(",ROUND((D104/$H105)*100,1),")")</f>
        <v>(3.7)</v>
      </c>
      <c r="F104" s="302">
        <f>'Ind T6'!X35</f>
        <v>6.5466112927010864E-2</v>
      </c>
      <c r="G104" s="299" t="str">
        <f>CONCATENATE("(",ROUND((F104/$H105)*100,1),")")</f>
        <v>(1.4)</v>
      </c>
      <c r="H104" s="302">
        <f t="shared" ref="H104" si="91">SUM(B104,D104,F104)</f>
        <v>1.0418464257442237</v>
      </c>
      <c r="I104" s="299" t="str">
        <f>CONCATENATE("(",ROUND((H104/$H105)*100,1),")")</f>
        <v>(23)</v>
      </c>
      <c r="K104" s="302">
        <f t="shared" ref="K104:K105" si="92">B104-B94</f>
        <v>-1.2958778536525939E-2</v>
      </c>
      <c r="L104" s="302">
        <f t="shared" ref="L104:L105" si="93">D104-D94</f>
        <v>3.4413852154683844E-3</v>
      </c>
      <c r="M104" s="302">
        <f t="shared" ref="M104:M105" si="94">F104-F94</f>
        <v>8.0973590524692288E-3</v>
      </c>
      <c r="N104" s="302">
        <f t="shared" ref="N104:N105" si="95">SUM(K104:M104)</f>
        <v>-1.4200342685883258E-3</v>
      </c>
    </row>
    <row r="105" spans="1:14" x14ac:dyDescent="0.2">
      <c r="A105" s="282" t="s">
        <v>363</v>
      </c>
      <c r="B105" s="302">
        <f>SUM(B103:B104)</f>
        <v>4.0921664752125917</v>
      </c>
      <c r="C105" s="299" t="str">
        <f>CONCATENATE("(",ROUND((B105/$H105)*100,1),")")</f>
        <v>(90.2)</v>
      </c>
      <c r="D105" s="302">
        <f>SUM(D103:D104)</f>
        <v>0.30394981002286703</v>
      </c>
      <c r="E105" s="299" t="str">
        <f>CONCATENATE("(",ROUND((D105/$H105)*100,1),")")</f>
        <v>(6.7)</v>
      </c>
      <c r="F105" s="302">
        <f>SUM(F103:F104)</f>
        <v>0.13988371476454353</v>
      </c>
      <c r="G105" s="299" t="str">
        <f>CONCATENATE("(",ROUND((F105/$H105)*100,1),")")</f>
        <v>(3.1)</v>
      </c>
      <c r="H105" s="302">
        <f>SUM(H103:H104)</f>
        <v>4.5360000000000023</v>
      </c>
      <c r="I105" s="299" t="str">
        <f>CONCATENATE("(",ROUND((H105/$H105)*100,1),")")</f>
        <v>(100)</v>
      </c>
      <c r="K105" s="302">
        <f t="shared" si="92"/>
        <v>0.10796783913469854</v>
      </c>
      <c r="L105" s="302">
        <f t="shared" si="93"/>
        <v>1.7923647588793667E-2</v>
      </c>
      <c r="M105" s="302">
        <f t="shared" si="94"/>
        <v>1.410851327650639E-2</v>
      </c>
      <c r="N105" s="302">
        <f t="shared" si="95"/>
        <v>0.1399999999999986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27.767441335033137</v>
      </c>
      <c r="C114" s="299" t="str">
        <f>CONCATENATE("(",ROUND((B114/$H116)*100,1),")")</f>
        <v>(69.7)</v>
      </c>
      <c r="D114" s="302">
        <f>'Ind T6'!M45</f>
        <v>1.3574330203643856</v>
      </c>
      <c r="E114" s="299" t="str">
        <f>CONCATENATE("(",ROUND((D114/$H116)*100,1),")")</f>
        <v>(3.4)</v>
      </c>
      <c r="F114" s="302">
        <f>'Ind T6'!N45</f>
        <v>1.9637619575220024</v>
      </c>
      <c r="G114" s="299" t="str">
        <f>CONCATENATE("(",ROUND((F114/$H116)*100,1),")")</f>
        <v>(4.9)</v>
      </c>
      <c r="H114" s="302">
        <f>SUM(B114,D114,F114)</f>
        <v>31.088636312919526</v>
      </c>
      <c r="I114" s="299" t="str">
        <f>CONCATENATE("(",ROUND((H114/$H116)*100,1),")")</f>
        <v>(78)</v>
      </c>
      <c r="K114" s="302">
        <f>B119-B114</f>
        <v>-1.323402916632336</v>
      </c>
      <c r="L114" s="302">
        <f>D119-D114</f>
        <v>-3.8333276744402012E-2</v>
      </c>
      <c r="M114" s="302">
        <f>F119-F114</f>
        <v>-7.2445377314690029E-2</v>
      </c>
      <c r="N114" s="302">
        <f>SUM(K114:M114)</f>
        <v>-1.434181570691428</v>
      </c>
    </row>
    <row r="115" spans="1:14" x14ac:dyDescent="0.2">
      <c r="A115" s="282" t="s">
        <v>365</v>
      </c>
      <c r="B115" s="302">
        <f>'Ind T6'!L44</f>
        <v>6.3666198668045713</v>
      </c>
      <c r="C115" s="299" t="str">
        <f>CONCATENATE("(",ROUND((B115/$H116)*100,1),")")</f>
        <v>(16)</v>
      </c>
      <c r="D115" s="302">
        <f>'Ind T6'!M44</f>
        <v>1.5304326787991105</v>
      </c>
      <c r="E115" s="299" t="str">
        <f>CONCATENATE("(",ROUND((D115/$H116)*100,1),")")</f>
        <v>(3.8)</v>
      </c>
      <c r="F115" s="302">
        <f>'Ind T6'!N44</f>
        <v>0.87031114147674127</v>
      </c>
      <c r="G115" s="299" t="str">
        <f>CONCATENATE("(",ROUND((F115/$H116)*100,1),")")</f>
        <v>(2.2)</v>
      </c>
      <c r="H115" s="302">
        <f t="shared" ref="H115" si="96">SUM(B115,D115,F115)</f>
        <v>8.7673636870804224</v>
      </c>
      <c r="I115" s="299" t="str">
        <f>CONCATENATE("(",ROUND((H115/$H116)*100,1),")")</f>
        <v>(22)</v>
      </c>
      <c r="K115" s="302">
        <f t="shared" ref="K115:K116" si="97">B120-B115</f>
        <v>-0.2069433416166726</v>
      </c>
      <c r="L115" s="302">
        <f t="shared" ref="L115:L116" si="98">D120-D115</f>
        <v>-5.8584421889424254E-2</v>
      </c>
      <c r="M115" s="302">
        <f t="shared" ref="M115:M116" si="99">F120-F115</f>
        <v>-8.2290665802439933E-2</v>
      </c>
      <c r="N115" s="302">
        <f t="shared" ref="N115:N116" si="100">SUM(K115:M115)</f>
        <v>-0.34781842930853679</v>
      </c>
    </row>
    <row r="116" spans="1:14" x14ac:dyDescent="0.2">
      <c r="A116" s="282" t="s">
        <v>363</v>
      </c>
      <c r="B116" s="302">
        <f>SUM(B114:B115)</f>
        <v>34.13406120183771</v>
      </c>
      <c r="C116" s="299" t="str">
        <f>CONCATENATE("(",ROUND((B116/$H116)*100,1),")")</f>
        <v>(85.6)</v>
      </c>
      <c r="D116" s="302">
        <f>SUM(D114:D115)</f>
        <v>2.8878656991634961</v>
      </c>
      <c r="E116" s="299" t="str">
        <f>CONCATENATE("(",ROUND((D116/$H116)*100,1),")")</f>
        <v>(7.2)</v>
      </c>
      <c r="F116" s="302">
        <f>SUM(F114:F115)</f>
        <v>2.8340730989987435</v>
      </c>
      <c r="G116" s="299" t="str">
        <f>CONCATENATE("(",ROUND((F116/$H116)*100,1),")")</f>
        <v>(7.1)</v>
      </c>
      <c r="H116" s="302">
        <f>SUM(H114:H115)</f>
        <v>39.855999999999952</v>
      </c>
      <c r="I116" s="299" t="str">
        <f>CONCATENATE("(",ROUND((H116/$H116)*100,1),")")</f>
        <v>(100)</v>
      </c>
      <c r="K116" s="302">
        <f t="shared" si="97"/>
        <v>-1.5303462582490113</v>
      </c>
      <c r="L116" s="302">
        <f t="shared" si="98"/>
        <v>-9.6917698633826266E-2</v>
      </c>
      <c r="M116" s="302">
        <f t="shared" si="99"/>
        <v>-0.15473604311712963</v>
      </c>
      <c r="N116" s="302">
        <f t="shared" si="100"/>
        <v>-1.7819999999999672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26.444038418400801</v>
      </c>
      <c r="C119" s="299" t="str">
        <f>CONCATENATE("(",ROUND((B119/$H121)*100,1),")")</f>
        <v>(69.5)</v>
      </c>
      <c r="D119" s="302">
        <f>'Ind T6'!R45</f>
        <v>1.3190997436199836</v>
      </c>
      <c r="E119" s="299" t="str">
        <f>CONCATENATE("(",ROUND((D119/$H121)*100,1),")")</f>
        <v>(3.5)</v>
      </c>
      <c r="F119" s="302">
        <f>'Ind T6'!S45</f>
        <v>1.8913165802073124</v>
      </c>
      <c r="G119" s="299" t="str">
        <f>CONCATENATE("(",ROUND((F119/$H121)*100,1),")")</f>
        <v>(5)</v>
      </c>
      <c r="H119" s="302">
        <f>SUM(B119,D119,F119)</f>
        <v>29.654454742228097</v>
      </c>
      <c r="I119" s="299" t="str">
        <f>CONCATENATE("(",ROUND((H119/$H121)*100,1),")")</f>
        <v>(77.9)</v>
      </c>
      <c r="K119" s="302">
        <f>B124-B119</f>
        <v>-1.8086114560804525</v>
      </c>
      <c r="L119" s="302">
        <f>D124-D119</f>
        <v>-5.816795416495868E-2</v>
      </c>
      <c r="M119" s="302">
        <f>F124-F119</f>
        <v>-7.03747439343827E-3</v>
      </c>
      <c r="N119" s="302">
        <f>SUM(K119:M119)</f>
        <v>-1.8738168846388494</v>
      </c>
    </row>
    <row r="120" spans="1:14" x14ac:dyDescent="0.2">
      <c r="A120" s="282" t="s">
        <v>365</v>
      </c>
      <c r="B120" s="302">
        <f>'Ind T6'!Q44</f>
        <v>6.1596765251878987</v>
      </c>
      <c r="C120" s="299" t="str">
        <f>CONCATENATE("(",ROUND((B120/$H121)*100,1),")")</f>
        <v>(16.2)</v>
      </c>
      <c r="D120" s="302">
        <f>'Ind T6'!R44</f>
        <v>1.4718482569096862</v>
      </c>
      <c r="E120" s="299" t="str">
        <f>CONCATENATE("(",ROUND((D120/$H121)*100,1),")")</f>
        <v>(3.9)</v>
      </c>
      <c r="F120" s="302">
        <f>'Ind T6'!S44</f>
        <v>0.78802047567430134</v>
      </c>
      <c r="G120" s="299" t="str">
        <f>CONCATENATE("(",ROUND((F120/$H121)*100,1),")")</f>
        <v>(2.1)</v>
      </c>
      <c r="H120" s="302">
        <f t="shared" ref="H120" si="101">SUM(B120,D120,F120)</f>
        <v>8.4195452577718868</v>
      </c>
      <c r="I120" s="299" t="str">
        <f>CONCATENATE("(",ROUND((H120/$H121)*100,1),")")</f>
        <v>(22.1)</v>
      </c>
      <c r="K120" s="302">
        <f t="shared" ref="K120:K121" si="102">B125-B120</f>
        <v>-0.24199378749099321</v>
      </c>
      <c r="L120" s="302">
        <f t="shared" ref="L120:L121" si="103">D125-D120</f>
        <v>-5.6537660387755873E-2</v>
      </c>
      <c r="M120" s="302">
        <f t="shared" ref="M120:M121" si="104">F125-F120</f>
        <v>-8.16516674823764E-2</v>
      </c>
      <c r="N120" s="302">
        <f t="shared" ref="N120:N121" si="105">SUM(K120:M120)</f>
        <v>-0.38018311536112548</v>
      </c>
    </row>
    <row r="121" spans="1:14" x14ac:dyDescent="0.2">
      <c r="A121" s="282" t="s">
        <v>363</v>
      </c>
      <c r="B121" s="302">
        <f>SUM(B119:B120)</f>
        <v>32.603714943588699</v>
      </c>
      <c r="C121" s="299" t="str">
        <f>CONCATENATE("(",ROUND((B121/$H121)*100,1),")")</f>
        <v>(85.6)</v>
      </c>
      <c r="D121" s="302">
        <f>SUM(D119:D120)</f>
        <v>2.7909480005296698</v>
      </c>
      <c r="E121" s="299" t="str">
        <f>CONCATENATE("(",ROUND((D121/$H121)*100,1),")")</f>
        <v>(7.3)</v>
      </c>
      <c r="F121" s="302">
        <f>SUM(F119:F120)</f>
        <v>2.6793370558816139</v>
      </c>
      <c r="G121" s="299" t="str">
        <f>CONCATENATE("(",ROUND((F121/$H121)*100,1),")")</f>
        <v>(7)</v>
      </c>
      <c r="H121" s="302">
        <f>SUM(H119:H120)</f>
        <v>38.073999999999984</v>
      </c>
      <c r="I121" s="299" t="str">
        <f>CONCATENATE("(",ROUND((H121/$H121)*100,1),")")</f>
        <v>(100)</v>
      </c>
      <c r="K121" s="302">
        <f t="shared" si="102"/>
        <v>-2.0506052435714466</v>
      </c>
      <c r="L121" s="302">
        <f t="shared" si="103"/>
        <v>-0.11470561455271433</v>
      </c>
      <c r="M121" s="302">
        <f t="shared" si="104"/>
        <v>-8.868914187581467E-2</v>
      </c>
      <c r="N121" s="302">
        <f t="shared" si="105"/>
        <v>-2.2539999999999756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24.635426962320349</v>
      </c>
      <c r="C124" s="299" t="str">
        <f>CONCATENATE("(",ROUND((B124/$H126)*100,1),")")</f>
        <v>(68.8)</v>
      </c>
      <c r="D124" s="302">
        <f>'Ind T6'!W45</f>
        <v>1.2609317894550249</v>
      </c>
      <c r="E124" s="299" t="str">
        <f>CONCATENATE("(",ROUND((D124/$H126)*100,1),")")</f>
        <v>(3.5)</v>
      </c>
      <c r="F124" s="302">
        <f>'Ind T6'!X45</f>
        <v>1.8842791058138741</v>
      </c>
      <c r="G124" s="299" t="str">
        <f>CONCATENATE("(",ROUND((F124/$H126)*100,1),")")</f>
        <v>(5.3)</v>
      </c>
      <c r="H124" s="302">
        <f>SUM(B124,D124,F124)</f>
        <v>27.780637857589248</v>
      </c>
      <c r="I124" s="299" t="str">
        <f>CONCATENATE("(",ROUND((H124/$H126)*100,1),")")</f>
        <v>(77.6)</v>
      </c>
      <c r="K124" s="302">
        <f>B124-B114</f>
        <v>-3.1320143727127885</v>
      </c>
      <c r="L124" s="302">
        <f>D124-D114</f>
        <v>-9.6501230909360691E-2</v>
      </c>
      <c r="M124" s="302">
        <f>F124-F114</f>
        <v>-7.9482851708128299E-2</v>
      </c>
      <c r="N124" s="302">
        <f>SUM(K124:M124)</f>
        <v>-3.3079984553302779</v>
      </c>
    </row>
    <row r="125" spans="1:14" x14ac:dyDescent="0.2">
      <c r="A125" s="282" t="s">
        <v>365</v>
      </c>
      <c r="B125" s="302">
        <f>'Ind T6'!V44</f>
        <v>5.9176827376969054</v>
      </c>
      <c r="C125" s="299" t="str">
        <f>CONCATENATE("(",ROUND((B125/$H126)*100,1),")")</f>
        <v>(16.5)</v>
      </c>
      <c r="D125" s="302">
        <f>'Ind T6'!W44</f>
        <v>1.4153105965219304</v>
      </c>
      <c r="E125" s="299" t="str">
        <f>CONCATENATE("(",ROUND((D125/$H126)*100,1),")")</f>
        <v>(4)</v>
      </c>
      <c r="F125" s="302">
        <f>'Ind T6'!X44</f>
        <v>0.70636880819192494</v>
      </c>
      <c r="G125" s="299" t="str">
        <f>CONCATENATE("(",ROUND((F125/$H126)*100,1),")")</f>
        <v>(2)</v>
      </c>
      <c r="H125" s="302">
        <f t="shared" ref="H125" si="106">SUM(B125,D125,F125)</f>
        <v>8.0393621424107611</v>
      </c>
      <c r="I125" s="299" t="str">
        <f>CONCATENATE("(",ROUND((H125/$H126)*100,1),")")</f>
        <v>(22.4)</v>
      </c>
      <c r="K125" s="302">
        <f t="shared" ref="K125:K126" si="107">B125-B115</f>
        <v>-0.44893712910766581</v>
      </c>
      <c r="L125" s="302">
        <f t="shared" ref="L125:L126" si="108">D125-D115</f>
        <v>-0.11512208227718013</v>
      </c>
      <c r="M125" s="302">
        <f t="shared" ref="M125:M126" si="109">F125-F115</f>
        <v>-0.16394233328481633</v>
      </c>
      <c r="N125" s="302">
        <f t="shared" ref="N125:N126" si="110">SUM(K125:M125)</f>
        <v>-0.72800154466966227</v>
      </c>
    </row>
    <row r="126" spans="1:14" x14ac:dyDescent="0.2">
      <c r="A126" s="282" t="s">
        <v>363</v>
      </c>
      <c r="B126" s="302">
        <f>SUM(B124:B125)</f>
        <v>30.553109700017252</v>
      </c>
      <c r="C126" s="299" t="str">
        <f>CONCATENATE("(",ROUND((B126/$H126)*100,1),")")</f>
        <v>(85.3)</v>
      </c>
      <c r="D126" s="302">
        <f>SUM(D124:D125)</f>
        <v>2.6762423859769555</v>
      </c>
      <c r="E126" s="299" t="str">
        <f>CONCATENATE("(",ROUND((D126/$H126)*100,1),")")</f>
        <v>(7.5)</v>
      </c>
      <c r="F126" s="302">
        <f>SUM(F124:F125)</f>
        <v>2.5906479140057992</v>
      </c>
      <c r="G126" s="299" t="str">
        <f>CONCATENATE("(",ROUND((F126/$H126)*100,1),")")</f>
        <v>(7.2)</v>
      </c>
      <c r="H126" s="302">
        <f>SUM(H124:H125)</f>
        <v>35.820000000000007</v>
      </c>
      <c r="I126" s="299" t="str">
        <f>CONCATENATE("(",ROUND((H126/$H126)*100,1),")")</f>
        <v>(100)</v>
      </c>
      <c r="K126" s="302">
        <f t="shared" si="107"/>
        <v>-3.5809515018204578</v>
      </c>
      <c r="L126" s="302">
        <f t="shared" si="108"/>
        <v>-0.2116233131865406</v>
      </c>
      <c r="M126" s="302">
        <f t="shared" si="109"/>
        <v>-0.2434251849929443</v>
      </c>
      <c r="N126" s="302">
        <f t="shared" si="110"/>
        <v>-4.0359999999999427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0.85404040988442964</v>
      </c>
      <c r="C135" s="299" t="str">
        <f>CONCATENATE("(",ROUND((B135/$H137)*100,1),")")</f>
        <v>(73.1)</v>
      </c>
      <c r="D135" s="302">
        <f>'Ind T6'!M54</f>
        <v>1.6634516297246611E-2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0.8706749261816763</v>
      </c>
      <c r="I135" s="299" t="str">
        <f>CONCATENATE("(",ROUND((H135/$H137)*100,1),")")</f>
        <v>(74.5)</v>
      </c>
      <c r="K135" s="302">
        <f>B140-B135</f>
        <v>-2.5809024437935313E-2</v>
      </c>
      <c r="L135" s="302">
        <f>D140-D135</f>
        <v>-1.1225336472025713E-4</v>
      </c>
      <c r="M135" s="302">
        <f>F140-F135</f>
        <v>0</v>
      </c>
      <c r="N135" s="302">
        <f>SUM(K135:M135)</f>
        <v>-2.592127780265557E-2</v>
      </c>
    </row>
    <row r="136" spans="1:14" x14ac:dyDescent="0.2">
      <c r="A136" s="282" t="s">
        <v>365</v>
      </c>
      <c r="B136" s="302">
        <f>'Ind T6'!L53</f>
        <v>0.22510692989217534</v>
      </c>
      <c r="C136" s="299" t="str">
        <f>CONCATENATE("(",ROUND((B136/$H137)*100,1),")")</f>
        <v>(19.3)</v>
      </c>
      <c r="D136" s="302">
        <f>'Ind T6'!M53</f>
        <v>7.2218143926147033E-2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0.29732507381832241</v>
      </c>
      <c r="I136" s="299" t="str">
        <f>CONCATENATE("(",ROUND((H136/$H137)*100,1),")")</f>
        <v>(25.5)</v>
      </c>
      <c r="K136" s="302">
        <f t="shared" ref="K136:K137" si="112">B141-B136</f>
        <v>-3.3273236003444062E-3</v>
      </c>
      <c r="L136" s="302">
        <f t="shared" ref="L136:L137" si="113">D141-D136</f>
        <v>-1.7513985969997703E-3</v>
      </c>
      <c r="M136" s="302">
        <f t="shared" ref="M136:M137" si="114">F141-F136</f>
        <v>0</v>
      </c>
      <c r="N136" s="302">
        <f t="shared" ref="N136:N137" si="115">SUM(K136:M136)</f>
        <v>-5.0787221973441765E-3</v>
      </c>
    </row>
    <row r="137" spans="1:14" x14ac:dyDescent="0.2">
      <c r="A137" s="282" t="s">
        <v>363</v>
      </c>
      <c r="B137" s="302">
        <f>SUM(B135:B136)</f>
        <v>1.0791473397766049</v>
      </c>
      <c r="C137" s="299" t="str">
        <f>CONCATENATE("(",ROUND((B137/$H137)*100,1),")")</f>
        <v>(92.4)</v>
      </c>
      <c r="D137" s="302">
        <f>SUM(D135:D136)</f>
        <v>8.8852660223393637E-2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1.1679999999999988</v>
      </c>
      <c r="I137" s="299" t="str">
        <f>CONCATENATE("(",ROUND((H137/$H137)*100,1),")")</f>
        <v>(100)</v>
      </c>
      <c r="K137" s="302">
        <f t="shared" si="112"/>
        <v>-2.913634803827958E-2</v>
      </c>
      <c r="L137" s="302">
        <f t="shared" si="113"/>
        <v>-1.863651961720017E-3</v>
      </c>
      <c r="M137" s="302">
        <f t="shared" si="114"/>
        <v>0</v>
      </c>
      <c r="N137" s="302">
        <f t="shared" si="115"/>
        <v>-3.0999999999999597E-2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0.82823138544649433</v>
      </c>
      <c r="C140" s="299" t="str">
        <f>CONCATENATE("(",ROUND((B140/$H142)*100,1),")")</f>
        <v>(72.8)</v>
      </c>
      <c r="D140" s="302">
        <f>'Ind T6'!R54</f>
        <v>1.6522262932526354E-2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0.84475364837902067</v>
      </c>
      <c r="I140" s="299" t="str">
        <f>CONCATENATE("(",ROUND((H140/$H142)*100,1),")")</f>
        <v>(74.3)</v>
      </c>
      <c r="K140" s="302">
        <f>B145-B140</f>
        <v>-1.8591079000724653E-2</v>
      </c>
      <c r="L140" s="302">
        <f>D145-D140</f>
        <v>2.755555327716569E-4</v>
      </c>
      <c r="M140" s="302">
        <f>F145-F140</f>
        <v>0</v>
      </c>
      <c r="N140" s="302">
        <f>SUM(K140:M140)</f>
        <v>-1.8315523467952996E-2</v>
      </c>
    </row>
    <row r="141" spans="1:14" x14ac:dyDescent="0.2">
      <c r="A141" s="282" t="s">
        <v>365</v>
      </c>
      <c r="B141" s="302">
        <f>'Ind T6'!Q53</f>
        <v>0.22177960629183094</v>
      </c>
      <c r="C141" s="299" t="str">
        <f>CONCATENATE("(",ROUND((B141/$H142)*100,1),")")</f>
        <v>(19.5)</v>
      </c>
      <c r="D141" s="302">
        <f>'Ind T6'!R53</f>
        <v>7.0466745329147262E-2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0.29224635162097823</v>
      </c>
      <c r="I141" s="299" t="str">
        <f>CONCATENATE("(",ROUND((H141/$H142)*100,1),")")</f>
        <v>(25.7)</v>
      </c>
      <c r="K141" s="302">
        <f t="shared" ref="K141:K142" si="117">B146-B141</f>
        <v>2.0458709251651996E-3</v>
      </c>
      <c r="L141" s="302">
        <f t="shared" ref="L141:L142" si="118">D146-D141</f>
        <v>-7.3034745721127503E-4</v>
      </c>
      <c r="M141" s="302">
        <f t="shared" ref="M141:M142" si="119">F146-F141</f>
        <v>0</v>
      </c>
      <c r="N141" s="302">
        <f t="shared" ref="N141:N142" si="120">SUM(K141:M141)</f>
        <v>1.3155234679539246E-3</v>
      </c>
    </row>
    <row r="142" spans="1:14" x14ac:dyDescent="0.2">
      <c r="A142" s="282" t="s">
        <v>363</v>
      </c>
      <c r="B142" s="302">
        <f>SUM(B140:B141)</f>
        <v>1.0500109917383253</v>
      </c>
      <c r="C142" s="299" t="str">
        <f>CONCATENATE("(",ROUND((B142/$H142)*100,1),")")</f>
        <v>(92.3)</v>
      </c>
      <c r="D142" s="302">
        <f>SUM(D140:D141)</f>
        <v>8.698900826167362E-2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1.1369999999999989</v>
      </c>
      <c r="I142" s="299" t="str">
        <f>CONCATENATE("(",ROUND((H142/$H142)*100,1),")")</f>
        <v>(100)</v>
      </c>
      <c r="K142" s="302">
        <f t="shared" si="117"/>
        <v>-1.6545208075559481E-2</v>
      </c>
      <c r="L142" s="302">
        <f t="shared" si="118"/>
        <v>-4.5479192443961813E-4</v>
      </c>
      <c r="M142" s="302">
        <f t="shared" si="119"/>
        <v>0</v>
      </c>
      <c r="N142" s="302">
        <f t="shared" si="120"/>
        <v>-1.6999999999999099E-2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0.80964030644576968</v>
      </c>
      <c r="C145" s="299" t="str">
        <f>CONCATENATE("(",ROUND((B145/$H147)*100,1),")")</f>
        <v>(72.3)</v>
      </c>
      <c r="D145" s="302">
        <f>'Ind T6'!W54</f>
        <v>1.6797818465298011E-2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0.82643812491106772</v>
      </c>
      <c r="I145" s="299" t="str">
        <f>CONCATENATE("(",ROUND((H145/$H147)*100,1),")")</f>
        <v>(73.8)</v>
      </c>
      <c r="K145" s="302">
        <f>B145-B135</f>
        <v>-4.4400103438659966E-2</v>
      </c>
      <c r="L145" s="302">
        <f>D145-D135</f>
        <v>1.6330216805139977E-4</v>
      </c>
      <c r="M145" s="302">
        <f>F145-F135</f>
        <v>0</v>
      </c>
      <c r="N145" s="302">
        <f>SUM(K145:M145)</f>
        <v>-4.4236801270608569E-2</v>
      </c>
    </row>
    <row r="146" spans="1:14" x14ac:dyDescent="0.2">
      <c r="A146" s="282" t="s">
        <v>365</v>
      </c>
      <c r="B146" s="302">
        <f>'Ind T6'!V53</f>
        <v>0.22382547721699614</v>
      </c>
      <c r="C146" s="299" t="str">
        <f>CONCATENATE("(",ROUND((B146/$H147)*100,1),")")</f>
        <v>(20)</v>
      </c>
      <c r="D146" s="302">
        <f>'Ind T6'!W53</f>
        <v>6.9736397871935987E-2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0.29356187508893211</v>
      </c>
      <c r="I146" s="299" t="str">
        <f>CONCATENATE("(",ROUND((H146/$H147)*100,1),")")</f>
        <v>(26.2)</v>
      </c>
      <c r="K146" s="302">
        <f t="shared" ref="K146:K147" si="122">B146-B136</f>
        <v>-1.2814526751792066E-3</v>
      </c>
      <c r="L146" s="302">
        <f t="shared" ref="L146:L147" si="123">D146-D136</f>
        <v>-2.4817460542110453E-3</v>
      </c>
      <c r="M146" s="302">
        <f t="shared" ref="M146:M147" si="124">F146-F136</f>
        <v>0</v>
      </c>
      <c r="N146" s="302">
        <f t="shared" ref="N146:N147" si="125">SUM(K146:M146)</f>
        <v>-3.7631987293902519E-3</v>
      </c>
    </row>
    <row r="147" spans="1:14" x14ac:dyDescent="0.2">
      <c r="A147" s="282" t="s">
        <v>363</v>
      </c>
      <c r="B147" s="302">
        <f>SUM(B145:B146)</f>
        <v>1.0334657836627659</v>
      </c>
      <c r="C147" s="299" t="str">
        <f>CONCATENATE("(",ROUND((B147/$H147)*100,1),")")</f>
        <v>(92.3)</v>
      </c>
      <c r="D147" s="302">
        <f>SUM(D145:D146)</f>
        <v>8.6534216337234002E-2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1.1199999999999999</v>
      </c>
      <c r="I147" s="299" t="str">
        <f>CONCATENATE("(",ROUND((H147/$H147)*100,1),")")</f>
        <v>(100)</v>
      </c>
      <c r="K147" s="302">
        <f t="shared" si="122"/>
        <v>-4.5681556113839061E-2</v>
      </c>
      <c r="L147" s="302">
        <f t="shared" si="123"/>
        <v>-2.3184438861596351E-3</v>
      </c>
      <c r="M147" s="302">
        <f t="shared" si="124"/>
        <v>0</v>
      </c>
      <c r="N147" s="302">
        <f t="shared" si="125"/>
        <v>-4.7999999999998696E-2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3.3903113327412862</v>
      </c>
      <c r="C156" s="299" t="str">
        <f>CONCATENATE("(",ROUND((B156/$H158)*100,1),")")</f>
        <v>(72.4)</v>
      </c>
      <c r="D156" s="302">
        <f>'Ind T6'!M63</f>
        <v>7.5344968268537066E-2</v>
      </c>
      <c r="E156" s="299" t="str">
        <f>CONCATENATE("(",ROUND((D156/$H158)*100,1),")")</f>
        <v>(1.6)</v>
      </c>
      <c r="F156" s="302">
        <f>'Ind T6'!N63</f>
        <v>0.15196337261758633</v>
      </c>
      <c r="G156" s="299" t="str">
        <f>CONCATENATE("(",ROUND((F156/$H158)*100,1),")")</f>
        <v>(3.2)</v>
      </c>
      <c r="H156" s="302">
        <f>SUM(B156,D156,F156)</f>
        <v>3.6176196736274098</v>
      </c>
      <c r="I156" s="299" t="str">
        <f>CONCATENATE("(",ROUND((H156/$H158)*100,1),")")</f>
        <v>(77.3)</v>
      </c>
      <c r="K156" s="302">
        <f>B161-B156</f>
        <v>1.6279601247264353E-3</v>
      </c>
      <c r="L156" s="302">
        <f>D161-D156</f>
        <v>6.6134705372676572E-4</v>
      </c>
      <c r="M156" s="302">
        <f>F161-F156</f>
        <v>-4.9898347098439322E-3</v>
      </c>
      <c r="N156" s="302">
        <f>SUM(K156:M156)</f>
        <v>-2.7005275313907312E-3</v>
      </c>
    </row>
    <row r="157" spans="1:14" x14ac:dyDescent="0.2">
      <c r="A157" s="282" t="s">
        <v>365</v>
      </c>
      <c r="B157" s="302">
        <f>'Ind T6'!L62</f>
        <v>0.77913064368851015</v>
      </c>
      <c r="C157" s="299" t="str">
        <f>CONCATENATE("(",ROUND((B157/$H158)*100,1),")")</f>
        <v>(16.6)</v>
      </c>
      <c r="D157" s="302">
        <f>'Ind T6'!M62</f>
        <v>0.26827053490559521</v>
      </c>
      <c r="E157" s="299" t="str">
        <f>CONCATENATE("(",ROUND((D157/$H158)*100,1),")")</f>
        <v>(5.7)</v>
      </c>
      <c r="F157" s="302">
        <f>'Ind T6'!N62</f>
        <v>1.6979147778484621E-2</v>
      </c>
      <c r="G157" s="299" t="str">
        <f>CONCATENATE("(",ROUND((F157/$H158)*100,1),")")</f>
        <v>(0.4)</v>
      </c>
      <c r="H157" s="302">
        <f t="shared" ref="H157" si="126">SUM(B157,D157,F157)</f>
        <v>1.0643803263725899</v>
      </c>
      <c r="I157" s="299" t="str">
        <f>CONCATENATE("(",ROUND((H157/$H158)*100,1),")")</f>
        <v>(22.7)</v>
      </c>
      <c r="K157" s="302">
        <f t="shared" ref="K157:K158" si="127">B162-B157</f>
        <v>3.6362529538099486E-2</v>
      </c>
      <c r="L157" s="302">
        <f t="shared" ref="L157:L158" si="128">D162-D157</f>
        <v>5.5201700103062468E-3</v>
      </c>
      <c r="M157" s="302">
        <f t="shared" ref="M157:M158" si="129">F162-F157</f>
        <v>-1.8217201702600688E-4</v>
      </c>
      <c r="N157" s="302">
        <f t="shared" ref="N157:N158" si="130">SUM(K157:M157)</f>
        <v>4.1700527531379726E-2</v>
      </c>
    </row>
    <row r="158" spans="1:14" x14ac:dyDescent="0.2">
      <c r="A158" s="282" t="s">
        <v>363</v>
      </c>
      <c r="B158" s="302">
        <f>SUM(B156:B157)</f>
        <v>4.1694419764297965</v>
      </c>
      <c r="C158" s="299" t="str">
        <f>CONCATENATE("(",ROUND((B158/$H158)*100,1),")")</f>
        <v>(89.1)</v>
      </c>
      <c r="D158" s="302">
        <f>SUM(D156:D157)</f>
        <v>0.34361550317413225</v>
      </c>
      <c r="E158" s="299" t="str">
        <f>CONCATENATE("(",ROUND((D158/$H158)*100,1),")")</f>
        <v>(7.3)</v>
      </c>
      <c r="F158" s="302">
        <f>SUM(F156:F157)</f>
        <v>0.16894252039607094</v>
      </c>
      <c r="G158" s="299" t="str">
        <f>CONCATENATE("(",ROUND((F158/$H158)*100,1),")")</f>
        <v>(3.6)</v>
      </c>
      <c r="H158" s="302">
        <f>SUM(H156:H157)</f>
        <v>4.6819999999999995</v>
      </c>
      <c r="I158" s="299" t="str">
        <f>CONCATENATE("(",ROUND((H158/$H158)*100,1),")")</f>
        <v>(100)</v>
      </c>
      <c r="K158" s="302">
        <f t="shared" si="127"/>
        <v>3.7990489662825588E-2</v>
      </c>
      <c r="L158" s="302">
        <f t="shared" si="128"/>
        <v>6.1815170640330264E-3</v>
      </c>
      <c r="M158" s="302">
        <f t="shared" si="129"/>
        <v>-5.1720067268699321E-3</v>
      </c>
      <c r="N158" s="302">
        <f t="shared" si="130"/>
        <v>3.8999999999988683E-2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3.3919392928660126</v>
      </c>
      <c r="C161" s="299" t="str">
        <f>CONCATENATE("(",ROUND((B161/$H163)*100,1),")")</f>
        <v>(71.8)</v>
      </c>
      <c r="D161" s="302">
        <f>'Ind T6'!R63</f>
        <v>7.6006315322263832E-2</v>
      </c>
      <c r="E161" s="299" t="str">
        <f>CONCATENATE("(",ROUND((D161/$H163)*100,1),")")</f>
        <v>(1.6)</v>
      </c>
      <c r="F161" s="302">
        <f>'Ind T6'!S63</f>
        <v>0.1469735379077424</v>
      </c>
      <c r="G161" s="299" t="str">
        <f>CONCATENATE("(",ROUND((F161/$H163)*100,1),")")</f>
        <v>(3.1)</v>
      </c>
      <c r="H161" s="302">
        <f>SUM(B161,D161,F161)</f>
        <v>3.6149191460960188</v>
      </c>
      <c r="I161" s="299" t="str">
        <f>CONCATENATE("(",ROUND((H161/$H163)*100,1),")")</f>
        <v>(76.6)</v>
      </c>
      <c r="K161" s="302">
        <f>B166-B161</f>
        <v>-4.9380943564766966E-2</v>
      </c>
      <c r="L161" s="302">
        <f>D166-D161</f>
        <v>4.150285864054637E-4</v>
      </c>
      <c r="M161" s="302">
        <f>F166-F161</f>
        <v>-1.2257745687451138E-2</v>
      </c>
      <c r="N161" s="302">
        <f>SUM(K161:M161)</f>
        <v>-6.122366066581264E-2</v>
      </c>
    </row>
    <row r="162" spans="1:14" x14ac:dyDescent="0.2">
      <c r="A162" s="282" t="s">
        <v>365</v>
      </c>
      <c r="B162" s="302">
        <f>'Ind T6'!Q62</f>
        <v>0.81549317322660964</v>
      </c>
      <c r="C162" s="299" t="str">
        <f>CONCATENATE("(",ROUND((B162/$H163)*100,1),")")</f>
        <v>(17.3)</v>
      </c>
      <c r="D162" s="302">
        <f>'Ind T6'!R62</f>
        <v>0.27379070491590146</v>
      </c>
      <c r="E162" s="299" t="str">
        <f>CONCATENATE("(",ROUND((D162/$H163)*100,1),")")</f>
        <v>(5.8)</v>
      </c>
      <c r="F162" s="302">
        <f>'Ind T6'!S62</f>
        <v>1.6796975761458614E-2</v>
      </c>
      <c r="G162" s="299" t="str">
        <f>CONCATENATE("(",ROUND((F162/$H163)*100,1),")")</f>
        <v>(0.4)</v>
      </c>
      <c r="H162" s="302">
        <f t="shared" ref="H162" si="131">SUM(B162,D162,F162)</f>
        <v>1.1060808539039697</v>
      </c>
      <c r="I162" s="299" t="str">
        <f>CONCATENATE("(",ROUND((H162/$H163)*100,1),")")</f>
        <v>(23.4)</v>
      </c>
      <c r="K162" s="302">
        <f t="shared" ref="K162:K163" si="132">B167-B162</f>
        <v>6.201336330090168E-2</v>
      </c>
      <c r="L162" s="302">
        <f t="shared" ref="L162:L163" si="133">D167-D162</f>
        <v>5.5282771355752991E-3</v>
      </c>
      <c r="M162" s="302">
        <f t="shared" ref="M162:M163" si="134">F167-F162</f>
        <v>-3.1797977065514335E-4</v>
      </c>
      <c r="N162" s="302">
        <f t="shared" ref="N162:N163" si="135">SUM(K162:M162)</f>
        <v>6.7223660665821833E-2</v>
      </c>
    </row>
    <row r="163" spans="1:14" x14ac:dyDescent="0.2">
      <c r="A163" s="282" t="s">
        <v>363</v>
      </c>
      <c r="B163" s="302">
        <f>SUM(B161:B162)</f>
        <v>4.2074324660926221</v>
      </c>
      <c r="C163" s="299" t="str">
        <f>CONCATENATE("(",ROUND((B163/$H163)*100,1),")")</f>
        <v>(89.1)</v>
      </c>
      <c r="D163" s="302">
        <f>SUM(D161:D162)</f>
        <v>0.34979702023816528</v>
      </c>
      <c r="E163" s="299" t="str">
        <f>CONCATENATE("(",ROUND((D163/$H163)*100,1),")")</f>
        <v>(7.4)</v>
      </c>
      <c r="F163" s="302">
        <f>SUM(F161:F162)</f>
        <v>0.16377051366920101</v>
      </c>
      <c r="G163" s="299" t="str">
        <f>CONCATENATE("(",ROUND((F163/$H163)*100,1),")")</f>
        <v>(3.5)</v>
      </c>
      <c r="H163" s="302">
        <f>SUM(H161:H162)</f>
        <v>4.7209999999999885</v>
      </c>
      <c r="I163" s="299" t="str">
        <f>CONCATENATE("(",ROUND((H163/$H163)*100,1),")")</f>
        <v>(100)</v>
      </c>
      <c r="K163" s="302">
        <f t="shared" si="132"/>
        <v>1.2632419736134715E-2</v>
      </c>
      <c r="L163" s="302">
        <f t="shared" si="133"/>
        <v>5.9433057219807628E-3</v>
      </c>
      <c r="M163" s="302">
        <f t="shared" si="134"/>
        <v>-1.2575725458106285E-2</v>
      </c>
      <c r="N163" s="302">
        <f t="shared" si="135"/>
        <v>6.0000000000091924E-3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3.3425583493012456</v>
      </c>
      <c r="C166" s="299" t="str">
        <f>CONCATENATE("(",ROUND((B166/$H168)*100,1),")")</f>
        <v>(70.7)</v>
      </c>
      <c r="D166" s="302">
        <f>'Ind T6'!W63</f>
        <v>7.6421343908669295E-2</v>
      </c>
      <c r="E166" s="299" t="str">
        <f>CONCATENATE("(",ROUND((D166/$H168)*100,1),")")</f>
        <v>(1.6)</v>
      </c>
      <c r="F166" s="302">
        <f>'Ind T6'!X63</f>
        <v>0.13471579222029126</v>
      </c>
      <c r="G166" s="299" t="str">
        <f>CONCATENATE("(",ROUND((F166/$H168)*100,1),")")</f>
        <v>(2.8)</v>
      </c>
      <c r="H166" s="302">
        <f>SUM(B166,D166,F166)</f>
        <v>3.5536954854302061</v>
      </c>
      <c r="I166" s="299" t="str">
        <f>CONCATENATE("(",ROUND((H166/$H168)*100,1),")")</f>
        <v>(75.2)</v>
      </c>
      <c r="K166" s="302">
        <f>B166-B156</f>
        <v>-4.7752983440040531E-2</v>
      </c>
      <c r="L166" s="302">
        <f>D166-D156</f>
        <v>1.0763756401322294E-3</v>
      </c>
      <c r="M166" s="302">
        <f>F166-F156</f>
        <v>-1.724758039729507E-2</v>
      </c>
      <c r="N166" s="302">
        <f>SUM(K166:M166)</f>
        <v>-6.3924188197203372E-2</v>
      </c>
    </row>
    <row r="167" spans="1:14" x14ac:dyDescent="0.2">
      <c r="A167" s="282" t="s">
        <v>365</v>
      </c>
      <c r="B167" s="302">
        <f>'Ind T6'!V62</f>
        <v>0.87750653652751132</v>
      </c>
      <c r="C167" s="299" t="str">
        <f>CONCATENATE("(",ROUND((B167/$H168)*100,1),")")</f>
        <v>(18.6)</v>
      </c>
      <c r="D167" s="302">
        <f>'Ind T6'!W62</f>
        <v>0.27931898205147676</v>
      </c>
      <c r="E167" s="299" t="str">
        <f>CONCATENATE("(",ROUND((D167/$H168)*100,1),")")</f>
        <v>(5.9)</v>
      </c>
      <c r="F167" s="302">
        <f>'Ind T6'!X62</f>
        <v>1.647899599080347E-2</v>
      </c>
      <c r="G167" s="299" t="str">
        <f>CONCATENATE("(",ROUND((F167/$H168)*100,1),")")</f>
        <v>(0.3)</v>
      </c>
      <c r="H167" s="302">
        <f t="shared" ref="H167" si="136">SUM(B167,D167,F167)</f>
        <v>1.1733045145697916</v>
      </c>
      <c r="I167" s="299" t="str">
        <f>CONCATENATE("(",ROUND((H167/$H168)*100,1),")")</f>
        <v>(24.8)</v>
      </c>
      <c r="K167" s="302">
        <f t="shared" ref="K167:K168" si="137">B167-B157</f>
        <v>9.8375892839001167E-2</v>
      </c>
      <c r="L167" s="302">
        <f t="shared" ref="L167:L168" si="138">D167-D157</f>
        <v>1.1048447145881546E-2</v>
      </c>
      <c r="M167" s="302">
        <f t="shared" ref="M167:M168" si="139">F167-F157</f>
        <v>-5.0015178768115023E-4</v>
      </c>
      <c r="N167" s="302">
        <f t="shared" ref="N167:N168" si="140">SUM(K167:M167)</f>
        <v>0.10892418819720157</v>
      </c>
    </row>
    <row r="168" spans="1:14" x14ac:dyDescent="0.2">
      <c r="A168" s="282" t="s">
        <v>363</v>
      </c>
      <c r="B168" s="302">
        <f>SUM(B166:B167)</f>
        <v>4.2200648858287568</v>
      </c>
      <c r="C168" s="299" t="str">
        <f>CONCATENATE("(",ROUND((B168/$H168)*100,1),")")</f>
        <v>(89.3)</v>
      </c>
      <c r="D168" s="302">
        <f>SUM(D166:D167)</f>
        <v>0.35574032596014604</v>
      </c>
      <c r="E168" s="299" t="str">
        <f>CONCATENATE("(",ROUND((D168/$H168)*100,1),")")</f>
        <v>(7.5)</v>
      </c>
      <c r="F168" s="302">
        <f>SUM(F166:F167)</f>
        <v>0.15119478821109472</v>
      </c>
      <c r="G168" s="299" t="str">
        <f>CONCATENATE("(",ROUND((F168/$H168)*100,1),")")</f>
        <v>(3.2)</v>
      </c>
      <c r="H168" s="302">
        <f>SUM(H166:H167)</f>
        <v>4.7269999999999976</v>
      </c>
      <c r="I168" s="299" t="str">
        <f>CONCATENATE("(",ROUND((H168/$H168)*100,1),")")</f>
        <v>(100)</v>
      </c>
      <c r="K168" s="302">
        <f t="shared" si="137"/>
        <v>5.0622909398960303E-2</v>
      </c>
      <c r="L168" s="302">
        <f t="shared" si="138"/>
        <v>1.2124822786013789E-2</v>
      </c>
      <c r="M168" s="302">
        <f t="shared" si="139"/>
        <v>-1.7747732184976217E-2</v>
      </c>
      <c r="N168" s="302">
        <f t="shared" si="140"/>
        <v>4.4999999999997875E-2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19.360751717249915</v>
      </c>
      <c r="C177" s="299" t="str">
        <f>CONCATENATE("(",ROUND((B177/$H179)*100,1),")")</f>
        <v>(49.7)</v>
      </c>
      <c r="D177" s="302">
        <f>'Ind T6'!M72</f>
        <v>1.3796139653341093</v>
      </c>
      <c r="E177" s="299" t="str">
        <f>CONCATENATE("(",ROUND((D177/$H179)*100,1),")")</f>
        <v>(3.5)</v>
      </c>
      <c r="F177" s="302">
        <f>'Ind T6'!N72</f>
        <v>12.609942155330437</v>
      </c>
      <c r="G177" s="299" t="str">
        <f>CONCATENATE("(",ROUND((F177/$H179)*100,1),")")</f>
        <v>(32.4)</v>
      </c>
      <c r="H177" s="302">
        <f>SUM(B177,D177,F177)</f>
        <v>33.350307837914457</v>
      </c>
      <c r="I177" s="299" t="str">
        <f>CONCATENATE("(",ROUND((H177/$H179)*100,1),")")</f>
        <v>(85.6)</v>
      </c>
      <c r="K177" s="302">
        <f>B182-B177</f>
        <v>3.2736045282916848E-2</v>
      </c>
      <c r="L177" s="302">
        <f>D182-D177</f>
        <v>4.5580123142328954E-2</v>
      </c>
      <c r="M177" s="302">
        <f>F182-F177</f>
        <v>0.31086779259097774</v>
      </c>
      <c r="N177" s="302">
        <f>SUM(K177:M177)</f>
        <v>0.38918396101622355</v>
      </c>
    </row>
    <row r="178" spans="1:14" x14ac:dyDescent="0.2">
      <c r="A178" s="282" t="s">
        <v>365</v>
      </c>
      <c r="B178" s="302">
        <f>'Ind T6'!L71</f>
        <v>3.2542658828678843</v>
      </c>
      <c r="C178" s="299" t="str">
        <f>CONCATENATE("(",ROUND((B178/$H179)*100,1),")")</f>
        <v>(8.4)</v>
      </c>
      <c r="D178" s="302">
        <f>'Ind T6'!M71</f>
        <v>1.99367743619283</v>
      </c>
      <c r="E178" s="299" t="str">
        <f>CONCATENATE("(",ROUND((D178/$H179)*100,1),")")</f>
        <v>(5.1)</v>
      </c>
      <c r="F178" s="302">
        <f>'Ind T6'!N71</f>
        <v>0.34574884302483594</v>
      </c>
      <c r="G178" s="299" t="str">
        <f>CONCATENATE("(",ROUND((F178/$H179)*100,1),")")</f>
        <v>(0.9)</v>
      </c>
      <c r="H178" s="302">
        <f t="shared" ref="H178" si="141">SUM(B178,D178,F178)</f>
        <v>5.5936921620855502</v>
      </c>
      <c r="I178" s="299" t="str">
        <f>CONCATENATE("(",ROUND((H178/$H179)*100,1),")")</f>
        <v>(14.4)</v>
      </c>
      <c r="K178" s="302">
        <f t="shared" ref="K178:K179" si="142">B183-B178</f>
        <v>6.1460265144398729E-2</v>
      </c>
      <c r="L178" s="302">
        <f t="shared" ref="L178:L179" si="143">D183-D178</f>
        <v>5.116625597992841E-2</v>
      </c>
      <c r="M178" s="302">
        <f t="shared" ref="M178:M179" si="144">F183-F178</f>
        <v>8.1895178595177143E-3</v>
      </c>
      <c r="N178" s="302">
        <f t="shared" ref="N178:N179" si="145">SUM(K178:M178)</f>
        <v>0.12081603898384485</v>
      </c>
    </row>
    <row r="179" spans="1:14" x14ac:dyDescent="0.2">
      <c r="A179" s="282" t="s">
        <v>363</v>
      </c>
      <c r="B179" s="302">
        <f>SUM(B177:B178)</f>
        <v>22.615017600117799</v>
      </c>
      <c r="C179" s="299" t="str">
        <f>CONCATENATE("(",ROUND((B179/$H179)*100,1),")")</f>
        <v>(58.1)</v>
      </c>
      <c r="D179" s="302">
        <f>SUM(D177:D178)</f>
        <v>3.3732914015269393</v>
      </c>
      <c r="E179" s="299" t="str">
        <f>CONCATENATE("(",ROUND((D179/$H179)*100,1),")")</f>
        <v>(8.7)</v>
      </c>
      <c r="F179" s="302">
        <f>SUM(F177:F178)</f>
        <v>12.955690998355273</v>
      </c>
      <c r="G179" s="299" t="str">
        <f>CONCATENATE("(",ROUND((F179/$H179)*100,1),")")</f>
        <v>(33.3)</v>
      </c>
      <c r="H179" s="302">
        <f>SUM(H177:H178)</f>
        <v>38.94400000000001</v>
      </c>
      <c r="I179" s="299" t="str">
        <f>CONCATENATE("(",ROUND((H179/$H179)*100,1),")")</f>
        <v>(100)</v>
      </c>
      <c r="K179" s="302">
        <f t="shared" si="142"/>
        <v>9.4196310427317798E-2</v>
      </c>
      <c r="L179" s="302">
        <f t="shared" si="143"/>
        <v>9.6746379122257142E-2</v>
      </c>
      <c r="M179" s="302">
        <f t="shared" si="144"/>
        <v>0.31905731045049457</v>
      </c>
      <c r="N179" s="302">
        <f t="shared" si="145"/>
        <v>0.51000000000006951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19.393487762532832</v>
      </c>
      <c r="C182" s="299" t="str">
        <f>CONCATENATE("(",ROUND((B182/$H184)*100,1),")")</f>
        <v>(49.2)</v>
      </c>
      <c r="D182" s="302">
        <f>'Ind T6'!R72</f>
        <v>1.4251940884764382</v>
      </c>
      <c r="E182" s="299" t="str">
        <f>CONCATENATE("(",ROUND((D182/$H184)*100,1),")")</f>
        <v>(3.6)</v>
      </c>
      <c r="F182" s="302">
        <f>'Ind T6'!S72</f>
        <v>12.920809947921414</v>
      </c>
      <c r="G182" s="299" t="str">
        <f>CONCATENATE("(",ROUND((F182/$H184)*100,1),")")</f>
        <v>(32.7)</v>
      </c>
      <c r="H182" s="302">
        <f>SUM(B182,D182,F182)</f>
        <v>33.739491798930686</v>
      </c>
      <c r="I182" s="299" t="str">
        <f>CONCATENATE("(",ROUND((H182/$H184)*100,1),")")</f>
        <v>(85.5)</v>
      </c>
      <c r="K182" s="302">
        <f>B187-B182</f>
        <v>0.15562415659738349</v>
      </c>
      <c r="L182" s="302">
        <f>D187-D182</f>
        <v>0.11222143552156183</v>
      </c>
      <c r="M182" s="302">
        <f>F187-F182</f>
        <v>0.82578131088550855</v>
      </c>
      <c r="N182" s="302">
        <f>SUM(K182:M182)</f>
        <v>1.0936269030044539</v>
      </c>
    </row>
    <row r="183" spans="1:14" x14ac:dyDescent="0.2">
      <c r="A183" s="282" t="s">
        <v>365</v>
      </c>
      <c r="B183" s="302">
        <f>'Ind T6'!Q71</f>
        <v>3.315726148012283</v>
      </c>
      <c r="C183" s="299" t="str">
        <f>CONCATENATE("(",ROUND((B183/$H184)*100,1),")")</f>
        <v>(8.4)</v>
      </c>
      <c r="D183" s="302">
        <f>'Ind T6'!R71</f>
        <v>2.0448436921727584</v>
      </c>
      <c r="E183" s="299" t="str">
        <f>CONCATENATE("(",ROUND((D183/$H184)*100,1),")")</f>
        <v>(5.2)</v>
      </c>
      <c r="F183" s="302">
        <f>'Ind T6'!S71</f>
        <v>0.35393836088435365</v>
      </c>
      <c r="G183" s="299" t="str">
        <f>CONCATENATE("(",ROUND((F183/$H184)*100,1),")")</f>
        <v>(0.9)</v>
      </c>
      <c r="H183" s="302">
        <f t="shared" ref="H183" si="146">SUM(B183,D183,F183)</f>
        <v>5.7145082010693953</v>
      </c>
      <c r="I183" s="299" t="str">
        <f>CONCATENATE("(",ROUND((H183/$H184)*100,1),")")</f>
        <v>(14.5)</v>
      </c>
      <c r="K183" s="302">
        <f t="shared" ref="K183:K184" si="147">B188-B183</f>
        <v>0.18294240698882591</v>
      </c>
      <c r="L183" s="302">
        <f t="shared" ref="L183:L184" si="148">D188-D183</f>
        <v>0.1365392888261856</v>
      </c>
      <c r="M183" s="302">
        <f t="shared" ref="M183:M184" si="149">F188-F183</f>
        <v>2.989140118047684E-2</v>
      </c>
      <c r="N183" s="302">
        <f t="shared" ref="N183:N184" si="150">SUM(K183:M183)</f>
        <v>0.34937309699548835</v>
      </c>
    </row>
    <row r="184" spans="1:14" x14ac:dyDescent="0.2">
      <c r="A184" s="282" t="s">
        <v>363</v>
      </c>
      <c r="B184" s="302">
        <f>SUM(B182:B183)</f>
        <v>22.709213910545117</v>
      </c>
      <c r="C184" s="299" t="str">
        <f>CONCATENATE("(",ROUND((B184/$H184)*100,1),")")</f>
        <v>(57.6)</v>
      </c>
      <c r="D184" s="302">
        <f>SUM(D182:D183)</f>
        <v>3.4700377806491964</v>
      </c>
      <c r="E184" s="299" t="str">
        <f>CONCATENATE("(",ROUND((D184/$H184)*100,1),")")</f>
        <v>(8.8)</v>
      </c>
      <c r="F184" s="302">
        <f>SUM(F182:F183)</f>
        <v>13.274748308805767</v>
      </c>
      <c r="G184" s="299" t="str">
        <f>CONCATENATE("(",ROUND((F184/$H184)*100,1),")")</f>
        <v>(33.6)</v>
      </c>
      <c r="H184" s="302">
        <f>SUM(H182:H183)</f>
        <v>39.454000000000079</v>
      </c>
      <c r="I184" s="299" t="str">
        <f>CONCATENATE("(",ROUND((H184/$H184)*100,1),")")</f>
        <v>(100)</v>
      </c>
      <c r="K184" s="302">
        <f t="shared" si="147"/>
        <v>0.33856656358620896</v>
      </c>
      <c r="L184" s="302">
        <f t="shared" si="148"/>
        <v>0.24876072434774787</v>
      </c>
      <c r="M184" s="302">
        <f t="shared" si="149"/>
        <v>0.85567271206598683</v>
      </c>
      <c r="N184" s="302">
        <f t="shared" si="150"/>
        <v>1.4429999999999437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19.549111919130215</v>
      </c>
      <c r="C187" s="299" t="str">
        <f>CONCATENATE("(",ROUND((B187/$H189)*100,1),")")</f>
        <v>(47.8)</v>
      </c>
      <c r="D187" s="302">
        <f>'Ind T6'!W72</f>
        <v>1.5374155239980001</v>
      </c>
      <c r="E187" s="299" t="str">
        <f>CONCATENATE("(",ROUND((D187/$H189)*100,1),")")</f>
        <v>(3.8)</v>
      </c>
      <c r="F187" s="302">
        <f>'Ind T6'!X72</f>
        <v>13.746591258806923</v>
      </c>
      <c r="G187" s="299" t="str">
        <f>CONCATENATE("(",ROUND((F187/$H189)*100,1),")")</f>
        <v>(33.6)</v>
      </c>
      <c r="H187" s="302">
        <f>SUM(B187,D187,F187)</f>
        <v>34.833118701935135</v>
      </c>
      <c r="I187" s="299" t="str">
        <f>CONCATENATE("(",ROUND((H187/$H189)*100,1),")")</f>
        <v>(85.2)</v>
      </c>
      <c r="K187" s="302">
        <f>B187-B177</f>
        <v>0.18836020188030034</v>
      </c>
      <c r="L187" s="302">
        <f>D187-D177</f>
        <v>0.15780155866389078</v>
      </c>
      <c r="M187" s="302">
        <f>F187-F177</f>
        <v>1.1366491034764863</v>
      </c>
      <c r="N187" s="302">
        <f>SUM(K187:M187)</f>
        <v>1.4828108640206774</v>
      </c>
    </row>
    <row r="188" spans="1:14" x14ac:dyDescent="0.2">
      <c r="A188" s="282" t="s">
        <v>365</v>
      </c>
      <c r="B188" s="302">
        <f>'Ind T6'!V71</f>
        <v>3.498668555001109</v>
      </c>
      <c r="C188" s="299" t="str">
        <f>CONCATENATE("(",ROUND((B188/$H189)*100,1),")")</f>
        <v>(8.6)</v>
      </c>
      <c r="D188" s="302">
        <f>'Ind T6'!W71</f>
        <v>2.181382980998944</v>
      </c>
      <c r="E188" s="299" t="str">
        <f>CONCATENATE("(",ROUND((D188/$H189)*100,1),")")</f>
        <v>(5.3)</v>
      </c>
      <c r="F188" s="302">
        <f>'Ind T6'!X71</f>
        <v>0.38382976206483049</v>
      </c>
      <c r="G188" s="299" t="str">
        <f>CONCATENATE("(",ROUND((F188/$H189)*100,1),")")</f>
        <v>(0.9)</v>
      </c>
      <c r="H188" s="302">
        <f t="shared" ref="H188" si="151">SUM(B188,D188,F188)</f>
        <v>6.0638812980648833</v>
      </c>
      <c r="I188" s="299" t="str">
        <f>CONCATENATE("(",ROUND((H188/$H189)*100,1),")")</f>
        <v>(14.8)</v>
      </c>
      <c r="K188" s="302">
        <f t="shared" ref="K188:K189" si="152">B188-B178</f>
        <v>0.24440267213322464</v>
      </c>
      <c r="L188" s="302">
        <f t="shared" ref="L188:L189" si="153">D188-D178</f>
        <v>0.18770554480611401</v>
      </c>
      <c r="M188" s="302">
        <f t="shared" ref="M188:M189" si="154">F188-F178</f>
        <v>3.8080919039994554E-2</v>
      </c>
      <c r="N188" s="302">
        <f t="shared" ref="N188:N189" si="155">SUM(K188:M188)</f>
        <v>0.47018913597933321</v>
      </c>
    </row>
    <row r="189" spans="1:14" x14ac:dyDescent="0.2">
      <c r="A189" s="282" t="s">
        <v>363</v>
      </c>
      <c r="B189" s="302">
        <f>SUM(B187:B188)</f>
        <v>23.047780474131326</v>
      </c>
      <c r="C189" s="299" t="str">
        <f>CONCATENATE("(",ROUND((B189/$H189)*100,1),")")</f>
        <v>(56.4)</v>
      </c>
      <c r="D189" s="302">
        <f>SUM(D187:D188)</f>
        <v>3.7187985049969443</v>
      </c>
      <c r="E189" s="299" t="str">
        <f>CONCATENATE("(",ROUND((D189/$H189)*100,1),")")</f>
        <v>(9.1)</v>
      </c>
      <c r="F189" s="302">
        <f>SUM(F187:F188)</f>
        <v>14.130421020871754</v>
      </c>
      <c r="G189" s="299" t="str">
        <f>CONCATENATE("(",ROUND((F189/$H189)*100,1),")")</f>
        <v>(34.6)</v>
      </c>
      <c r="H189" s="302">
        <f>SUM(H187:H188)</f>
        <v>40.89700000000002</v>
      </c>
      <c r="I189" s="299" t="str">
        <f>CONCATENATE("(",ROUND((H189/$H189)*100,1),")")</f>
        <v>(100)</v>
      </c>
      <c r="K189" s="302">
        <f t="shared" si="152"/>
        <v>0.43276287401352675</v>
      </c>
      <c r="L189" s="302">
        <f t="shared" si="153"/>
        <v>0.34550710347000502</v>
      </c>
      <c r="M189" s="302">
        <f t="shared" si="154"/>
        <v>1.1747300225164814</v>
      </c>
      <c r="N189" s="302">
        <f t="shared" si="155"/>
        <v>1.9530000000000132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34.881937760783465</v>
      </c>
      <c r="C198" s="299" t="str">
        <f>CONCATENATE("(",ROUND((B198/$H200)*100,1),")")</f>
        <v>(33.6)</v>
      </c>
      <c r="D198" s="302">
        <f>'Ind T6'!M81</f>
        <v>12.600839853880331</v>
      </c>
      <c r="E198" s="299" t="str">
        <f>CONCATENATE("(",ROUND((D198/$H200)*100,1),")")</f>
        <v>(12.1)</v>
      </c>
      <c r="F198" s="302">
        <f>'Ind T6'!N81</f>
        <v>5.0244903075811758</v>
      </c>
      <c r="G198" s="299" t="str">
        <f>CONCATENATE("(",ROUND((F198/$H200)*100,1),")")</f>
        <v>(4.8)</v>
      </c>
      <c r="H198" s="302">
        <f>SUM(B198,D198,F198)</f>
        <v>52.507267922244971</v>
      </c>
      <c r="I198" s="299" t="str">
        <f>CONCATENATE("(",ROUND((H198/$H200)*100,1),")")</f>
        <v>(50.5)</v>
      </c>
      <c r="K198" s="302">
        <f>B203-B198</f>
        <v>0.55162227599245739</v>
      </c>
      <c r="L198" s="302">
        <f>D203-D198</f>
        <v>6.8632746064992034E-2</v>
      </c>
      <c r="M198" s="302">
        <f>F203-F198</f>
        <v>6.3407314500990353E-2</v>
      </c>
      <c r="N198" s="302">
        <f>SUM(K198:M198)</f>
        <v>0.68366233655843978</v>
      </c>
    </row>
    <row r="199" spans="1:14" x14ac:dyDescent="0.2">
      <c r="A199" s="282" t="s">
        <v>365</v>
      </c>
      <c r="B199" s="302">
        <f>'Ind T6'!L80</f>
        <v>21.89991248629477</v>
      </c>
      <c r="C199" s="299" t="str">
        <f>CONCATENATE("(",ROUND((B199/$H200)*100,1),")")</f>
        <v>(21.1)</v>
      </c>
      <c r="D199" s="302">
        <f>'Ind T6'!M80</f>
        <v>26.535917700683036</v>
      </c>
      <c r="E199" s="299" t="str">
        <f>CONCATENATE("(",ROUND((D199/$H200)*100,1),")")</f>
        <v>(25.5)</v>
      </c>
      <c r="F199" s="302">
        <f>'Ind T6'!N80</f>
        <v>3.0169018907772989</v>
      </c>
      <c r="G199" s="299" t="str">
        <f>CONCATENATE("(",ROUND((F199/$H200)*100,1),")")</f>
        <v>(2.9)</v>
      </c>
      <c r="H199" s="302">
        <f t="shared" ref="H199" si="156">SUM(B199,D199,F199)</f>
        <v>51.452732077755108</v>
      </c>
      <c r="I199" s="299" t="str">
        <f>CONCATENATE("(",ROUND((H199/$H200)*100,1),")")</f>
        <v>(49.5)</v>
      </c>
      <c r="K199" s="302">
        <f t="shared" ref="K199:K200" si="157">B204-B199</f>
        <v>0.96365203629603613</v>
      </c>
      <c r="L199" s="302">
        <f t="shared" ref="L199:L200" si="158">D204-D199</f>
        <v>-0.83832208037841482</v>
      </c>
      <c r="M199" s="302">
        <f t="shared" ref="M199:M200" si="159">F204-F199</f>
        <v>0.1120077075240129</v>
      </c>
      <c r="N199" s="302">
        <f t="shared" ref="N199:N200" si="160">SUM(K199:M199)</f>
        <v>0.23733766344163421</v>
      </c>
    </row>
    <row r="200" spans="1:14" x14ac:dyDescent="0.2">
      <c r="A200" s="282" t="s">
        <v>363</v>
      </c>
      <c r="B200" s="302">
        <f>SUM(B198:B199)</f>
        <v>56.781850247078239</v>
      </c>
      <c r="C200" s="299" t="str">
        <f>CONCATENATE("(",ROUND((B200/$H200)*100,1),")")</f>
        <v>(54.6)</v>
      </c>
      <c r="D200" s="302">
        <f>SUM(D198:D199)</f>
        <v>39.136757554563367</v>
      </c>
      <c r="E200" s="299" t="str">
        <f>CONCATENATE("(",ROUND((D200/$H200)*100,1),")")</f>
        <v>(37.6)</v>
      </c>
      <c r="F200" s="302">
        <f>SUM(F198:F199)</f>
        <v>8.0413921983584746</v>
      </c>
      <c r="G200" s="299" t="str">
        <f>CONCATENATE("(",ROUND((F200/$H200)*100,1),")")</f>
        <v>(7.7)</v>
      </c>
      <c r="H200" s="302">
        <f>SUM(H198:H199)</f>
        <v>103.96000000000008</v>
      </c>
      <c r="I200" s="299" t="str">
        <f>CONCATENATE("(",ROUND((H200/$H200)*100,1),")")</f>
        <v>(100)</v>
      </c>
      <c r="K200" s="302">
        <f t="shared" si="157"/>
        <v>1.51527431228849</v>
      </c>
      <c r="L200" s="302">
        <f t="shared" si="158"/>
        <v>-0.76968933431341924</v>
      </c>
      <c r="M200" s="302">
        <f t="shared" si="159"/>
        <v>0.17541502202500325</v>
      </c>
      <c r="N200" s="302">
        <f t="shared" si="160"/>
        <v>0.92100000000007398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35.433560036775923</v>
      </c>
      <c r="C203" s="299" t="str">
        <f>CONCATENATE("(",ROUND((B203/$H205)*100,1),")")</f>
        <v>(33.8)</v>
      </c>
      <c r="D203" s="302">
        <f>'Ind T6'!R81</f>
        <v>12.669472599945323</v>
      </c>
      <c r="E203" s="299" t="str">
        <f>CONCATENATE("(",ROUND((D203/$H205)*100,1),")")</f>
        <v>(12.1)</v>
      </c>
      <c r="F203" s="302">
        <f>'Ind T6'!S81</f>
        <v>5.0878976220821661</v>
      </c>
      <c r="G203" s="299" t="str">
        <f>CONCATENATE("(",ROUND((F203/$H205)*100,1),")")</f>
        <v>(4.9)</v>
      </c>
      <c r="H203" s="302">
        <f>SUM(B203,D203,F203)</f>
        <v>53.190930258803412</v>
      </c>
      <c r="I203" s="299" t="str">
        <f>CONCATENATE("(",ROUND((H203/$H205)*100,1),")")</f>
        <v>(50.7)</v>
      </c>
      <c r="K203" s="302">
        <f>B208-B203</f>
        <v>0.79555926876420102</v>
      </c>
      <c r="L203" s="302">
        <f>D208-D203</f>
        <v>0.16597059747046217</v>
      </c>
      <c r="M203" s="302">
        <f>F208-F203</f>
        <v>0.11469704865711883</v>
      </c>
      <c r="N203" s="302">
        <f>SUM(K203:M203)</f>
        <v>1.076226914891782</v>
      </c>
    </row>
    <row r="204" spans="1:14" x14ac:dyDescent="0.2">
      <c r="A204" s="282" t="s">
        <v>365</v>
      </c>
      <c r="B204" s="302">
        <f>'Ind T6'!Q80</f>
        <v>22.863564522590806</v>
      </c>
      <c r="C204" s="299" t="str">
        <f>CONCATENATE("(",ROUND((B204/$H205)*100,1),")")</f>
        <v>(21.8)</v>
      </c>
      <c r="D204" s="302">
        <f>'Ind T6'!R80</f>
        <v>25.697595620304622</v>
      </c>
      <c r="E204" s="299" t="str">
        <f>CONCATENATE("(",ROUND((D204/$H205)*100,1),")")</f>
        <v>(24.5)</v>
      </c>
      <c r="F204" s="302">
        <f>'Ind T6'!S80</f>
        <v>3.1289095983013118</v>
      </c>
      <c r="G204" s="299" t="str">
        <f>CONCATENATE("(",ROUND((F204/$H205)*100,1),")")</f>
        <v>(3)</v>
      </c>
      <c r="H204" s="302">
        <f t="shared" ref="H204" si="161">SUM(B204,D204,F204)</f>
        <v>51.690069741196744</v>
      </c>
      <c r="I204" s="299" t="str">
        <f>CONCATENATE("(",ROUND((H204/$H205)*100,1),")")</f>
        <v>(49.3)</v>
      </c>
      <c r="K204" s="302">
        <f t="shared" ref="K204:K205" si="162">B209-B204</f>
        <v>1.8076618472015014</v>
      </c>
      <c r="L204" s="302">
        <f t="shared" ref="L204:L205" si="163">D209-D204</f>
        <v>-1.6218736605078945</v>
      </c>
      <c r="M204" s="302">
        <f t="shared" ref="M204:M205" si="164">F209-F204</f>
        <v>0.23698489841448112</v>
      </c>
      <c r="N204" s="302">
        <f t="shared" ref="N204:N205" si="165">SUM(K204:M204)</f>
        <v>0.42277308510808798</v>
      </c>
    </row>
    <row r="205" spans="1:14" x14ac:dyDescent="0.2">
      <c r="A205" s="282" t="s">
        <v>363</v>
      </c>
      <c r="B205" s="302">
        <f>SUM(B203:B204)</f>
        <v>58.297124559366729</v>
      </c>
      <c r="C205" s="299" t="str">
        <f>CONCATENATE("(",ROUND((B205/$H205)*100,1),")")</f>
        <v>(55.6)</v>
      </c>
      <c r="D205" s="302">
        <f>SUM(D203:D204)</f>
        <v>38.367068220249948</v>
      </c>
      <c r="E205" s="299" t="str">
        <f>CONCATENATE("(",ROUND((D205/$H205)*100,1),")")</f>
        <v>(36.6)</v>
      </c>
      <c r="F205" s="302">
        <f>SUM(F203:F204)</f>
        <v>8.2168072203834779</v>
      </c>
      <c r="G205" s="299" t="str">
        <f>CONCATENATE("(",ROUND((F205/$H205)*100,1),")")</f>
        <v>(7.8)</v>
      </c>
      <c r="H205" s="302">
        <f>SUM(H203:H204)</f>
        <v>104.88100000000016</v>
      </c>
      <c r="I205" s="299" t="str">
        <f>CONCATENATE("(",ROUND((H205/$H205)*100,1),")")</f>
        <v>(100)</v>
      </c>
      <c r="K205" s="302">
        <f t="shared" si="162"/>
        <v>2.6032211159657024</v>
      </c>
      <c r="L205" s="302">
        <f t="shared" si="163"/>
        <v>-1.4559030630374394</v>
      </c>
      <c r="M205" s="302">
        <f t="shared" si="164"/>
        <v>0.35168194707159905</v>
      </c>
      <c r="N205" s="302">
        <f t="shared" si="165"/>
        <v>1.498999999999862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36.229119305540124</v>
      </c>
      <c r="C208" s="299" t="str">
        <f>CONCATENATE("(",ROUND((B208/$H210)*100,1),")")</f>
        <v>(34.1)</v>
      </c>
      <c r="D208" s="302">
        <f>'Ind T6'!W81</f>
        <v>12.835443197415785</v>
      </c>
      <c r="E208" s="299" t="str">
        <f>CONCATENATE("(",ROUND((D208/$H210)*100,1),")")</f>
        <v>(12.1)</v>
      </c>
      <c r="F208" s="302">
        <f>'Ind T6'!X81</f>
        <v>5.2025946707392849</v>
      </c>
      <c r="G208" s="299" t="str">
        <f>CONCATENATE("(",ROUND((F208/$H210)*100,1),")")</f>
        <v>(4.9)</v>
      </c>
      <c r="H208" s="302">
        <f>SUM(B208,D208,F208)</f>
        <v>54.267157173695196</v>
      </c>
      <c r="I208" s="299" t="str">
        <f>CONCATENATE("(",ROUND((H208/$H210)*100,1),")")</f>
        <v>(51)</v>
      </c>
      <c r="K208" s="302">
        <f>B208-B198</f>
        <v>1.3471815447566584</v>
      </c>
      <c r="L208" s="302">
        <f>D208-D198</f>
        <v>0.2346033435354542</v>
      </c>
      <c r="M208" s="302">
        <f>F208-F198</f>
        <v>0.17810436315810918</v>
      </c>
      <c r="N208" s="302">
        <f>SUM(K208:M208)</f>
        <v>1.7598892514502218</v>
      </c>
    </row>
    <row r="209" spans="1:14" x14ac:dyDescent="0.2">
      <c r="A209" s="282" t="s">
        <v>365</v>
      </c>
      <c r="B209" s="302">
        <f>'Ind T6'!V80</f>
        <v>24.671226369792308</v>
      </c>
      <c r="C209" s="299" t="str">
        <f>CONCATENATE("(",ROUND((B209/$H210)*100,1),")")</f>
        <v>(23.2)</v>
      </c>
      <c r="D209" s="302">
        <f>'Ind T6'!W80</f>
        <v>24.075721959796727</v>
      </c>
      <c r="E209" s="299" t="str">
        <f>CONCATENATE("(",ROUND((D209/$H210)*100,1),")")</f>
        <v>(22.6)</v>
      </c>
      <c r="F209" s="302">
        <f>'Ind T6'!X80</f>
        <v>3.3658944967157929</v>
      </c>
      <c r="G209" s="299" t="str">
        <f>CONCATENATE("(",ROUND((F209/$H210)*100,1),")")</f>
        <v>(3.2)</v>
      </c>
      <c r="H209" s="302">
        <f t="shared" ref="H209" si="166">SUM(B209,D209,F209)</f>
        <v>52.112842826304828</v>
      </c>
      <c r="I209" s="299" t="str">
        <f>CONCATENATE("(",ROUND((H209/$H210)*100,1),")")</f>
        <v>(49)</v>
      </c>
      <c r="K209" s="302">
        <f t="shared" ref="K209:K210" si="167">B209-B199</f>
        <v>2.7713138834975375</v>
      </c>
      <c r="L209" s="302">
        <f t="shared" ref="L209:L210" si="168">D209-D199</f>
        <v>-2.4601957408863093</v>
      </c>
      <c r="M209" s="302">
        <f t="shared" ref="M209:M210" si="169">F209-F199</f>
        <v>0.34899260593849402</v>
      </c>
      <c r="N209" s="302">
        <f t="shared" ref="N209:N210" si="170">SUM(K209:M209)</f>
        <v>0.66011074854972218</v>
      </c>
    </row>
    <row r="210" spans="1:14" x14ac:dyDescent="0.2">
      <c r="A210" s="282" t="s">
        <v>363</v>
      </c>
      <c r="B210" s="302">
        <f>SUM(B208:B209)</f>
        <v>60.900345675332431</v>
      </c>
      <c r="C210" s="299" t="str">
        <f>CONCATENATE("(",ROUND((B210/$H210)*100,1),")")</f>
        <v>(57.2)</v>
      </c>
      <c r="D210" s="302">
        <f>SUM(D208:D209)</f>
        <v>36.911165157212508</v>
      </c>
      <c r="E210" s="299" t="str">
        <f>CONCATENATE("(",ROUND((D210/$H210)*100,1),")")</f>
        <v>(34.7)</v>
      </c>
      <c r="F210" s="302">
        <f>SUM(F208:F209)</f>
        <v>8.5684891674550769</v>
      </c>
      <c r="G210" s="299" t="str">
        <f>CONCATENATE("(",ROUND((F210/$H210)*100,1),")")</f>
        <v>(8.1)</v>
      </c>
      <c r="H210" s="302">
        <f>SUM(H208:H209)</f>
        <v>106.38000000000002</v>
      </c>
      <c r="I210" s="299" t="str">
        <f>CONCATENATE("(",ROUND((H210/$H210)*100,1),")")</f>
        <v>(100)</v>
      </c>
      <c r="K210" s="302">
        <f t="shared" si="167"/>
        <v>4.1184954282541923</v>
      </c>
      <c r="L210" s="302">
        <f t="shared" si="168"/>
        <v>-2.2255923973508587</v>
      </c>
      <c r="M210" s="302">
        <f t="shared" si="169"/>
        <v>0.52709696909660231</v>
      </c>
      <c r="N210" s="302">
        <f t="shared" si="170"/>
        <v>2.419999999999936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24.460668388687882</v>
      </c>
      <c r="C219" s="299" t="str">
        <f>CONCATENATE("(",ROUND((B219/$H221)*100,1),")")</f>
        <v>(54.9)</v>
      </c>
      <c r="D219" s="302">
        <f>'Ind T6'!M90</f>
        <v>3.5841813989314271</v>
      </c>
      <c r="E219" s="299" t="str">
        <f>CONCATENATE("(",ROUND((D219/$H221)*100,1),")")</f>
        <v>(8)</v>
      </c>
      <c r="F219" s="302">
        <f>'Ind T6'!N90</f>
        <v>6.2040404609411794</v>
      </c>
      <c r="G219" s="299" t="str">
        <f>CONCATENATE("(",ROUND((F219/$H221)*100,1),")")</f>
        <v>(13.9)</v>
      </c>
      <c r="H219" s="302">
        <f>SUM(B219,D219,F219)</f>
        <v>34.248890248560485</v>
      </c>
      <c r="I219" s="299" t="str">
        <f>CONCATENATE("(",ROUND((H219/$H221)*100,1),")")</f>
        <v>(76.8)</v>
      </c>
      <c r="K219" s="302">
        <f>B224-B219</f>
        <v>1.5425176924084241</v>
      </c>
      <c r="L219" s="302">
        <f>D224-D219</f>
        <v>0.20573059143780625</v>
      </c>
      <c r="M219" s="302">
        <f>F224-F219</f>
        <v>0.58897860396299784</v>
      </c>
      <c r="N219" s="302">
        <f>SUM(K219:M219)</f>
        <v>2.3372268878092282</v>
      </c>
    </row>
    <row r="220" spans="1:14" x14ac:dyDescent="0.2">
      <c r="A220" s="282" t="s">
        <v>365</v>
      </c>
      <c r="B220" s="302">
        <f>'Ind T6'!L89</f>
        <v>6.2262845470481265</v>
      </c>
      <c r="C220" s="299" t="str">
        <f>CONCATENATE("(",ROUND((B220/$H221)*100,1),")")</f>
        <v>(14)</v>
      </c>
      <c r="D220" s="302">
        <f>'Ind T6'!M89</f>
        <v>3.6117805431790289</v>
      </c>
      <c r="E220" s="299" t="str">
        <f>CONCATENATE("(",ROUND((D220/$H221)*100,1),")")</f>
        <v>(8.1)</v>
      </c>
      <c r="F220" s="302">
        <f>'Ind T6'!N89</f>
        <v>0.48504466121234902</v>
      </c>
      <c r="G220" s="299" t="str">
        <f>CONCATENATE("(",ROUND((F220/$H221)*100,1),")")</f>
        <v>(1.1)</v>
      </c>
      <c r="H220" s="302">
        <f t="shared" ref="H220" si="171">SUM(B220,D220,F220)</f>
        <v>10.323109751439505</v>
      </c>
      <c r="I220" s="299" t="str">
        <f>CONCATENATE("(",ROUND((H220/$H221)*100,1),")")</f>
        <v>(23.2)</v>
      </c>
      <c r="K220" s="302">
        <f t="shared" ref="K220:K221" si="172">B225-B220</f>
        <v>0.75819245674948021</v>
      </c>
      <c r="L220" s="302">
        <f t="shared" ref="L220:L221" si="173">D225-D220</f>
        <v>0.46469539150621086</v>
      </c>
      <c r="M220" s="302">
        <f t="shared" ref="M220:M221" si="174">F225-F220</f>
        <v>3.3885263935052867E-2</v>
      </c>
      <c r="N220" s="302">
        <f t="shared" ref="N220:N221" si="175">SUM(K220:M220)</f>
        <v>1.2567731121907439</v>
      </c>
    </row>
    <row r="221" spans="1:14" x14ac:dyDescent="0.2">
      <c r="A221" s="282" t="s">
        <v>363</v>
      </c>
      <c r="B221" s="302">
        <f>SUM(B219:B220)</f>
        <v>30.686952935736009</v>
      </c>
      <c r="C221" s="299" t="str">
        <f>CONCATENATE("(",ROUND((B221/$H221)*100,1),")")</f>
        <v>(68.8)</v>
      </c>
      <c r="D221" s="302">
        <f>SUM(D219:D220)</f>
        <v>7.1959619421104559</v>
      </c>
      <c r="E221" s="299" t="str">
        <f>CONCATENATE("(",ROUND((D221/$H221)*100,1),")")</f>
        <v>(16.1)</v>
      </c>
      <c r="F221" s="302">
        <f>SUM(F219:F220)</f>
        <v>6.6890851221535286</v>
      </c>
      <c r="G221" s="299" t="str">
        <f>CONCATENATE("(",ROUND((F221/$H221)*100,1),")")</f>
        <v>(15)</v>
      </c>
      <c r="H221" s="302">
        <f>SUM(H219:H220)</f>
        <v>44.571999999999989</v>
      </c>
      <c r="I221" s="299" t="str">
        <f>CONCATENATE("(",ROUND((H221/$H221)*100,1),")")</f>
        <v>(100)</v>
      </c>
      <c r="K221" s="302">
        <f t="shared" si="172"/>
        <v>2.3007101491579007</v>
      </c>
      <c r="L221" s="302">
        <f t="shared" si="173"/>
        <v>0.67042598294401756</v>
      </c>
      <c r="M221" s="302">
        <f t="shared" si="174"/>
        <v>0.62286386789805093</v>
      </c>
      <c r="N221" s="302">
        <f t="shared" si="175"/>
        <v>3.5939999999999692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26.003186081096306</v>
      </c>
      <c r="C224" s="299" t="str">
        <f>CONCATENATE("(",ROUND((B224/$H226)*100,1),")")</f>
        <v>(54)</v>
      </c>
      <c r="D224" s="302">
        <f>'Ind T6'!R90</f>
        <v>3.7899119903692333</v>
      </c>
      <c r="E224" s="299" t="str">
        <f>CONCATENATE("(",ROUND((D224/$H226)*100,1),")")</f>
        <v>(7.9)</v>
      </c>
      <c r="F224" s="302">
        <f>'Ind T6'!S90</f>
        <v>6.7930190649041773</v>
      </c>
      <c r="G224" s="299" t="str">
        <f>CONCATENATE("(",ROUND((F224/$H226)*100,1),")")</f>
        <v>(14.1)</v>
      </c>
      <c r="H224" s="302">
        <f>SUM(B224,D224,F224)</f>
        <v>36.586117136369715</v>
      </c>
      <c r="I224" s="299" t="str">
        <f>CONCATENATE("(",ROUND((H224/$H226)*100,1),")")</f>
        <v>(76)</v>
      </c>
      <c r="K224" s="302">
        <f>B229-B224</f>
        <v>-0.2427505304759876</v>
      </c>
      <c r="L224" s="302">
        <f>D229-D224</f>
        <v>0.17577925708162967</v>
      </c>
      <c r="M224" s="302">
        <f>F229-F224</f>
        <v>0.46710546687096688</v>
      </c>
      <c r="N224" s="302">
        <f>SUM(K224:M224)</f>
        <v>0.40013419347660895</v>
      </c>
    </row>
    <row r="225" spans="1:14" x14ac:dyDescent="0.2">
      <c r="A225" s="282" t="s">
        <v>365</v>
      </c>
      <c r="B225" s="302">
        <f>'Ind T6'!Q89</f>
        <v>6.9844770037976067</v>
      </c>
      <c r="C225" s="299" t="str">
        <f>CONCATENATE("(",ROUND((B225/$H226)*100,1),")")</f>
        <v>(14.5)</v>
      </c>
      <c r="D225" s="302">
        <f>'Ind T6'!R89</f>
        <v>4.0764759346852397</v>
      </c>
      <c r="E225" s="299" t="str">
        <f>CONCATENATE("(",ROUND((D225/$H226)*100,1),")")</f>
        <v>(8.5)</v>
      </c>
      <c r="F225" s="302">
        <f>'Ind T6'!S89</f>
        <v>0.51892992514740188</v>
      </c>
      <c r="G225" s="299" t="str">
        <f>CONCATENATE("(",ROUND((F225/$H226)*100,1),")")</f>
        <v>(1.1)</v>
      </c>
      <c r="H225" s="302">
        <f t="shared" ref="H225" si="176">SUM(B225,D225,F225)</f>
        <v>11.579882863630248</v>
      </c>
      <c r="I225" s="299" t="str">
        <f>CONCATENATE("(",ROUND((H225/$H226)*100,1),")")</f>
        <v>(24)</v>
      </c>
      <c r="K225" s="302">
        <f t="shared" ref="K225:K226" si="177">B230-B225</f>
        <v>0.42851856216121575</v>
      </c>
      <c r="L225" s="302">
        <f t="shared" ref="L225:L226" si="178">D230-D225</f>
        <v>0.41135112276182983</v>
      </c>
      <c r="M225" s="302">
        <f t="shared" ref="M225:M226" si="179">F230-F225</f>
        <v>7.9961216003990865E-3</v>
      </c>
      <c r="N225" s="302">
        <f t="shared" ref="N225:N226" si="180">SUM(K225:M225)</f>
        <v>0.84786580652344468</v>
      </c>
    </row>
    <row r="226" spans="1:14" x14ac:dyDescent="0.2">
      <c r="A226" s="282" t="s">
        <v>363</v>
      </c>
      <c r="B226" s="302">
        <f>SUM(B224:B225)</f>
        <v>32.98766308489391</v>
      </c>
      <c r="C226" s="299" t="str">
        <f>CONCATENATE("(",ROUND((B226/$H226)*100,1),")")</f>
        <v>(68.5)</v>
      </c>
      <c r="D226" s="302">
        <f>SUM(D224:D225)</f>
        <v>7.8663879250544735</v>
      </c>
      <c r="E226" s="299" t="str">
        <f>CONCATENATE("(",ROUND((D226/$H226)*100,1),")")</f>
        <v>(16.3)</v>
      </c>
      <c r="F226" s="302">
        <f>SUM(F224:F225)</f>
        <v>7.3119489900515795</v>
      </c>
      <c r="G226" s="299" t="str">
        <f>CONCATENATE("(",ROUND((F226/$H226)*100,1),")")</f>
        <v>(15.2)</v>
      </c>
      <c r="H226" s="302">
        <f>SUM(H224:H225)</f>
        <v>48.165999999999961</v>
      </c>
      <c r="I226" s="299" t="str">
        <f>CONCATENATE("(",ROUND((H226/$H226)*100,1),")")</f>
        <v>(100)</v>
      </c>
      <c r="K226" s="302">
        <f t="shared" si="177"/>
        <v>0.18576803168522815</v>
      </c>
      <c r="L226" s="302">
        <f t="shared" si="178"/>
        <v>0.58713037984345995</v>
      </c>
      <c r="M226" s="302">
        <f t="shared" si="179"/>
        <v>0.47510158847136541</v>
      </c>
      <c r="N226" s="302">
        <f t="shared" si="180"/>
        <v>1.2480000000000535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25.760435550620318</v>
      </c>
      <c r="C229" s="299" t="str">
        <f>CONCATENATE("(",ROUND((B229/$H231)*100,1),")")</f>
        <v>(52.1)</v>
      </c>
      <c r="D229" s="302">
        <f>'Ind T6'!W90</f>
        <v>3.965691247450863</v>
      </c>
      <c r="E229" s="299" t="str">
        <f>CONCATENATE("(",ROUND((D229/$H231)*100,1),")")</f>
        <v>(8)</v>
      </c>
      <c r="F229" s="302">
        <f>'Ind T6'!X90</f>
        <v>7.2601245317751442</v>
      </c>
      <c r="G229" s="299" t="str">
        <f>CONCATENATE("(",ROUND((F229/$H231)*100,1),")")</f>
        <v>(14.7)</v>
      </c>
      <c r="H229" s="302">
        <f>SUM(B229,D229,F229)</f>
        <v>36.986251329846326</v>
      </c>
      <c r="I229" s="299" t="str">
        <f>CONCATENATE("(",ROUND((H229/$H231)*100,1),")")</f>
        <v>(74.8)</v>
      </c>
      <c r="K229" s="302">
        <f>B229-B219</f>
        <v>1.2997671619324365</v>
      </c>
      <c r="L229" s="302">
        <f>D229-D219</f>
        <v>0.38150984851943592</v>
      </c>
      <c r="M229" s="302">
        <f>F229-F219</f>
        <v>1.0560840708339647</v>
      </c>
      <c r="N229" s="302">
        <f>SUM(K229:M229)</f>
        <v>2.7373610812858371</v>
      </c>
    </row>
    <row r="230" spans="1:14" x14ac:dyDescent="0.2">
      <c r="A230" s="282" t="s">
        <v>365</v>
      </c>
      <c r="B230" s="302">
        <f>'Ind T6'!V89</f>
        <v>7.4129955659588225</v>
      </c>
      <c r="C230" s="299" t="str">
        <f>CONCATENATE("(",ROUND((B230/$H231)*100,1),")")</f>
        <v>(15)</v>
      </c>
      <c r="D230" s="302">
        <f>'Ind T6'!W89</f>
        <v>4.4878270574470696</v>
      </c>
      <c r="E230" s="299" t="str">
        <f>CONCATENATE("(",ROUND((D230/$H231)*100,1),")")</f>
        <v>(9.1)</v>
      </c>
      <c r="F230" s="302">
        <f>'Ind T6'!X89</f>
        <v>0.52692604674780097</v>
      </c>
      <c r="G230" s="299" t="str">
        <f>CONCATENATE("(",ROUND((F230/$H231)*100,1),")")</f>
        <v>(1.1)</v>
      </c>
      <c r="H230" s="302">
        <f t="shared" ref="H230" si="181">SUM(B230,D230,F230)</f>
        <v>12.427748670153694</v>
      </c>
      <c r="I230" s="299" t="str">
        <f>CONCATENATE("(",ROUND((H230/$H231)*100,1),")")</f>
        <v>(25.2)</v>
      </c>
      <c r="K230" s="302">
        <f t="shared" ref="K230:K231" si="182">B230-B220</f>
        <v>1.186711018910696</v>
      </c>
      <c r="L230" s="302">
        <f t="shared" ref="L230:L231" si="183">D230-D220</f>
        <v>0.8760465142680407</v>
      </c>
      <c r="M230" s="302">
        <f t="shared" ref="M230:M231" si="184">F230-F220</f>
        <v>4.1881385535451954E-2</v>
      </c>
      <c r="N230" s="302">
        <f t="shared" ref="N230:N231" si="185">SUM(K230:M230)</f>
        <v>2.1046389187141887</v>
      </c>
    </row>
    <row r="231" spans="1:14" x14ac:dyDescent="0.2">
      <c r="A231" s="282" t="s">
        <v>363</v>
      </c>
      <c r="B231" s="302">
        <f>SUM(B229:B230)</f>
        <v>33.173431116579138</v>
      </c>
      <c r="C231" s="299" t="str">
        <f>CONCATENATE("(",ROUND((B231/$H231)*100,1),")")</f>
        <v>(67.1)</v>
      </c>
      <c r="D231" s="302">
        <f>SUM(D229:D230)</f>
        <v>8.4535183048979334</v>
      </c>
      <c r="E231" s="299" t="str">
        <f>CONCATENATE("(",ROUND((D231/$H231)*100,1),")")</f>
        <v>(17.1)</v>
      </c>
      <c r="F231" s="302">
        <f>SUM(F229:F230)</f>
        <v>7.7870505785229449</v>
      </c>
      <c r="G231" s="299" t="str">
        <f>CONCATENATE("(",ROUND((F231/$H231)*100,1),")")</f>
        <v>(15.8)</v>
      </c>
      <c r="H231" s="302">
        <f>SUM(H229:H230)</f>
        <v>49.414000000000016</v>
      </c>
      <c r="I231" s="299" t="str">
        <f>CONCATENATE("(",ROUND((H231/$H231)*100,1),")")</f>
        <v>(100)</v>
      </c>
      <c r="K231" s="302">
        <f t="shared" si="182"/>
        <v>2.4864781808431289</v>
      </c>
      <c r="L231" s="302">
        <f t="shared" si="183"/>
        <v>1.2575563627874775</v>
      </c>
      <c r="M231" s="302">
        <f t="shared" si="184"/>
        <v>1.0979654563694163</v>
      </c>
      <c r="N231" s="302">
        <f t="shared" si="185"/>
        <v>4.8420000000000227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10.061897124520458</v>
      </c>
      <c r="C240" s="299" t="str">
        <f>CONCATENATE("(",ROUND((B240/$H242)*100,1),")")</f>
        <v>(21.2)</v>
      </c>
      <c r="D240" s="302">
        <f>'Ind T6'!M99</f>
        <v>9.8375703061370139</v>
      </c>
      <c r="E240" s="299" t="str">
        <f>CONCATENATE("(",ROUND((D240/$H242)*100,1),")")</f>
        <v>(20.8)</v>
      </c>
      <c r="F240" s="302">
        <f>'Ind T6'!N99</f>
        <v>1.4226440577047954</v>
      </c>
      <c r="G240" s="299" t="str">
        <f>CONCATENATE("(",ROUND((F240/$H242)*100,1),")")</f>
        <v>(3)</v>
      </c>
      <c r="H240" s="302">
        <f>SUM(B240,D240,F240)</f>
        <v>21.322111488362268</v>
      </c>
      <c r="I240" s="299" t="str">
        <f>CONCATENATE("(",ROUND((H240/$H242)*100,1),")")</f>
        <v>(45)</v>
      </c>
      <c r="K240" s="302">
        <f>B245-B240</f>
        <v>0.58628303217357391</v>
      </c>
      <c r="L240" s="302">
        <f>D245-D240</f>
        <v>0.47135467126860497</v>
      </c>
      <c r="M240" s="302">
        <f>F245-F240</f>
        <v>0.105803761093334</v>
      </c>
      <c r="N240" s="302">
        <f>SUM(K240:M240)</f>
        <v>1.1634414645355129</v>
      </c>
    </row>
    <row r="241" spans="1:14" x14ac:dyDescent="0.2">
      <c r="A241" s="282" t="s">
        <v>365</v>
      </c>
      <c r="B241" s="302">
        <f>'Ind T6'!L98</f>
        <v>8.491037133223978</v>
      </c>
      <c r="C241" s="299" t="str">
        <f>CONCATENATE("(",ROUND((B241/$H242)*100,1),")")</f>
        <v>(17.9)</v>
      </c>
      <c r="D241" s="302">
        <f>'Ind T6'!M98</f>
        <v>16.229358599044588</v>
      </c>
      <c r="E241" s="299" t="str">
        <f>CONCATENATE("(",ROUND((D241/$H242)*100,1),")")</f>
        <v>(34.2)</v>
      </c>
      <c r="F241" s="302">
        <f>'Ind T6'!N98</f>
        <v>1.3514927793691969</v>
      </c>
      <c r="G241" s="299" t="str">
        <f>CONCATENATE("(",ROUND((F241/$H242)*100,1),")")</f>
        <v>(2.9)</v>
      </c>
      <c r="H241" s="302">
        <f t="shared" ref="H241" si="186">SUM(B241,D241,F241)</f>
        <v>26.071888511637759</v>
      </c>
      <c r="I241" s="299" t="str">
        <f>CONCATENATE("(",ROUND((H241/$H242)*100,1),")")</f>
        <v>(55)</v>
      </c>
      <c r="K241" s="302">
        <f t="shared" ref="K241:K242" si="187">B246-B241</f>
        <v>0.47507379197815247</v>
      </c>
      <c r="L241" s="302">
        <f t="shared" ref="L241:L242" si="188">D246-D241</f>
        <v>0.90975245532724358</v>
      </c>
      <c r="M241" s="302">
        <f t="shared" ref="M241:M242" si="189">F246-F241</f>
        <v>0.10573228815903213</v>
      </c>
      <c r="N241" s="302">
        <f t="shared" ref="N241:N242" si="190">SUM(K241:M241)</f>
        <v>1.4905585354644282</v>
      </c>
    </row>
    <row r="242" spans="1:14" x14ac:dyDescent="0.2">
      <c r="A242" s="282" t="s">
        <v>363</v>
      </c>
      <c r="B242" s="302">
        <f>SUM(B240:B241)</f>
        <v>18.552934257744436</v>
      </c>
      <c r="C242" s="299" t="str">
        <f>CONCATENATE("(",ROUND((B242/$H242)*100,1),")")</f>
        <v>(39.1)</v>
      </c>
      <c r="D242" s="302">
        <f>SUM(D240:D241)</f>
        <v>26.066928905181602</v>
      </c>
      <c r="E242" s="299" t="str">
        <f>CONCATENATE("(",ROUND((D242/$H242)*100,1),")")</f>
        <v>(55)</v>
      </c>
      <c r="F242" s="302">
        <f>SUM(F240:F241)</f>
        <v>2.7741368370739923</v>
      </c>
      <c r="G242" s="299" t="str">
        <f>CONCATENATE("(",ROUND((F242/$H242)*100,1),")")</f>
        <v>(5.9)</v>
      </c>
      <c r="H242" s="302">
        <f>SUM(H240:H241)</f>
        <v>47.394000000000027</v>
      </c>
      <c r="I242" s="299" t="str">
        <f>CONCATENATE("(",ROUND((H242/$H242)*100,1),")")</f>
        <v>(100)</v>
      </c>
      <c r="K242" s="302">
        <f t="shared" si="187"/>
        <v>1.0613568241517264</v>
      </c>
      <c r="L242" s="302">
        <f t="shared" si="188"/>
        <v>1.3811071265958468</v>
      </c>
      <c r="M242" s="302">
        <f t="shared" si="189"/>
        <v>0.21153604925236591</v>
      </c>
      <c r="N242" s="302">
        <f t="shared" si="190"/>
        <v>2.6539999999999391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10.648180156694032</v>
      </c>
      <c r="C245" s="299" t="str">
        <f>CONCATENATE("(",ROUND((B245/$H247)*100,1),")")</f>
        <v>(21.3)</v>
      </c>
      <c r="D245" s="302">
        <f>'Ind T6'!R99</f>
        <v>10.308924977405619</v>
      </c>
      <c r="E245" s="299" t="str">
        <f>CONCATENATE("(",ROUND((D245/$H247)*100,1),")")</f>
        <v>(20.6)</v>
      </c>
      <c r="F245" s="302">
        <f>'Ind T6'!S99</f>
        <v>1.5284478187981294</v>
      </c>
      <c r="G245" s="299" t="str">
        <f>CONCATENATE("(",ROUND((F245/$H247)*100,1),")")</f>
        <v>(3.1)</v>
      </c>
      <c r="H245" s="302">
        <f>SUM(B245,D245,F245)</f>
        <v>22.485552952897777</v>
      </c>
      <c r="I245" s="299" t="str">
        <f>CONCATENATE("(",ROUND((H245/$H247)*100,1),")")</f>
        <v>(44.9)</v>
      </c>
      <c r="K245" s="302">
        <f>B250-B245</f>
        <v>1.8109006507153307</v>
      </c>
      <c r="L245" s="302">
        <f>D250-D245</f>
        <v>1.5321578799088318</v>
      </c>
      <c r="M245" s="302">
        <f>F250-F245</f>
        <v>0.23871987377722803</v>
      </c>
      <c r="N245" s="302">
        <f>SUM(K245:M245)</f>
        <v>3.5817784044013905</v>
      </c>
    </row>
    <row r="246" spans="1:14" x14ac:dyDescent="0.2">
      <c r="A246" s="282" t="s">
        <v>365</v>
      </c>
      <c r="B246" s="302">
        <f>'Ind T6'!Q98</f>
        <v>8.9661109252021305</v>
      </c>
      <c r="C246" s="299" t="str">
        <f>CONCATENATE("(",ROUND((B246/$H247)*100,1),")")</f>
        <v>(17.9)</v>
      </c>
      <c r="D246" s="302">
        <f>'Ind T6'!R98</f>
        <v>17.139111054371831</v>
      </c>
      <c r="E246" s="299" t="str">
        <f>CONCATENATE("(",ROUND((D246/$H247)*100,1),")")</f>
        <v>(34.2)</v>
      </c>
      <c r="F246" s="302">
        <f>'Ind T6'!S98</f>
        <v>1.457225067528229</v>
      </c>
      <c r="G246" s="299" t="str">
        <f>CONCATENATE("(",ROUND((F246/$H247)*100,1),")")</f>
        <v>(2.9)</v>
      </c>
      <c r="H246" s="302">
        <f t="shared" ref="H246" si="191">SUM(B246,D246,F246)</f>
        <v>27.562447047102189</v>
      </c>
      <c r="I246" s="299" t="str">
        <f>CONCATENATE("(",ROUND((H246/$H247)*100,1),")")</f>
        <v>(55.1)</v>
      </c>
      <c r="K246" s="302">
        <f t="shared" ref="K246:K247" si="192">B251-B246</f>
        <v>1.4254101650500548</v>
      </c>
      <c r="L246" s="302">
        <f t="shared" ref="L246:L247" si="193">D251-D246</f>
        <v>2.5832900164405181</v>
      </c>
      <c r="M246" s="302">
        <f t="shared" ref="M246:M247" si="194">F251-F246</f>
        <v>0.22652141410810711</v>
      </c>
      <c r="N246" s="302">
        <f t="shared" ref="N246:N247" si="195">SUM(K246:M246)</f>
        <v>4.2352215955986798</v>
      </c>
    </row>
    <row r="247" spans="1:14" x14ac:dyDescent="0.2">
      <c r="A247" s="282" t="s">
        <v>363</v>
      </c>
      <c r="B247" s="302">
        <f>SUM(B245:B246)</f>
        <v>19.614291081896162</v>
      </c>
      <c r="C247" s="299" t="str">
        <f>CONCATENATE("(",ROUND((B247/$H247)*100,1),")")</f>
        <v>(39.2)</v>
      </c>
      <c r="D247" s="302">
        <f>SUM(D245:D246)</f>
        <v>27.448036031777448</v>
      </c>
      <c r="E247" s="299" t="str">
        <f>CONCATENATE("(",ROUND((D247/$H247)*100,1),")")</f>
        <v>(54.8)</v>
      </c>
      <c r="F247" s="302">
        <f>SUM(F245:F246)</f>
        <v>2.9856728863263582</v>
      </c>
      <c r="G247" s="299" t="str">
        <f>CONCATENATE("(",ROUND((F247/$H247)*100,1),")")</f>
        <v>(6)</v>
      </c>
      <c r="H247" s="302">
        <f>SUM(H245:H246)</f>
        <v>50.047999999999966</v>
      </c>
      <c r="I247" s="299" t="str">
        <f>CONCATENATE("(",ROUND((H247/$H247)*100,1),")")</f>
        <v>(100)</v>
      </c>
      <c r="K247" s="302">
        <f t="shared" si="192"/>
        <v>3.2363108157653855</v>
      </c>
      <c r="L247" s="302">
        <f t="shared" si="193"/>
        <v>4.1154478963493517</v>
      </c>
      <c r="M247" s="302">
        <f t="shared" si="194"/>
        <v>0.46524128788533536</v>
      </c>
      <c r="N247" s="302">
        <f t="shared" si="195"/>
        <v>7.817000000000073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12.459080807409363</v>
      </c>
      <c r="C250" s="299" t="str">
        <f>CONCATENATE("(",ROUND((B250/$H252)*100,1),")")</f>
        <v>(21.5)</v>
      </c>
      <c r="D250" s="302">
        <f>'Ind T6'!W99</f>
        <v>11.841082857314451</v>
      </c>
      <c r="E250" s="299" t="str">
        <f>CONCATENATE("(",ROUND((D250/$H252)*100,1),")")</f>
        <v>(20.5)</v>
      </c>
      <c r="F250" s="302">
        <f>'Ind T6'!X99</f>
        <v>1.7671676925753574</v>
      </c>
      <c r="G250" s="299" t="str">
        <f>CONCATENATE("(",ROUND((F250/$H252)*100,1),")")</f>
        <v>(3.1)</v>
      </c>
      <c r="H250" s="302">
        <f>SUM(B250,D250,F250)</f>
        <v>26.067331357299167</v>
      </c>
      <c r="I250" s="299" t="str">
        <f>CONCATENATE("(",ROUND((H250/$H252)*100,1),")")</f>
        <v>(45)</v>
      </c>
      <c r="K250" s="302">
        <f>B250-B240</f>
        <v>2.3971836828889046</v>
      </c>
      <c r="L250" s="302">
        <f>D250-D240</f>
        <v>2.0035125511774368</v>
      </c>
      <c r="M250" s="302">
        <f>F250-F240</f>
        <v>0.34452363487056203</v>
      </c>
      <c r="N250" s="302">
        <f>SUM(K250:M250)</f>
        <v>4.7452198689369034</v>
      </c>
    </row>
    <row r="251" spans="1:14" x14ac:dyDescent="0.2">
      <c r="A251" s="282" t="s">
        <v>365</v>
      </c>
      <c r="B251" s="302">
        <f>'Ind T6'!V98</f>
        <v>10.391521090252185</v>
      </c>
      <c r="C251" s="299" t="str">
        <f>CONCATENATE("(",ROUND((B251/$H252)*100,1),")")</f>
        <v>(18)</v>
      </c>
      <c r="D251" s="302">
        <f>'Ind T6'!W98</f>
        <v>19.722401070812349</v>
      </c>
      <c r="E251" s="299" t="str">
        <f>CONCATENATE("(",ROUND((D251/$H252)*100,1),")")</f>
        <v>(34.1)</v>
      </c>
      <c r="F251" s="302">
        <f>'Ind T6'!X98</f>
        <v>1.6837464816363361</v>
      </c>
      <c r="G251" s="299" t="str">
        <f>CONCATENATE("(",ROUND((F251/$H252)*100,1),")")</f>
        <v>(2.9)</v>
      </c>
      <c r="H251" s="302">
        <f t="shared" ref="H251" si="196">SUM(B251,D251,F251)</f>
        <v>31.797668642700874</v>
      </c>
      <c r="I251" s="299" t="str">
        <f>CONCATENATE("(",ROUND((H251/$H252)*100,1),")")</f>
        <v>(55)</v>
      </c>
      <c r="K251" s="302">
        <f t="shared" ref="K251:K252" si="197">B251-B241</f>
        <v>1.9004839570282073</v>
      </c>
      <c r="L251" s="302">
        <f t="shared" ref="L251:L252" si="198">D251-D241</f>
        <v>3.4930424717677617</v>
      </c>
      <c r="M251" s="302">
        <f t="shared" ref="M251:M252" si="199">F251-F241</f>
        <v>0.33225370226713924</v>
      </c>
      <c r="N251" s="302">
        <f t="shared" ref="N251:N252" si="200">SUM(K251:M251)</f>
        <v>5.7257801310631082</v>
      </c>
    </row>
    <row r="252" spans="1:14" x14ac:dyDescent="0.2">
      <c r="A252" s="282" t="s">
        <v>363</v>
      </c>
      <c r="B252" s="302">
        <f>SUM(B250:B251)</f>
        <v>22.850601897661548</v>
      </c>
      <c r="C252" s="299" t="str">
        <f>CONCATENATE("(",ROUND((B252/$H252)*100,1),")")</f>
        <v>(39.5)</v>
      </c>
      <c r="D252" s="302">
        <f>SUM(D250:D251)</f>
        <v>31.5634839281268</v>
      </c>
      <c r="E252" s="299" t="str">
        <f>CONCATENATE("(",ROUND((D252/$H252)*100,1),")")</f>
        <v>(54.5)</v>
      </c>
      <c r="F252" s="302">
        <f>SUM(F250:F251)</f>
        <v>3.4509141742116936</v>
      </c>
      <c r="G252" s="299" t="str">
        <f>CONCATENATE("(",ROUND((F252/$H252)*100,1),")")</f>
        <v>(6)</v>
      </c>
      <c r="H252" s="302">
        <f>SUM(H250:H251)</f>
        <v>57.865000000000038</v>
      </c>
      <c r="I252" s="299" t="str">
        <f>CONCATENATE("(",ROUND((H252/$H252)*100,1),")")</f>
        <v>(100)</v>
      </c>
      <c r="K252" s="302">
        <f t="shared" si="197"/>
        <v>4.2976676399171119</v>
      </c>
      <c r="L252" s="302">
        <f t="shared" si="198"/>
        <v>5.4965550229451985</v>
      </c>
      <c r="M252" s="302">
        <f t="shared" si="199"/>
        <v>0.67677733713770127</v>
      </c>
      <c r="N252" s="302">
        <f t="shared" si="200"/>
        <v>10.471000000000011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1.718498936507284</v>
      </c>
      <c r="C261" s="299" t="str">
        <f>CONCATENATE("(",ROUND((B261/$H263)*100,1),")")</f>
        <v>(37.1)</v>
      </c>
      <c r="D261" s="302">
        <f>'Ind T6'!M108</f>
        <v>0.57522488194138466</v>
      </c>
      <c r="E261" s="299" t="str">
        <f>CONCATENATE("(",ROUND((D261/$H263)*100,1),")")</f>
        <v>(12.4)</v>
      </c>
      <c r="F261" s="302">
        <f>'Ind T6'!N108</f>
        <v>0.41518987707331162</v>
      </c>
      <c r="G261" s="299" t="str">
        <f>CONCATENATE("(",ROUND((F261/$H263)*100,1),")")</f>
        <v>(9)</v>
      </c>
      <c r="H261" s="302">
        <f>SUM(B261,D261,F261)</f>
        <v>2.7089136955219804</v>
      </c>
      <c r="I261" s="299" t="str">
        <f>CONCATENATE("(",ROUND((H261/$H263)*100,1),")")</f>
        <v>(58.5)</v>
      </c>
      <c r="K261" s="302">
        <f>B266-B261</f>
        <v>-2.9860307924517437E-2</v>
      </c>
      <c r="L261" s="302">
        <f>D266-D261</f>
        <v>2.0441058356248432E-2</v>
      </c>
      <c r="M261" s="302">
        <f>F266-F261</f>
        <v>-2.3818578838740168E-3</v>
      </c>
      <c r="N261" s="302">
        <f>SUM(K261:M261)</f>
        <v>-1.1801107452143023E-2</v>
      </c>
    </row>
    <row r="262" spans="1:14" x14ac:dyDescent="0.2">
      <c r="A262" s="282" t="s">
        <v>365</v>
      </c>
      <c r="B262" s="302">
        <f>'Ind T6'!L107</f>
        <v>0.91949205089965258</v>
      </c>
      <c r="C262" s="299" t="str">
        <f>CONCATENATE("(",ROUND((B262/$H263)*100,1),")")</f>
        <v>(19.9)</v>
      </c>
      <c r="D262" s="302">
        <f>'Ind T6'!M107</f>
        <v>0.6344662028282867</v>
      </c>
      <c r="E262" s="299" t="str">
        <f>CONCATENATE("(",ROUND((D262/$H263)*100,1),")")</f>
        <v>(13.7)</v>
      </c>
      <c r="F262" s="302">
        <f>'Ind T6'!N107</f>
        <v>0.36612805075008009</v>
      </c>
      <c r="G262" s="299" t="str">
        <f>CONCATENATE("(",ROUND((F262/$H263)*100,1),")")</f>
        <v>(7.9)</v>
      </c>
      <c r="H262" s="302">
        <f t="shared" ref="H262" si="201">SUM(B262,D262,F262)</f>
        <v>1.9200863044780194</v>
      </c>
      <c r="I262" s="299" t="str">
        <f>CONCATENATE("(",ROUND((H262/$H263)*100,1),")")</f>
        <v>(41.5)</v>
      </c>
      <c r="K262" s="302">
        <f t="shared" ref="K262:K263" si="202">B267-B262</f>
        <v>-1.1882186730950206E-2</v>
      </c>
      <c r="L262" s="302">
        <f t="shared" ref="L262:L263" si="203">D267-D262</f>
        <v>9.4419886409746745E-4</v>
      </c>
      <c r="M262" s="302">
        <f t="shared" ref="M262:M263" si="204">F267-F262</f>
        <v>-8.2609046810070974E-3</v>
      </c>
      <c r="N262" s="302">
        <f t="shared" ref="N262:N263" si="205">SUM(K262:M262)</f>
        <v>-1.9198892547859836E-2</v>
      </c>
    </row>
    <row r="263" spans="1:14" x14ac:dyDescent="0.2">
      <c r="A263" s="282" t="s">
        <v>363</v>
      </c>
      <c r="B263" s="302">
        <f>SUM(B261:B262)</f>
        <v>2.6379909874069365</v>
      </c>
      <c r="C263" s="299" t="str">
        <f>CONCATENATE("(",ROUND((B263/$H263)*100,1),")")</f>
        <v>(57)</v>
      </c>
      <c r="D263" s="302">
        <f>SUM(D261:D262)</f>
        <v>1.2096910847696714</v>
      </c>
      <c r="E263" s="299" t="str">
        <f>CONCATENATE("(",ROUND((D263/$H263)*100,1),")")</f>
        <v>(26.1)</v>
      </c>
      <c r="F263" s="302">
        <f>SUM(F261:F262)</f>
        <v>0.78131792782339171</v>
      </c>
      <c r="G263" s="299" t="str">
        <f>CONCATENATE("(",ROUND((F263/$H263)*100,1),")")</f>
        <v>(16.9)</v>
      </c>
      <c r="H263" s="302">
        <f>SUM(H261:H262)</f>
        <v>4.6289999999999996</v>
      </c>
      <c r="I263" s="299" t="str">
        <f>CONCATENATE("(",ROUND((H263/$H263)*100,1),")")</f>
        <v>(100)</v>
      </c>
      <c r="K263" s="302">
        <f t="shared" si="202"/>
        <v>-4.1742494655467421E-2</v>
      </c>
      <c r="L263" s="302">
        <f t="shared" si="203"/>
        <v>2.1385257220345899E-2</v>
      </c>
      <c r="M263" s="302">
        <f t="shared" si="204"/>
        <v>-1.0642762564881059E-2</v>
      </c>
      <c r="N263" s="302">
        <f t="shared" si="205"/>
        <v>-3.1000000000002581E-2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1.6886386285827666</v>
      </c>
      <c r="C266" s="299" t="str">
        <f>CONCATENATE("(",ROUND((B266/$H268)*100,1),")")</f>
        <v>(36.7)</v>
      </c>
      <c r="D266" s="302">
        <f>'Ind T6'!R108</f>
        <v>0.59566594029763309</v>
      </c>
      <c r="E266" s="299" t="str">
        <f>CONCATENATE("(",ROUND((D266/$H268)*100,1),")")</f>
        <v>(13)</v>
      </c>
      <c r="F266" s="302">
        <f>'Ind T6'!S108</f>
        <v>0.4128080191894376</v>
      </c>
      <c r="G266" s="299" t="str">
        <f>CONCATENATE("(",ROUND((F266/$H268)*100,1),")")</f>
        <v>(9)</v>
      </c>
      <c r="H266" s="302">
        <f>SUM(B266,D266,F266)</f>
        <v>2.6971125880698374</v>
      </c>
      <c r="I266" s="299" t="str">
        <f>CONCATENATE("(",ROUND((H266/$H268)*100,1),")")</f>
        <v>(58.7)</v>
      </c>
      <c r="K266" s="302">
        <f>B271-B266</f>
        <v>1.2424824069196205E-2</v>
      </c>
      <c r="L266" s="302">
        <f>D271-D266</f>
        <v>5.0604885653723675E-2</v>
      </c>
      <c r="M266" s="302">
        <f>F271-F266</f>
        <v>1.1541502269158621E-2</v>
      </c>
      <c r="N266" s="302">
        <f>SUM(K266:M266)</f>
        <v>7.4571211992078501E-2</v>
      </c>
    </row>
    <row r="267" spans="1:14" x14ac:dyDescent="0.2">
      <c r="A267" s="282" t="s">
        <v>365</v>
      </c>
      <c r="B267" s="302">
        <f>'Ind T6'!Q107</f>
        <v>0.90760986416870237</v>
      </c>
      <c r="C267" s="299" t="str">
        <f>CONCATENATE("(",ROUND((B267/$H268)*100,1),")")</f>
        <v>(19.7)</v>
      </c>
      <c r="D267" s="302">
        <f>'Ind T6'!R107</f>
        <v>0.63541040169238416</v>
      </c>
      <c r="E267" s="299" t="str">
        <f>CONCATENATE("(",ROUND((D267/$H268)*100,1),")")</f>
        <v>(13.8)</v>
      </c>
      <c r="F267" s="302">
        <f>'Ind T6'!S107</f>
        <v>0.35786714606907299</v>
      </c>
      <c r="G267" s="299" t="str">
        <f>CONCATENATE("(",ROUND((F267/$H268)*100,1),")")</f>
        <v>(7.8)</v>
      </c>
      <c r="H267" s="302">
        <f t="shared" ref="H267" si="206">SUM(B267,D267,F267)</f>
        <v>1.9008874119301595</v>
      </c>
      <c r="I267" s="299" t="str">
        <f>CONCATENATE("(",ROUND((H267/$H268)*100,1),")")</f>
        <v>(41.3)</v>
      </c>
      <c r="K267" s="302">
        <f t="shared" ref="K267:K268" si="207">B272-B267</f>
        <v>2.3893148952541576E-2</v>
      </c>
      <c r="L267" s="302">
        <f t="shared" ref="L267:L268" si="208">D272-D267</f>
        <v>1.302632287853589E-2</v>
      </c>
      <c r="M267" s="302">
        <f t="shared" ref="M267:M268" si="209">F272-F267</f>
        <v>-9.4906838231519353E-3</v>
      </c>
      <c r="N267" s="302">
        <f t="shared" ref="N267:N268" si="210">SUM(K267:M267)</f>
        <v>2.7428788007925531E-2</v>
      </c>
    </row>
    <row r="268" spans="1:14" x14ac:dyDescent="0.2">
      <c r="A268" s="282" t="s">
        <v>363</v>
      </c>
      <c r="B268" s="302">
        <f>SUM(B266:B267)</f>
        <v>2.5962484927514691</v>
      </c>
      <c r="C268" s="299" t="str">
        <f>CONCATENATE("(",ROUND((B268/$H268)*100,1),")")</f>
        <v>(56.5)</v>
      </c>
      <c r="D268" s="302">
        <f>SUM(D266:D267)</f>
        <v>1.2310763419900173</v>
      </c>
      <c r="E268" s="299" t="str">
        <f>CONCATENATE("(",ROUND((D268/$H268)*100,1),")")</f>
        <v>(26.8)</v>
      </c>
      <c r="F268" s="302">
        <f>SUM(F266:F267)</f>
        <v>0.77067516525851065</v>
      </c>
      <c r="G268" s="299" t="str">
        <f>CONCATENATE("(",ROUND((F268/$H268)*100,1),")")</f>
        <v>(16.8)</v>
      </c>
      <c r="H268" s="302">
        <f>SUM(H266:H267)</f>
        <v>4.5979999999999972</v>
      </c>
      <c r="I268" s="299" t="str">
        <f>CONCATENATE("(",ROUND((H268/$H268)*100,1),")")</f>
        <v>(100)</v>
      </c>
      <c r="K268" s="302">
        <f t="shared" si="207"/>
        <v>3.6317973021737782E-2</v>
      </c>
      <c r="L268" s="302">
        <f t="shared" si="208"/>
        <v>6.3631208532259675E-2</v>
      </c>
      <c r="M268" s="302">
        <f t="shared" si="209"/>
        <v>2.0508184460066303E-3</v>
      </c>
      <c r="N268" s="302">
        <f t="shared" si="210"/>
        <v>0.10200000000000409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1.7010634526519628</v>
      </c>
      <c r="C271" s="299" t="str">
        <f>CONCATENATE("(",ROUND((B271/$H273)*100,1),")")</f>
        <v>(36.2)</v>
      </c>
      <c r="D271" s="302">
        <f>'Ind T6'!W108</f>
        <v>0.64627082595135676</v>
      </c>
      <c r="E271" s="299" t="str">
        <f>CONCATENATE("(",ROUND((D271/$H273)*100,1),")")</f>
        <v>(13.8)</v>
      </c>
      <c r="F271" s="302">
        <f>'Ind T6'!X108</f>
        <v>0.42434952145859622</v>
      </c>
      <c r="G271" s="299" t="str">
        <f>CONCATENATE("(",ROUND((F271/$H273)*100,1),")")</f>
        <v>(9)</v>
      </c>
      <c r="H271" s="302">
        <f>SUM(B271,D271,F271)</f>
        <v>2.7716838000619157</v>
      </c>
      <c r="I271" s="299" t="str">
        <f>CONCATENATE("(",ROUND((H271/$H273)*100,1),")")</f>
        <v>(59)</v>
      </c>
      <c r="K271" s="302">
        <f>B271-B261</f>
        <v>-1.7435483855321232E-2</v>
      </c>
      <c r="L271" s="302">
        <f>D271-D261</f>
        <v>7.1045944009972106E-2</v>
      </c>
      <c r="M271" s="302">
        <f>F271-F261</f>
        <v>9.1596443852846043E-3</v>
      </c>
      <c r="N271" s="302">
        <f>SUM(K271:M271)</f>
        <v>6.2770104539935478E-2</v>
      </c>
    </row>
    <row r="272" spans="1:14" x14ac:dyDescent="0.2">
      <c r="A272" s="282" t="s">
        <v>365</v>
      </c>
      <c r="B272" s="302">
        <f>'Ind T6'!V107</f>
        <v>0.93150301312124395</v>
      </c>
      <c r="C272" s="299" t="str">
        <f>CONCATENATE("(",ROUND((B272/$H273)*100,1),")")</f>
        <v>(19.8)</v>
      </c>
      <c r="D272" s="302">
        <f>'Ind T6'!W107</f>
        <v>0.64843672457092005</v>
      </c>
      <c r="E272" s="299" t="str">
        <f>CONCATENATE("(",ROUND((D272/$H273)*100,1),")")</f>
        <v>(13.8)</v>
      </c>
      <c r="F272" s="302">
        <f>'Ind T6'!X107</f>
        <v>0.34837646224592106</v>
      </c>
      <c r="G272" s="299" t="str">
        <f>CONCATENATE("(",ROUND((F272/$H273)*100,1),")")</f>
        <v>(7.4)</v>
      </c>
      <c r="H272" s="302">
        <f t="shared" ref="H272" si="211">SUM(B272,D272,F272)</f>
        <v>1.9283161999380851</v>
      </c>
      <c r="I272" s="299" t="str">
        <f>CONCATENATE("(",ROUND((H272/$H273)*100,1),")")</f>
        <v>(41)</v>
      </c>
      <c r="K272" s="302">
        <f t="shared" ref="K272:K273" si="212">B272-B262</f>
        <v>1.201096222159137E-2</v>
      </c>
      <c r="L272" s="302">
        <f t="shared" ref="L272:L273" si="213">D272-D262</f>
        <v>1.3970521742633357E-2</v>
      </c>
      <c r="M272" s="302">
        <f t="shared" ref="M272:M273" si="214">F272-F262</f>
        <v>-1.7751588504159033E-2</v>
      </c>
      <c r="N272" s="302">
        <f t="shared" ref="N272:N273" si="215">SUM(K272:M272)</f>
        <v>8.2298954600656948E-3</v>
      </c>
    </row>
    <row r="273" spans="1:14" x14ac:dyDescent="0.2">
      <c r="A273" s="282" t="s">
        <v>363</v>
      </c>
      <c r="B273" s="302">
        <f>SUM(B271:B272)</f>
        <v>2.6325664657732069</v>
      </c>
      <c r="C273" s="299" t="str">
        <f>CONCATENATE("(",ROUND((B273/$H273)*100,1),")")</f>
        <v>(56)</v>
      </c>
      <c r="D273" s="302">
        <f>SUM(D271:D272)</f>
        <v>1.2947075505222769</v>
      </c>
      <c r="E273" s="299" t="str">
        <f>CONCATENATE("(",ROUND((D273/$H273)*100,1),")")</f>
        <v>(27.5)</v>
      </c>
      <c r="F273" s="302">
        <f>SUM(F271:F272)</f>
        <v>0.77272598370451728</v>
      </c>
      <c r="G273" s="299" t="str">
        <f>CONCATENATE("(",ROUND((F273/$H273)*100,1),")")</f>
        <v>(16.4)</v>
      </c>
      <c r="H273" s="302">
        <f>SUM(H271:H272)</f>
        <v>4.7000000000000011</v>
      </c>
      <c r="I273" s="299" t="str">
        <f>CONCATENATE("(",ROUND((H273/$H273)*100,1),")")</f>
        <v>(100)</v>
      </c>
      <c r="K273" s="302">
        <f t="shared" si="212"/>
        <v>-5.4245216337296398E-3</v>
      </c>
      <c r="L273" s="302">
        <f t="shared" si="213"/>
        <v>8.5016465752605574E-2</v>
      </c>
      <c r="M273" s="302">
        <f t="shared" si="214"/>
        <v>-8.5919441188744283E-3</v>
      </c>
      <c r="N273" s="302">
        <f t="shared" si="215"/>
        <v>7.1000000000001506E-2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6.8751915005020026</v>
      </c>
      <c r="C282" s="299" t="str">
        <f>CONCATENATE("(",ROUND((B282/$H284)*100,1),")")</f>
        <v>(67.1)</v>
      </c>
      <c r="D282" s="302">
        <f>'Ind T6'!M117</f>
        <v>0.42494539221534727</v>
      </c>
      <c r="E282" s="299" t="str">
        <f>CONCATENATE("(",ROUND((D282/$H284)*100,1),")")</f>
        <v>(4.1)</v>
      </c>
      <c r="F282" s="302">
        <f>'Ind T6'!N117</f>
        <v>0.23952755274442267</v>
      </c>
      <c r="G282" s="299" t="str">
        <f>CONCATENATE("(",ROUND((F282/$H284)*100,1),")")</f>
        <v>(2.3)</v>
      </c>
      <c r="H282" s="302">
        <f>SUM(B282,D282,F282)</f>
        <v>7.5396644454617725</v>
      </c>
      <c r="I282" s="299" t="str">
        <f>CONCATENATE("(",ROUND((H282/$H284)*100,1),")")</f>
        <v>(73.6)</v>
      </c>
      <c r="K282" s="302">
        <f>B287-B282</f>
        <v>0.42091981000962964</v>
      </c>
      <c r="L282" s="302">
        <f>D287-D282</f>
        <v>3.2852581628098509E-2</v>
      </c>
      <c r="M282" s="302">
        <f>F287-F282</f>
        <v>2.2312098454008E-2</v>
      </c>
      <c r="N282" s="302">
        <f>SUM(K282:M282)</f>
        <v>0.47608449009173615</v>
      </c>
    </row>
    <row r="283" spans="1:14" x14ac:dyDescent="0.2">
      <c r="A283" s="282" t="s">
        <v>365</v>
      </c>
      <c r="B283" s="302">
        <f>'Ind T6'!L116</f>
        <v>2.0692007631440972</v>
      </c>
      <c r="C283" s="299" t="str">
        <f>CONCATENATE("(",ROUND((B283/$H284)*100,1),")")</f>
        <v>(20.2)</v>
      </c>
      <c r="D283" s="302">
        <f>'Ind T6'!M116</f>
        <v>0.55172076755948352</v>
      </c>
      <c r="E283" s="299" t="str">
        <f>CONCATENATE("(",ROUND((D283/$H284)*100,1),")")</f>
        <v>(5.4)</v>
      </c>
      <c r="F283" s="302">
        <f>'Ind T6'!N116</f>
        <v>8.5414023834655184E-2</v>
      </c>
      <c r="G283" s="299" t="str">
        <f>CONCATENATE("(",ROUND((F283/$H284)*100,1),")")</f>
        <v>(0.8)</v>
      </c>
      <c r="H283" s="302">
        <f t="shared" ref="H283" si="216">SUM(B283,D283,F283)</f>
        <v>2.7063355545382359</v>
      </c>
      <c r="I283" s="299" t="str">
        <f>CONCATENATE("(",ROUND((H283/$H284)*100,1),")")</f>
        <v>(26.4)</v>
      </c>
      <c r="K283" s="302">
        <f t="shared" ref="K283:K284" si="217">B288-B283</f>
        <v>0.19464463317422709</v>
      </c>
      <c r="L283" s="302">
        <f t="shared" ref="L283:L284" si="218">D288-D283</f>
        <v>3.011390800384306E-2</v>
      </c>
      <c r="M283" s="302">
        <f t="shared" ref="M283:M284" si="219">F288-F283</f>
        <v>7.1569687301870494E-3</v>
      </c>
      <c r="N283" s="302">
        <f t="shared" ref="N283:N284" si="220">SUM(K283:M283)</f>
        <v>0.23191550990825721</v>
      </c>
    </row>
    <row r="284" spans="1:14" x14ac:dyDescent="0.2">
      <c r="A284" s="282" t="s">
        <v>363</v>
      </c>
      <c r="B284" s="302">
        <f>SUM(B282:B283)</f>
        <v>8.9443922636460993</v>
      </c>
      <c r="C284" s="299" t="str">
        <f>CONCATENATE("(",ROUND((B284/$H284)*100,1),")")</f>
        <v>(87.3)</v>
      </c>
      <c r="D284" s="302">
        <f>SUM(D282:D283)</f>
        <v>0.97666615977483073</v>
      </c>
      <c r="E284" s="299" t="str">
        <f>CONCATENATE("(",ROUND((D284/$H284)*100,1),")")</f>
        <v>(9.5)</v>
      </c>
      <c r="F284" s="302">
        <f>SUM(F282:F283)</f>
        <v>0.32494157657907785</v>
      </c>
      <c r="G284" s="299" t="str">
        <f>CONCATENATE("(",ROUND((F284/$H284)*100,1),")")</f>
        <v>(3.2)</v>
      </c>
      <c r="H284" s="302">
        <f>SUM(H282:H283)</f>
        <v>10.246000000000009</v>
      </c>
      <c r="I284" s="299" t="str">
        <f>CONCATENATE("(",ROUND((H284/$H284)*100,1),")")</f>
        <v>(100)</v>
      </c>
      <c r="K284" s="302">
        <f t="shared" si="217"/>
        <v>0.61556444318385672</v>
      </c>
      <c r="L284" s="302">
        <f t="shared" si="218"/>
        <v>6.2966489631941736E-2</v>
      </c>
      <c r="M284" s="302">
        <f t="shared" si="219"/>
        <v>2.9469067184195064E-2</v>
      </c>
      <c r="N284" s="302">
        <f t="shared" si="220"/>
        <v>0.70799999999999352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7.2961113105116322</v>
      </c>
      <c r="C287" s="299" t="str">
        <f>CONCATENATE("(",ROUND((B287/$H289)*100,1),")")</f>
        <v>(66.6)</v>
      </c>
      <c r="D287" s="302">
        <f>'Ind T6'!R117</f>
        <v>0.45779797384344578</v>
      </c>
      <c r="E287" s="299" t="str">
        <f>CONCATENATE("(",ROUND((D287/$H289)*100,1),")")</f>
        <v>(4.2)</v>
      </c>
      <c r="F287" s="302">
        <f>'Ind T6'!S117</f>
        <v>0.26183965119843067</v>
      </c>
      <c r="G287" s="299" t="str">
        <f>CONCATENATE("(",ROUND((F287/$H289)*100,1),")")</f>
        <v>(2.4)</v>
      </c>
      <c r="H287" s="302">
        <f>SUM(B287,D287,F287)</f>
        <v>8.0157489355535088</v>
      </c>
      <c r="I287" s="299" t="str">
        <f>CONCATENATE("(",ROUND((H287/$H289)*100,1),")")</f>
        <v>(73.2)</v>
      </c>
      <c r="K287" s="302">
        <f>B292-B287</f>
        <v>0.46733381378823058</v>
      </c>
      <c r="L287" s="302">
        <f>D292-D287</f>
        <v>3.8562114052654195E-2</v>
      </c>
      <c r="M287" s="302">
        <f>F292-F287</f>
        <v>2.6113282197645249E-2</v>
      </c>
      <c r="N287" s="302">
        <f>SUM(K287:M287)</f>
        <v>0.53200921003853008</v>
      </c>
    </row>
    <row r="288" spans="1:14" x14ac:dyDescent="0.2">
      <c r="A288" s="282" t="s">
        <v>365</v>
      </c>
      <c r="B288" s="302">
        <f>'Ind T6'!Q116</f>
        <v>2.2638453963183243</v>
      </c>
      <c r="C288" s="299" t="str">
        <f>CONCATENATE("(",ROUND((B288/$H289)*100,1),")")</f>
        <v>(20.7)</v>
      </c>
      <c r="D288" s="302">
        <f>'Ind T6'!R116</f>
        <v>0.58183467556332658</v>
      </c>
      <c r="E288" s="299" t="str">
        <f>CONCATENATE("(",ROUND((D288/$H289)*100,1),")")</f>
        <v>(5.3)</v>
      </c>
      <c r="F288" s="302">
        <f>'Ind T6'!S116</f>
        <v>9.2570992564842233E-2</v>
      </c>
      <c r="G288" s="299" t="str">
        <f>CONCATENATE("(",ROUND((F288/$H289)*100,1),")")</f>
        <v>(0.8)</v>
      </c>
      <c r="H288" s="302">
        <f t="shared" ref="H288" si="221">SUM(B288,D288,F288)</f>
        <v>2.9382510644464928</v>
      </c>
      <c r="I288" s="299" t="str">
        <f>CONCATENATE("(",ROUND((H288/$H289)*100,1),")")</f>
        <v>(26.8)</v>
      </c>
      <c r="K288" s="302">
        <f t="shared" ref="K288:K289" si="222">B293-B288</f>
        <v>0.27590783487169857</v>
      </c>
      <c r="L288" s="302">
        <f t="shared" ref="L288:L289" si="223">D293-D288</f>
        <v>2.2629658260638785E-2</v>
      </c>
      <c r="M288" s="302">
        <f t="shared" ref="M288:M289" si="224">F293-F288</f>
        <v>7.4532968291076696E-3</v>
      </c>
      <c r="N288" s="302">
        <f t="shared" ref="N288:N289" si="225">SUM(K288:M288)</f>
        <v>0.30599078996144502</v>
      </c>
    </row>
    <row r="289" spans="1:14" x14ac:dyDescent="0.2">
      <c r="A289" s="282" t="s">
        <v>363</v>
      </c>
      <c r="B289" s="302">
        <f>SUM(B287:B288)</f>
        <v>9.559956706829956</v>
      </c>
      <c r="C289" s="299" t="str">
        <f>CONCATENATE("(",ROUND((B289/$H289)*100,1),")")</f>
        <v>(87.3)</v>
      </c>
      <c r="D289" s="302">
        <f>SUM(D287:D288)</f>
        <v>1.0396326494067725</v>
      </c>
      <c r="E289" s="299" t="str">
        <f>CONCATENATE("(",ROUND((D289/$H289)*100,1),")")</f>
        <v>(9.5)</v>
      </c>
      <c r="F289" s="302">
        <f>SUM(F287:F288)</f>
        <v>0.35441064376327291</v>
      </c>
      <c r="G289" s="299" t="str">
        <f>CONCATENATE("(",ROUND((F289/$H289)*100,1),")")</f>
        <v>(3.2)</v>
      </c>
      <c r="H289" s="302">
        <f>SUM(H287:H288)</f>
        <v>10.954000000000001</v>
      </c>
      <c r="I289" s="299" t="str">
        <f>CONCATENATE("(",ROUND((H289/$H289)*100,1),")")</f>
        <v>(100)</v>
      </c>
      <c r="K289" s="302">
        <f t="shared" si="222"/>
        <v>0.74324164865993048</v>
      </c>
      <c r="L289" s="302">
        <f t="shared" si="223"/>
        <v>6.1191772313292869E-2</v>
      </c>
      <c r="M289" s="302">
        <f t="shared" si="224"/>
        <v>3.3566579026752918E-2</v>
      </c>
      <c r="N289" s="302">
        <f t="shared" si="225"/>
        <v>0.83799999999997632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7.7634451242998628</v>
      </c>
      <c r="C292" s="299" t="str">
        <f>CONCATENATE("(",ROUND((B292/$H294)*100,1),")")</f>
        <v>(65.8)</v>
      </c>
      <c r="D292" s="302">
        <f>'Ind T6'!W117</f>
        <v>0.49636008789609998</v>
      </c>
      <c r="E292" s="299" t="str">
        <f>CONCATENATE("(",ROUND((D292/$H294)*100,1),")")</f>
        <v>(4.2)</v>
      </c>
      <c r="F292" s="302">
        <f>'Ind T6'!X117</f>
        <v>0.28795293339607592</v>
      </c>
      <c r="G292" s="299" t="str">
        <f>CONCATENATE("(",ROUND((F292/$H294)*100,1),")")</f>
        <v>(2.4)</v>
      </c>
      <c r="H292" s="302">
        <f>SUM(B292,D292,F292)</f>
        <v>8.5477581455920379</v>
      </c>
      <c r="I292" s="299" t="str">
        <f>CONCATENATE("(",ROUND((H292/$H294)*100,1),")")</f>
        <v>(72.5)</v>
      </c>
      <c r="K292" s="302">
        <f>B292-B282</f>
        <v>0.88825362379786021</v>
      </c>
      <c r="L292" s="302">
        <f>D292-D282</f>
        <v>7.1414695680752704E-2</v>
      </c>
      <c r="M292" s="302">
        <f>F292-F282</f>
        <v>4.8425380651653249E-2</v>
      </c>
      <c r="N292" s="302">
        <f>SUM(K292:M292)</f>
        <v>1.0080937001302661</v>
      </c>
    </row>
    <row r="293" spans="1:14" x14ac:dyDescent="0.2">
      <c r="A293" s="282" t="s">
        <v>365</v>
      </c>
      <c r="B293" s="302">
        <f>'Ind T6'!V116</f>
        <v>2.5397532311900228</v>
      </c>
      <c r="C293" s="299" t="str">
        <f>CONCATENATE("(",ROUND((B293/$H294)*100,1),")")</f>
        <v>(21.5)</v>
      </c>
      <c r="D293" s="302">
        <f>'Ind T6'!W116</f>
        <v>0.60446433382396536</v>
      </c>
      <c r="E293" s="299" t="str">
        <f>CONCATENATE("(",ROUND((D293/$H294)*100,1),")")</f>
        <v>(5.1)</v>
      </c>
      <c r="F293" s="302">
        <f>'Ind T6'!X116</f>
        <v>0.1000242893939499</v>
      </c>
      <c r="G293" s="299" t="str">
        <f>CONCATENATE("(",ROUND((F293/$H294)*100,1),")")</f>
        <v>(0.8)</v>
      </c>
      <c r="H293" s="302">
        <f t="shared" ref="H293" si="226">SUM(B293,D293,F293)</f>
        <v>3.2442418544079383</v>
      </c>
      <c r="I293" s="299" t="str">
        <f>CONCATENATE("(",ROUND((H293/$H294)*100,1),")")</f>
        <v>(27.5)</v>
      </c>
      <c r="K293" s="302">
        <f t="shared" ref="K293:K294" si="227">B293-B283</f>
        <v>0.47055246804592565</v>
      </c>
      <c r="L293" s="302">
        <f t="shared" ref="L293:L294" si="228">D293-D283</f>
        <v>5.2743566264481845E-2</v>
      </c>
      <c r="M293" s="302">
        <f t="shared" ref="M293:M294" si="229">F293-F283</f>
        <v>1.4610265559294719E-2</v>
      </c>
      <c r="N293" s="302">
        <f t="shared" ref="N293:N294" si="230">SUM(K293:M293)</f>
        <v>0.53790629986970218</v>
      </c>
    </row>
    <row r="294" spans="1:14" x14ac:dyDescent="0.2">
      <c r="A294" s="282" t="s">
        <v>363</v>
      </c>
      <c r="B294" s="302">
        <f>SUM(B292:B293)</f>
        <v>10.303198355489886</v>
      </c>
      <c r="C294" s="299" t="str">
        <f>CONCATENATE("(",ROUND((B294/$H294)*100,1),")")</f>
        <v>(87.4)</v>
      </c>
      <c r="D294" s="302">
        <f>SUM(D292:D293)</f>
        <v>1.1008244217200653</v>
      </c>
      <c r="E294" s="299" t="str">
        <f>CONCATENATE("(",ROUND((D294/$H294)*100,1),")")</f>
        <v>(9.3)</v>
      </c>
      <c r="F294" s="302">
        <f>SUM(F292:F293)</f>
        <v>0.38797722279002583</v>
      </c>
      <c r="G294" s="299" t="str">
        <f>CONCATENATE("(",ROUND((F294/$H294)*100,1),")")</f>
        <v>(3.3)</v>
      </c>
      <c r="H294" s="302">
        <f>SUM(H292:H293)</f>
        <v>11.791999999999977</v>
      </c>
      <c r="I294" s="299" t="str">
        <f>CONCATENATE("(",ROUND((H294/$H294)*100,1),")")</f>
        <v>(100)</v>
      </c>
      <c r="K294" s="302">
        <f t="shared" si="227"/>
        <v>1.3588060918437872</v>
      </c>
      <c r="L294" s="302">
        <f t="shared" si="228"/>
        <v>0.1241582619452346</v>
      </c>
      <c r="M294" s="302">
        <f t="shared" si="229"/>
        <v>6.3035646210947982E-2</v>
      </c>
      <c r="N294" s="302">
        <f t="shared" si="230"/>
        <v>1.5459999999999698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7.6088866158953783</v>
      </c>
      <c r="C303" s="299" t="str">
        <f>CONCATENATE("(",ROUND((B303/$H305)*100,1),")")</f>
        <v>(44.9)</v>
      </c>
      <c r="D303" s="302">
        <f>'Ind T6'!M126</f>
        <v>0.28456233303564538</v>
      </c>
      <c r="E303" s="299" t="str">
        <f>CONCATENATE("(",ROUND((D303/$H305)*100,1),")")</f>
        <v>(1.7)</v>
      </c>
      <c r="F303" s="302">
        <f>'Ind T6'!N126</f>
        <v>0.35976036400975409</v>
      </c>
      <c r="G303" s="299" t="str">
        <f>CONCATENATE("(",ROUND((F303/$H305)*100,1),")")</f>
        <v>(2.1)</v>
      </c>
      <c r="H303" s="302">
        <f>SUM(B303,D303,F303)</f>
        <v>8.2532093129407773</v>
      </c>
      <c r="I303" s="299" t="str">
        <f>CONCATENATE("(",ROUND((H303/$H305)*100,1),")")</f>
        <v>(48.7)</v>
      </c>
      <c r="K303" s="302">
        <f>B308-B303</f>
        <v>4.9619442800474367E-2</v>
      </c>
      <c r="L303" s="302">
        <f>D308-D303</f>
        <v>1.3612397921911434E-2</v>
      </c>
      <c r="M303" s="302">
        <f>F308-F303</f>
        <v>2.0538763197560816E-2</v>
      </c>
      <c r="N303" s="302">
        <f>SUM(K303:M303)</f>
        <v>8.3770603919946618E-2</v>
      </c>
    </row>
    <row r="304" spans="1:14" x14ac:dyDescent="0.2">
      <c r="A304" s="282" t="s">
        <v>365</v>
      </c>
      <c r="B304" s="302">
        <f>'Ind T6'!L125</f>
        <v>6.1968948113368416</v>
      </c>
      <c r="C304" s="299" t="str">
        <f>CONCATENATE("(",ROUND((B304/$H305)*100,1),")")</f>
        <v>(36.6)</v>
      </c>
      <c r="D304" s="302">
        <f>'Ind T6'!M125</f>
        <v>2.1277255814322116</v>
      </c>
      <c r="E304" s="299" t="str">
        <f>CONCATENATE("(",ROUND((D304/$H305)*100,1),")")</f>
        <v>(12.6)</v>
      </c>
      <c r="F304" s="302">
        <f>'Ind T6'!N125</f>
        <v>0.36517029429016468</v>
      </c>
      <c r="G304" s="299" t="str">
        <f>CONCATENATE("(",ROUND((F304/$H305)*100,1),")")</f>
        <v>(2.2)</v>
      </c>
      <c r="H304" s="302">
        <f t="shared" ref="H304" si="231">SUM(B304,D304,F304)</f>
        <v>8.689790687059217</v>
      </c>
      <c r="I304" s="299" t="str">
        <f>CONCATENATE("(",ROUND((H304/$H305)*100,1),")")</f>
        <v>(51.3)</v>
      </c>
      <c r="K304" s="302">
        <f t="shared" ref="K304:K305" si="232">B309-B304</f>
        <v>1.3875462453686538E-2</v>
      </c>
      <c r="L304" s="302">
        <f t="shared" ref="L304:L305" si="233">D309-D304</f>
        <v>-1.8121310596720175E-2</v>
      </c>
      <c r="M304" s="302">
        <f t="shared" ref="M304:M305" si="234">F309-F304</f>
        <v>1.7475244223090936E-2</v>
      </c>
      <c r="N304" s="302">
        <f t="shared" ref="N304:N305" si="235">SUM(K304:M304)</f>
        <v>1.3229396080057299E-2</v>
      </c>
    </row>
    <row r="305" spans="1:14" x14ac:dyDescent="0.2">
      <c r="A305" s="282" t="s">
        <v>363</v>
      </c>
      <c r="B305" s="302">
        <f>SUM(B303:B304)</f>
        <v>13.805781427232219</v>
      </c>
      <c r="C305" s="299" t="str">
        <f>CONCATENATE("(",ROUND((B305/$H305)*100,1),")")</f>
        <v>(81.5)</v>
      </c>
      <c r="D305" s="302">
        <f>SUM(D303:D304)</f>
        <v>2.4122879144678571</v>
      </c>
      <c r="E305" s="299" t="str">
        <f>CONCATENATE("(",ROUND((D305/$H305)*100,1),")")</f>
        <v>(14.2)</v>
      </c>
      <c r="F305" s="302">
        <f>SUM(F303:F304)</f>
        <v>0.72493065829991876</v>
      </c>
      <c r="G305" s="299" t="str">
        <f>CONCATENATE("(",ROUND((F305/$H305)*100,1),")")</f>
        <v>(4.3)</v>
      </c>
      <c r="H305" s="302">
        <f>SUM(H303:H304)</f>
        <v>16.942999999999994</v>
      </c>
      <c r="I305" s="299" t="str">
        <f>CONCATENATE("(",ROUND((H305/$H305)*100,1),")")</f>
        <v>(100)</v>
      </c>
      <c r="K305" s="302">
        <f t="shared" si="232"/>
        <v>6.3494905254161793E-2</v>
      </c>
      <c r="L305" s="302">
        <f t="shared" si="233"/>
        <v>-4.508912674809018E-3</v>
      </c>
      <c r="M305" s="302">
        <f t="shared" si="234"/>
        <v>3.8014007420651752E-2</v>
      </c>
      <c r="N305" s="302">
        <f t="shared" si="235"/>
        <v>9.7000000000004527E-2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7.6585060586958527</v>
      </c>
      <c r="C308" s="299" t="str">
        <f>CONCATENATE("(",ROUND((B308/$H310)*100,1),")")</f>
        <v>(44.9)</v>
      </c>
      <c r="D308" s="302">
        <f>'Ind T6'!R126</f>
        <v>0.29817473095755681</v>
      </c>
      <c r="E308" s="299" t="str">
        <f>CONCATENATE("(",ROUND((D308/$H310)*100,1),")")</f>
        <v>(1.7)</v>
      </c>
      <c r="F308" s="302">
        <f>'Ind T6'!S126</f>
        <v>0.3802991272073149</v>
      </c>
      <c r="G308" s="299" t="str">
        <f>CONCATENATE("(",ROUND((F308/$H310)*100,1),")")</f>
        <v>(2.2)</v>
      </c>
      <c r="H308" s="302">
        <f>SUM(B308,D308,F308)</f>
        <v>8.3369799168607255</v>
      </c>
      <c r="I308" s="299" t="str">
        <f>CONCATENATE("(",ROUND((H308/$H310)*100,1),")")</f>
        <v>(48.9)</v>
      </c>
      <c r="K308" s="302">
        <f>B313-B308</f>
        <v>-0.25747901028919706</v>
      </c>
      <c r="L308" s="302">
        <f>D313-D308</f>
        <v>9.6405082393432595E-3</v>
      </c>
      <c r="M308" s="302">
        <f>F313-F308</f>
        <v>2.1814994667720411E-3</v>
      </c>
      <c r="N308" s="302">
        <f>SUM(K308:M308)</f>
        <v>-0.24565700258308176</v>
      </c>
    </row>
    <row r="309" spans="1:14" x14ac:dyDescent="0.2">
      <c r="A309" s="282" t="s">
        <v>365</v>
      </c>
      <c r="B309" s="302">
        <f>'Ind T6'!Q125</f>
        <v>6.2107702737905282</v>
      </c>
      <c r="C309" s="299" t="str">
        <f>CONCATENATE("(",ROUND((B309/$H310)*100,1),")")</f>
        <v>(36.4)</v>
      </c>
      <c r="D309" s="302">
        <f>'Ind T6'!R125</f>
        <v>2.1096042708354914</v>
      </c>
      <c r="E309" s="299" t="str">
        <f>CONCATENATE("(",ROUND((D309/$H310)*100,1),")")</f>
        <v>(12.4)</v>
      </c>
      <c r="F309" s="302">
        <f>'Ind T6'!S125</f>
        <v>0.38264553851325561</v>
      </c>
      <c r="G309" s="299" t="str">
        <f>CONCATENATE("(",ROUND((F309/$H310)*100,1),")")</f>
        <v>(2.2)</v>
      </c>
      <c r="H309" s="302">
        <f t="shared" ref="H309" si="236">SUM(B309,D309,F309)</f>
        <v>8.7030200831392754</v>
      </c>
      <c r="I309" s="299" t="str">
        <f>CONCATENATE("(",ROUND((H309/$H310)*100,1),")")</f>
        <v>(51.1)</v>
      </c>
      <c r="K309" s="302">
        <f t="shared" ref="K309:K310" si="237">B314-B309</f>
        <v>-0.22802661879656227</v>
      </c>
      <c r="L309" s="302">
        <f t="shared" ref="L309:L310" si="238">D314-D309</f>
        <v>-9.5972102585974994E-2</v>
      </c>
      <c r="M309" s="302">
        <f t="shared" ref="M309:M310" si="239">F314-F309</f>
        <v>-7.3442760343944147E-3</v>
      </c>
      <c r="N309" s="302">
        <f t="shared" ref="N309:N310" si="240">SUM(K309:M309)</f>
        <v>-0.33134299741693168</v>
      </c>
    </row>
    <row r="310" spans="1:14" x14ac:dyDescent="0.2">
      <c r="A310" s="282" t="s">
        <v>363</v>
      </c>
      <c r="B310" s="302">
        <f>SUM(B308:B309)</f>
        <v>13.869276332486381</v>
      </c>
      <c r="C310" s="299" t="str">
        <f>CONCATENATE("(",ROUND((B310/$H310)*100,1),")")</f>
        <v>(81.4)</v>
      </c>
      <c r="D310" s="302">
        <f>SUM(D308:D309)</f>
        <v>2.407779001793048</v>
      </c>
      <c r="E310" s="299" t="str">
        <f>CONCATENATE("(",ROUND((D310/$H310)*100,1),")")</f>
        <v>(14.1)</v>
      </c>
      <c r="F310" s="302">
        <f>SUM(F308:F309)</f>
        <v>0.76294466572057051</v>
      </c>
      <c r="G310" s="299" t="str">
        <f>CONCATENATE("(",ROUND((F310/$H310)*100,1),")")</f>
        <v>(4.5)</v>
      </c>
      <c r="H310" s="302">
        <f>SUM(H308:H309)</f>
        <v>17.04</v>
      </c>
      <c r="I310" s="299" t="str">
        <f>CONCATENATE("(",ROUND((H310/$H310)*100,1),")")</f>
        <v>(100)</v>
      </c>
      <c r="K310" s="302">
        <f t="shared" si="237"/>
        <v>-0.48550562908575934</v>
      </c>
      <c r="L310" s="302">
        <f t="shared" si="238"/>
        <v>-8.6331594346631402E-2</v>
      </c>
      <c r="M310" s="302">
        <f t="shared" si="239"/>
        <v>-5.1627765676223181E-3</v>
      </c>
      <c r="N310" s="302">
        <f t="shared" si="240"/>
        <v>-0.57700000000001306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7.4010270484066556</v>
      </c>
      <c r="C313" s="299" t="str">
        <f>CONCATENATE("(",ROUND((B313/$H315)*100,1),")")</f>
        <v>(45)</v>
      </c>
      <c r="D313" s="302">
        <f>'Ind T6'!W126</f>
        <v>0.30781523919690007</v>
      </c>
      <c r="E313" s="299" t="str">
        <f>CONCATENATE("(",ROUND((D313/$H315)*100,1),")")</f>
        <v>(1.9)</v>
      </c>
      <c r="F313" s="302">
        <f>'Ind T6'!X126</f>
        <v>0.38248062667408694</v>
      </c>
      <c r="G313" s="299" t="str">
        <f>CONCATENATE("(",ROUND((F313/$H315)*100,1),")")</f>
        <v>(2.3)</v>
      </c>
      <c r="H313" s="302">
        <f>SUM(B313,D313,F313)</f>
        <v>8.0913229142776419</v>
      </c>
      <c r="I313" s="299" t="str">
        <f>CONCATENATE("(",ROUND((H313/$H315)*100,1),")")</f>
        <v>(49.1)</v>
      </c>
      <c r="K313" s="302">
        <f>B313-B303</f>
        <v>-0.2078595674887227</v>
      </c>
      <c r="L313" s="302">
        <f>D313-D303</f>
        <v>2.3252906161254694E-2</v>
      </c>
      <c r="M313" s="302">
        <f>F313-F303</f>
        <v>2.2720262664332858E-2</v>
      </c>
      <c r="N313" s="302">
        <f>SUM(K313:M313)</f>
        <v>-0.16188639866313514</v>
      </c>
    </row>
    <row r="314" spans="1:14" x14ac:dyDescent="0.2">
      <c r="A314" s="282" t="s">
        <v>365</v>
      </c>
      <c r="B314" s="302">
        <f>'Ind T6'!V125</f>
        <v>5.9827436549939659</v>
      </c>
      <c r="C314" s="299" t="str">
        <f>CONCATENATE("(",ROUND((B314/$H315)*100,1),")")</f>
        <v>(36.3)</v>
      </c>
      <c r="D314" s="302">
        <f>'Ind T6'!W125</f>
        <v>2.0136321682495164</v>
      </c>
      <c r="E314" s="299" t="str">
        <f>CONCATENATE("(",ROUND((D314/$H315)*100,1),")")</f>
        <v>(12.2)</v>
      </c>
      <c r="F314" s="302">
        <f>'Ind T6'!X125</f>
        <v>0.3753012624788612</v>
      </c>
      <c r="G314" s="299" t="str">
        <f>CONCATENATE("(",ROUND((F314/$H315)*100,1),")")</f>
        <v>(2.3)</v>
      </c>
      <c r="H314" s="302">
        <f t="shared" ref="H314" si="241">SUM(B314,D314,F314)</f>
        <v>8.371677085722343</v>
      </c>
      <c r="I314" s="299" t="str">
        <f>CONCATENATE("(",ROUND((H314/$H315)*100,1),")")</f>
        <v>(50.9)</v>
      </c>
      <c r="K314" s="302">
        <f t="shared" ref="K314:K315" si="242">B314-B304</f>
        <v>-0.21415115634287574</v>
      </c>
      <c r="L314" s="302">
        <f t="shared" ref="L314:L315" si="243">D314-D304</f>
        <v>-0.11409341318269517</v>
      </c>
      <c r="M314" s="302">
        <f t="shared" ref="M314:M315" si="244">F314-F304</f>
        <v>1.0130968188696521E-2</v>
      </c>
      <c r="N314" s="302">
        <f t="shared" ref="N314:N315" si="245">SUM(K314:M314)</f>
        <v>-0.31811360133687439</v>
      </c>
    </row>
    <row r="315" spans="1:14" x14ac:dyDescent="0.2">
      <c r="A315" s="282" t="s">
        <v>363</v>
      </c>
      <c r="B315" s="302">
        <f>SUM(B313:B314)</f>
        <v>13.383770703400621</v>
      </c>
      <c r="C315" s="299" t="str">
        <f>CONCATENATE("(",ROUND((B315/$H315)*100,1),")")</f>
        <v>(81.3)</v>
      </c>
      <c r="D315" s="302">
        <f>SUM(D313:D314)</f>
        <v>2.3214474074464166</v>
      </c>
      <c r="E315" s="299" t="str">
        <f>CONCATENATE("(",ROUND((D315/$H315)*100,1),")")</f>
        <v>(14.1)</v>
      </c>
      <c r="F315" s="302">
        <f>SUM(F313:F314)</f>
        <v>0.7577818891529482</v>
      </c>
      <c r="G315" s="299" t="str">
        <f>CONCATENATE("(",ROUND((F315/$H315)*100,1),")")</f>
        <v>(4.6)</v>
      </c>
      <c r="H315" s="302">
        <f>SUM(H313:H314)</f>
        <v>16.462999999999987</v>
      </c>
      <c r="I315" s="299" t="str">
        <f>CONCATENATE("(",ROUND((H315/$H315)*100,1),")")</f>
        <v>(100)</v>
      </c>
      <c r="K315" s="302">
        <f t="shared" si="242"/>
        <v>-0.42201072383159755</v>
      </c>
      <c r="L315" s="302">
        <f t="shared" si="243"/>
        <v>-9.084050702144042E-2</v>
      </c>
      <c r="M315" s="302">
        <f t="shared" si="244"/>
        <v>3.2851230853029434E-2</v>
      </c>
      <c r="N315" s="302">
        <f t="shared" si="245"/>
        <v>-0.48000000000000853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4.1034626281823154</v>
      </c>
      <c r="C324" s="299" t="str">
        <f>CONCATENATE("(",ROUND((B324/$H326)*100,1),")")</f>
        <v>(38.5)</v>
      </c>
      <c r="D324" s="302">
        <f>'Ind T6'!M135</f>
        <v>0.37540461081698523</v>
      </c>
      <c r="E324" s="299" t="str">
        <f>CONCATENATE("(",ROUND((D324/$H326)*100,1),")")</f>
        <v>(3.5)</v>
      </c>
      <c r="F324" s="302">
        <f>'Ind T6'!N135</f>
        <v>0.90256449635534486</v>
      </c>
      <c r="G324" s="299" t="str">
        <f>CONCATENATE("(",ROUND((F324/$H326)*100,1),")")</f>
        <v>(8.5)</v>
      </c>
      <c r="H324" s="302">
        <f>SUM(B324,D324,F324)</f>
        <v>5.3814317353546457</v>
      </c>
      <c r="I324" s="299" t="str">
        <f>CONCATENATE("(",ROUND((H324/$H326)*100,1),")")</f>
        <v>(50.4)</v>
      </c>
      <c r="K324" s="302">
        <f>B329-B324</f>
        <v>4.715809006756988E-2</v>
      </c>
      <c r="L324" s="302">
        <f>D329-D324</f>
        <v>5.3585566388045236E-3</v>
      </c>
      <c r="M324" s="302">
        <f>F329-F324</f>
        <v>5.8220341372900775E-2</v>
      </c>
      <c r="N324" s="302">
        <f>SUM(K324:M324)</f>
        <v>0.11073698807927518</v>
      </c>
    </row>
    <row r="325" spans="1:14" x14ac:dyDescent="0.2">
      <c r="A325" s="282" t="s">
        <v>365</v>
      </c>
      <c r="B325" s="302">
        <f>'Ind T6'!L134</f>
        <v>3.4531912760504606</v>
      </c>
      <c r="C325" s="299" t="str">
        <f>CONCATENATE("(",ROUND((B325/$H326)*100,1),")")</f>
        <v>(32.4)</v>
      </c>
      <c r="D325" s="302">
        <f>'Ind T6'!M134</f>
        <v>1.4756303525034762</v>
      </c>
      <c r="E325" s="299" t="str">
        <f>CONCATENATE("(",ROUND((D325/$H326)*100,1),")")</f>
        <v>(13.8)</v>
      </c>
      <c r="F325" s="302">
        <f>'Ind T6'!N134</f>
        <v>0.3617466360914191</v>
      </c>
      <c r="G325" s="299" t="str">
        <f>CONCATENATE("(",ROUND((F325/$H326)*100,1),")")</f>
        <v>(3.4)</v>
      </c>
      <c r="H325" s="302">
        <f t="shared" ref="H325" si="246">SUM(B325,D325,F325)</f>
        <v>5.2905682646453558</v>
      </c>
      <c r="I325" s="299" t="str">
        <f>CONCATENATE("(",ROUND((H325/$H326)*100,1),")")</f>
        <v>(49.6)</v>
      </c>
      <c r="K325" s="302">
        <f t="shared" ref="K325:K326" si="247">B330-B325</f>
        <v>0.16670300352210221</v>
      </c>
      <c r="L325" s="302">
        <f t="shared" ref="L325:L326" si="248">D330-D325</f>
        <v>-4.7012992028371503E-2</v>
      </c>
      <c r="M325" s="302">
        <f t="shared" ref="M325:M326" si="249">F330-F325</f>
        <v>9.5730004269783397E-3</v>
      </c>
      <c r="N325" s="302">
        <f t="shared" ref="N325:N326" si="250">SUM(K325:M325)</f>
        <v>0.12926301192070905</v>
      </c>
    </row>
    <row r="326" spans="1:14" x14ac:dyDescent="0.2">
      <c r="A326" s="282" t="s">
        <v>363</v>
      </c>
      <c r="B326" s="302">
        <f>SUM(B324:B325)</f>
        <v>7.5566539042327765</v>
      </c>
      <c r="C326" s="299" t="str">
        <f>CONCATENATE("(",ROUND((B326/$H326)*100,1),")")</f>
        <v>(70.8)</v>
      </c>
      <c r="D326" s="302">
        <f>SUM(D324:D325)</f>
        <v>1.8510349633204615</v>
      </c>
      <c r="E326" s="299" t="str">
        <f>CONCATENATE("(",ROUND((D326/$H326)*100,1),")")</f>
        <v>(17.3)</v>
      </c>
      <c r="F326" s="302">
        <f>SUM(F324:F325)</f>
        <v>1.264311132446764</v>
      </c>
      <c r="G326" s="299" t="str">
        <f>CONCATENATE("(",ROUND((F326/$H326)*100,1),")")</f>
        <v>(11.8)</v>
      </c>
      <c r="H326" s="302">
        <f>SUM(H324:H325)</f>
        <v>10.672000000000001</v>
      </c>
      <c r="I326" s="299" t="str">
        <f>CONCATENATE("(",ROUND((H326/$H326)*100,1),")")</f>
        <v>(100)</v>
      </c>
      <c r="K326" s="302">
        <f t="shared" si="247"/>
        <v>0.21386109358967165</v>
      </c>
      <c r="L326" s="302">
        <f t="shared" si="248"/>
        <v>-4.1654435389566924E-2</v>
      </c>
      <c r="M326" s="302">
        <f t="shared" si="249"/>
        <v>6.7793341799879059E-2</v>
      </c>
      <c r="N326" s="302">
        <f t="shared" si="250"/>
        <v>0.23999999999998378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4.1506207182498853</v>
      </c>
      <c r="C329" s="299" t="str">
        <f>CONCATENATE("(",ROUND((B329/$H331)*100,1),")")</f>
        <v>(38)</v>
      </c>
      <c r="D329" s="302">
        <f>'Ind T6'!R135</f>
        <v>0.38076316745578975</v>
      </c>
      <c r="E329" s="299" t="str">
        <f>CONCATENATE("(",ROUND((D329/$H331)*100,1),")")</f>
        <v>(3.5)</v>
      </c>
      <c r="F329" s="302">
        <f>'Ind T6'!S135</f>
        <v>0.96078483772824563</v>
      </c>
      <c r="G329" s="299" t="str">
        <f>CONCATENATE("(",ROUND((F329/$H331)*100,1),")")</f>
        <v>(8.8)</v>
      </c>
      <c r="H329" s="302">
        <f>SUM(B329,D329,F329)</f>
        <v>5.4921687234339203</v>
      </c>
      <c r="I329" s="299" t="str">
        <f>CONCATENATE("(",ROUND((H329/$H331)*100,1),")")</f>
        <v>(50.3)</v>
      </c>
      <c r="K329" s="302">
        <f>B334-B329</f>
        <v>0.42116313984515852</v>
      </c>
      <c r="L329" s="302">
        <f>D334-D329</f>
        <v>4.6313165660707756E-2</v>
      </c>
      <c r="M329" s="302">
        <f>F334-F329</f>
        <v>0.18922062107185644</v>
      </c>
      <c r="N329" s="302">
        <f>SUM(K329:M329)</f>
        <v>0.65669692657772272</v>
      </c>
    </row>
    <row r="330" spans="1:14" x14ac:dyDescent="0.2">
      <c r="A330" s="282" t="s">
        <v>365</v>
      </c>
      <c r="B330" s="302">
        <f>'Ind T6'!Q134</f>
        <v>3.6198942795725628</v>
      </c>
      <c r="C330" s="299" t="str">
        <f>CONCATENATE("(",ROUND((B330/$H331)*100,1),")")</f>
        <v>(33.2)</v>
      </c>
      <c r="D330" s="302">
        <f>'Ind T6'!R134</f>
        <v>1.4286173604751047</v>
      </c>
      <c r="E330" s="299" t="str">
        <f>CONCATENATE("(",ROUND((D330/$H331)*100,1),")")</f>
        <v>(13.1)</v>
      </c>
      <c r="F330" s="302">
        <f>'Ind T6'!S134</f>
        <v>0.37131963651839744</v>
      </c>
      <c r="G330" s="299" t="str">
        <f>CONCATENATE("(",ROUND((F330/$H331)*100,1),")")</f>
        <v>(3.4)</v>
      </c>
      <c r="H330" s="302">
        <f t="shared" ref="H330" si="251">SUM(B330,D330,F330)</f>
        <v>5.4198312765660654</v>
      </c>
      <c r="I330" s="299" t="str">
        <f>CONCATENATE("(",ROUND((H330/$H331)*100,1),")")</f>
        <v>(49.7)</v>
      </c>
      <c r="K330" s="302">
        <f t="shared" ref="K330:K331" si="252">B335-B330</f>
        <v>0.65105361364696623</v>
      </c>
      <c r="L330" s="302">
        <f t="shared" ref="L330:L331" si="253">D335-D330</f>
        <v>1.2442280454555199E-2</v>
      </c>
      <c r="M330" s="302">
        <f t="shared" ref="M330:M331" si="254">F335-F330</f>
        <v>4.0807179320802356E-2</v>
      </c>
      <c r="N330" s="302">
        <f t="shared" ref="N330:N331" si="255">SUM(K330:M330)</f>
        <v>0.70430307342232379</v>
      </c>
    </row>
    <row r="331" spans="1:14" x14ac:dyDescent="0.2">
      <c r="A331" s="282" t="s">
        <v>363</v>
      </c>
      <c r="B331" s="302">
        <f>SUM(B329:B330)</f>
        <v>7.7705149978224481</v>
      </c>
      <c r="C331" s="299" t="str">
        <f>CONCATENATE("(",ROUND((B331/$H331)*100,1),")")</f>
        <v>(71.2)</v>
      </c>
      <c r="D331" s="302">
        <f>SUM(D329:D330)</f>
        <v>1.8093805279308945</v>
      </c>
      <c r="E331" s="299" t="str">
        <f>CONCATENATE("(",ROUND((D331/$H331)*100,1),")")</f>
        <v>(16.6)</v>
      </c>
      <c r="F331" s="302">
        <f>SUM(F329:F330)</f>
        <v>1.332104474246643</v>
      </c>
      <c r="G331" s="299" t="str">
        <f>CONCATENATE("(",ROUND((F331/$H331)*100,1),")")</f>
        <v>(12.2)</v>
      </c>
      <c r="H331" s="302">
        <f>SUM(H329:H330)</f>
        <v>10.911999999999985</v>
      </c>
      <c r="I331" s="299" t="str">
        <f>CONCATENATE("(",ROUND((H331/$H331)*100,1),")")</f>
        <v>(100)</v>
      </c>
      <c r="K331" s="302">
        <f t="shared" si="252"/>
        <v>1.0722167534921256</v>
      </c>
      <c r="L331" s="302">
        <f t="shared" si="253"/>
        <v>5.8755446115262844E-2</v>
      </c>
      <c r="M331" s="302">
        <f t="shared" si="254"/>
        <v>0.2300278003926588</v>
      </c>
      <c r="N331" s="302">
        <f t="shared" si="255"/>
        <v>1.3610000000000473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4.5717838580950438</v>
      </c>
      <c r="C334" s="299" t="str">
        <f>CONCATENATE("(",ROUND((B334/$H336)*100,1),")")</f>
        <v>(37.3)</v>
      </c>
      <c r="D334" s="302">
        <f>'Ind T6'!W135</f>
        <v>0.42707633311649751</v>
      </c>
      <c r="E334" s="299" t="str">
        <f>CONCATENATE("(",ROUND((D334/$H336)*100,1),")")</f>
        <v>(3.5)</v>
      </c>
      <c r="F334" s="302">
        <f>'Ind T6'!X135</f>
        <v>1.1500054588001021</v>
      </c>
      <c r="G334" s="299" t="str">
        <f>CONCATENATE("(",ROUND((F334/$H336)*100,1),")")</f>
        <v>(9.4)</v>
      </c>
      <c r="H334" s="302">
        <f>SUM(B334,D334,F334)</f>
        <v>6.1488656500116434</v>
      </c>
      <c r="I334" s="299" t="str">
        <f>CONCATENATE("(",ROUND((H334/$H336)*100,1),")")</f>
        <v>(50.1)</v>
      </c>
      <c r="K334" s="302">
        <f>B334-B324</f>
        <v>0.4683212299127284</v>
      </c>
      <c r="L334" s="302">
        <f>D334-D324</f>
        <v>5.1671722299512279E-2</v>
      </c>
      <c r="M334" s="302">
        <f>F334-F324</f>
        <v>0.24744096244475722</v>
      </c>
      <c r="N334" s="302">
        <f>SUM(K334:M334)</f>
        <v>0.76743391465699784</v>
      </c>
    </row>
    <row r="335" spans="1:14" x14ac:dyDescent="0.2">
      <c r="A335" s="282" t="s">
        <v>365</v>
      </c>
      <c r="B335" s="302">
        <f>'Ind T6'!V134</f>
        <v>4.2709478932195291</v>
      </c>
      <c r="C335" s="299" t="str">
        <f>CONCATENATE("(",ROUND((B335/$H336)*100,1),")")</f>
        <v>(34.8)</v>
      </c>
      <c r="D335" s="302">
        <f>'Ind T6'!W134</f>
        <v>1.4410596409296599</v>
      </c>
      <c r="E335" s="299" t="str">
        <f>CONCATENATE("(",ROUND((D335/$H336)*100,1),")")</f>
        <v>(11.7)</v>
      </c>
      <c r="F335" s="302">
        <f>'Ind T6'!X134</f>
        <v>0.4121268158391998</v>
      </c>
      <c r="G335" s="299" t="str">
        <f>CONCATENATE("(",ROUND((F335/$H336)*100,1),")")</f>
        <v>(3.4)</v>
      </c>
      <c r="H335" s="302">
        <f>SUM(B335,D335,F335)</f>
        <v>6.1241343499883882</v>
      </c>
      <c r="I335" s="299" t="str">
        <f>CONCATENATE("(",ROUND((H335/$H336)*100,1),")")</f>
        <v>(49.9)</v>
      </c>
      <c r="K335" s="302">
        <f t="shared" ref="K335:K336" si="256">B335-B325</f>
        <v>0.81775661716906844</v>
      </c>
      <c r="L335" s="302">
        <f t="shared" ref="L335:L336" si="257">D335-D325</f>
        <v>-3.4570711573816304E-2</v>
      </c>
      <c r="M335" s="302">
        <f t="shared" ref="M335:M336" si="258">F335-F325</f>
        <v>5.0380179747780696E-2</v>
      </c>
      <c r="N335" s="302">
        <f t="shared" ref="N335:N336" si="259">SUM(K335:M335)</f>
        <v>0.83356608534303289</v>
      </c>
    </row>
    <row r="336" spans="1:14" x14ac:dyDescent="0.2">
      <c r="A336" s="282" t="s">
        <v>363</v>
      </c>
      <c r="B336" s="302">
        <f>SUM(B334:B335)</f>
        <v>8.8427317513145738</v>
      </c>
      <c r="C336" s="299" t="str">
        <f>CONCATENATE("(",ROUND((B336/$H336)*100,1),")")</f>
        <v>(72.1)</v>
      </c>
      <c r="D336" s="302">
        <f>SUM(D334:D335)</f>
        <v>1.8681359740461574</v>
      </c>
      <c r="E336" s="299" t="str">
        <f>CONCATENATE("(",ROUND((D336/$H336)*100,1),")")</f>
        <v>(15.2)</v>
      </c>
      <c r="F336" s="302">
        <f>SUM(F334:F335)</f>
        <v>1.5621322746393018</v>
      </c>
      <c r="G336" s="299" t="str">
        <f>CONCATENATE("(",ROUND((F336/$H336)*100,1),")")</f>
        <v>(12.7)</v>
      </c>
      <c r="H336" s="302">
        <f>SUM(H334:H335)</f>
        <v>12.273000000000032</v>
      </c>
      <c r="I336" s="299" t="str">
        <f>CONCATENATE("(",ROUND((H336/$H336)*100,1),")")</f>
        <v>(100)</v>
      </c>
      <c r="K336" s="302">
        <f t="shared" si="256"/>
        <v>1.2860778470817973</v>
      </c>
      <c r="L336" s="302">
        <f t="shared" si="257"/>
        <v>1.710101072569592E-2</v>
      </c>
      <c r="M336" s="302">
        <f t="shared" si="258"/>
        <v>0.29782114219253786</v>
      </c>
      <c r="N336" s="302">
        <f t="shared" si="259"/>
        <v>1.6010000000000311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24.393761187471657</v>
      </c>
      <c r="C345" s="299" t="str">
        <f>CONCATENATE("(",ROUND((B345/$H347)*100,1),")")</f>
        <v>(40.4)</v>
      </c>
      <c r="D345" s="302">
        <f>'Ind T6'!M144</f>
        <v>5.8827926831371666</v>
      </c>
      <c r="E345" s="299" t="str">
        <f>CONCATENATE("(",ROUND((D345/$H347)*100,1),")")</f>
        <v>(9.8)</v>
      </c>
      <c r="F345" s="302">
        <f>'Ind T6'!N144</f>
        <v>4.8374694819556527</v>
      </c>
      <c r="G345" s="299" t="str">
        <f>CONCATENATE("(",ROUND((F345/$H347)*100,1),")")</f>
        <v>(8)</v>
      </c>
      <c r="H345" s="302">
        <f>SUM(B345,D345,F345)</f>
        <v>35.114023352564473</v>
      </c>
      <c r="I345" s="299" t="str">
        <f>CONCATENATE("(",ROUND((H345/$H347)*100,1),")")</f>
        <v>(58.2)</v>
      </c>
      <c r="K345" s="302">
        <f>B350-B345</f>
        <v>0.71877183753519347</v>
      </c>
      <c r="L345" s="302">
        <f>D350-D345</f>
        <v>0.35342104534003127</v>
      </c>
      <c r="M345" s="302">
        <f>F350-F345</f>
        <v>0.27035880670898216</v>
      </c>
      <c r="N345" s="302">
        <f>SUM(K345:M345)</f>
        <v>1.3425516895842069</v>
      </c>
    </row>
    <row r="346" spans="1:14" x14ac:dyDescent="0.2">
      <c r="A346" s="282" t="s">
        <v>365</v>
      </c>
      <c r="B346" s="302">
        <f>'Ind T6'!L143</f>
        <v>14.766891186020453</v>
      </c>
      <c r="C346" s="299" t="str">
        <f>CONCATENATE("(",ROUND((B346/$H347)*100,1),")")</f>
        <v>(24.5)</v>
      </c>
      <c r="D346" s="302">
        <f>'Ind T6'!M143</f>
        <v>7.4289520554096455</v>
      </c>
      <c r="E346" s="299" t="str">
        <f>CONCATENATE("(",ROUND((D346/$H347)*100,1),")")</f>
        <v>(12.3)</v>
      </c>
      <c r="F346" s="302">
        <f>'Ind T6'!N143</f>
        <v>3.0041334060053706</v>
      </c>
      <c r="G346" s="299" t="str">
        <f>CONCATENATE("(",ROUND((F346/$H347)*100,1),")")</f>
        <v>(5)</v>
      </c>
      <c r="H346" s="302">
        <f t="shared" ref="H346" si="260">SUM(B346,D346,F346)</f>
        <v>25.199976647435467</v>
      </c>
      <c r="I346" s="299" t="str">
        <f>CONCATENATE("(",ROUND((H346/$H347)*100,1),")")</f>
        <v>(41.8)</v>
      </c>
      <c r="K346" s="302">
        <f t="shared" ref="K346:K347" si="261">B351-B346</f>
        <v>0.84005793984191435</v>
      </c>
      <c r="L346" s="302">
        <f t="shared" ref="L346:L347" si="262">D351-D346</f>
        <v>0.44644759222290986</v>
      </c>
      <c r="M346" s="302">
        <f t="shared" ref="M346:M347" si="263">F351-F346</f>
        <v>0.2659427783509547</v>
      </c>
      <c r="N346" s="302">
        <f t="shared" ref="N346:N347" si="264">SUM(K346:M346)</f>
        <v>1.5524483104157789</v>
      </c>
    </row>
    <row r="347" spans="1:14" x14ac:dyDescent="0.2">
      <c r="A347" s="282" t="s">
        <v>363</v>
      </c>
      <c r="B347" s="302">
        <f>SUM(B345:B346)</f>
        <v>39.160652373492113</v>
      </c>
      <c r="C347" s="299" t="str">
        <f>CONCATENATE("(",ROUND((B347/$H347)*100,1),")")</f>
        <v>(64.9)</v>
      </c>
      <c r="D347" s="302">
        <f>SUM(D345:D346)</f>
        <v>13.311744738546812</v>
      </c>
      <c r="E347" s="299" t="str">
        <f>CONCATENATE("(",ROUND((D347/$H347)*100,1),")")</f>
        <v>(22.1)</v>
      </c>
      <c r="F347" s="302">
        <f>SUM(F345:F346)</f>
        <v>7.8416028879610238</v>
      </c>
      <c r="G347" s="299" t="str">
        <f>CONCATENATE("(",ROUND((F347/$H347)*100,1),")")</f>
        <v>(13)</v>
      </c>
      <c r="H347" s="302">
        <f>SUM(H345:H346)</f>
        <v>60.313999999999936</v>
      </c>
      <c r="I347" s="299" t="str">
        <f>CONCATENATE("(",ROUND((H347/$H347)*100,1),")")</f>
        <v>(100)</v>
      </c>
      <c r="K347" s="302">
        <f t="shared" si="261"/>
        <v>1.558829777377106</v>
      </c>
      <c r="L347" s="302">
        <f t="shared" si="262"/>
        <v>0.79986863756294113</v>
      </c>
      <c r="M347" s="302">
        <f t="shared" si="263"/>
        <v>0.53630158505993641</v>
      </c>
      <c r="N347" s="302">
        <f t="shared" si="264"/>
        <v>2.8949999999999836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25.112533025006851</v>
      </c>
      <c r="C350" s="299" t="str">
        <f>CONCATENATE("(",ROUND((B350/$H352)*100,1),")")</f>
        <v>(39.7)</v>
      </c>
      <c r="D350" s="302">
        <f>'Ind T6'!R144</f>
        <v>6.2362137284771979</v>
      </c>
      <c r="E350" s="299" t="str">
        <f>CONCATENATE("(",ROUND((D350/$H352)*100,1),")")</f>
        <v>(9.9)</v>
      </c>
      <c r="F350" s="302">
        <f>'Ind T6'!S144</f>
        <v>5.1078282886646349</v>
      </c>
      <c r="G350" s="299" t="str">
        <f>CONCATENATE("(",ROUND((F350/$H352)*100,1),")")</f>
        <v>(8.1)</v>
      </c>
      <c r="H350" s="302">
        <f>SUM(B350,D350,F350)</f>
        <v>36.456575042148685</v>
      </c>
      <c r="I350" s="299" t="str">
        <f>CONCATENATE("(",ROUND((H350/$H352)*100,1),")")</f>
        <v>(57.7)</v>
      </c>
      <c r="K350" s="302">
        <f>B355-B350</f>
        <v>0.67841294308966127</v>
      </c>
      <c r="L350" s="302">
        <f>D355-D350</f>
        <v>0.55814691995344923</v>
      </c>
      <c r="M350" s="302">
        <f>F355-F350</f>
        <v>0.25979394424819979</v>
      </c>
      <c r="N350" s="302">
        <f>SUM(K350:M350)</f>
        <v>1.4963538072913103</v>
      </c>
    </row>
    <row r="351" spans="1:14" x14ac:dyDescent="0.2">
      <c r="A351" s="282" t="s">
        <v>365</v>
      </c>
      <c r="B351" s="302">
        <f>'Ind T6'!Q143</f>
        <v>15.606949125862368</v>
      </c>
      <c r="C351" s="299" t="str">
        <f>CONCATENATE("(",ROUND((B351/$H352)*100,1),")")</f>
        <v>(24.7)</v>
      </c>
      <c r="D351" s="302">
        <f>'Ind T6'!R143</f>
        <v>7.8753996476325554</v>
      </c>
      <c r="E351" s="299" t="str">
        <f>CONCATENATE("(",ROUND((D351/$H352)*100,1),")")</f>
        <v>(12.5)</v>
      </c>
      <c r="F351" s="302">
        <f>'Ind T6'!S143</f>
        <v>3.2700761843563253</v>
      </c>
      <c r="G351" s="299" t="str">
        <f>CONCATENATE("(",ROUND((F351/$H352)*100,1),")")</f>
        <v>(5.2)</v>
      </c>
      <c r="H351" s="302">
        <f t="shared" ref="H351" si="265">SUM(B351,D351,F351)</f>
        <v>26.752424957851247</v>
      </c>
      <c r="I351" s="299" t="str">
        <f>CONCATENATE("(",ROUND((H351/$H352)*100,1),")")</f>
        <v>(42.3)</v>
      </c>
      <c r="K351" s="302">
        <f t="shared" ref="K351:K352" si="266">B356-B351</f>
        <v>0.87303059647822678</v>
      </c>
      <c r="L351" s="302">
        <f t="shared" ref="L351:L352" si="267">D356-D351</f>
        <v>0.54023069214842856</v>
      </c>
      <c r="M351" s="302">
        <f t="shared" ref="M351:M352" si="268">F356-F351</f>
        <v>0.29738490408212526</v>
      </c>
      <c r="N351" s="302">
        <f t="shared" ref="N351:N352" si="269">SUM(K351:M351)</f>
        <v>1.7106461927087806</v>
      </c>
    </row>
    <row r="352" spans="1:14" x14ac:dyDescent="0.2">
      <c r="A352" s="282" t="s">
        <v>363</v>
      </c>
      <c r="B352" s="302">
        <f>SUM(B350:B351)</f>
        <v>40.719482150869219</v>
      </c>
      <c r="C352" s="299" t="str">
        <f>CONCATENATE("(",ROUND((B352/$H352)*100,1),")")</f>
        <v>(64.4)</v>
      </c>
      <c r="D352" s="302">
        <f>SUM(D350:D351)</f>
        <v>14.111613376109753</v>
      </c>
      <c r="E352" s="299" t="str">
        <f>CONCATENATE("(",ROUND((D352/$H352)*100,1),")")</f>
        <v>(22.3)</v>
      </c>
      <c r="F352" s="302">
        <f>SUM(F350:F351)</f>
        <v>8.3779044730209602</v>
      </c>
      <c r="G352" s="299" t="str">
        <f>CONCATENATE("(",ROUND((F352/$H352)*100,1),")")</f>
        <v>(13.3)</v>
      </c>
      <c r="H352" s="302">
        <f>SUM(H350:H351)</f>
        <v>63.208999999999932</v>
      </c>
      <c r="I352" s="299" t="str">
        <f>CONCATENATE("(",ROUND((H352/$H352)*100,1),")")</f>
        <v>(100)</v>
      </c>
      <c r="K352" s="302">
        <f t="shared" si="266"/>
        <v>1.5514435395678916</v>
      </c>
      <c r="L352" s="302">
        <f t="shared" si="267"/>
        <v>1.0983776121018778</v>
      </c>
      <c r="M352" s="302">
        <f t="shared" si="268"/>
        <v>0.55717884833032549</v>
      </c>
      <c r="N352" s="302">
        <f t="shared" si="269"/>
        <v>3.2070000000000949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25.790945968096512</v>
      </c>
      <c r="C355" s="299" t="str">
        <f>CONCATENATE("(",ROUND((B355/$H357)*100,1),")")</f>
        <v>(38.8)</v>
      </c>
      <c r="D355" s="302">
        <f>'Ind T6'!W144</f>
        <v>6.7943606484306471</v>
      </c>
      <c r="E355" s="299" t="str">
        <f>CONCATENATE("(",ROUND((D355/$H357)*100,1),")")</f>
        <v>(10.2)</v>
      </c>
      <c r="F355" s="302">
        <f>'Ind T6'!X144</f>
        <v>5.3676222329128347</v>
      </c>
      <c r="G355" s="299" t="str">
        <f>CONCATENATE("(",ROUND((F355/$H357)*100,1),")")</f>
        <v>(8.1)</v>
      </c>
      <c r="H355" s="302">
        <f>SUM(B355,D355,F355)</f>
        <v>37.952928849439999</v>
      </c>
      <c r="I355" s="299" t="str">
        <f>CONCATENATE("(",ROUND((H355/$H357)*100,1),")")</f>
        <v>(57.1)</v>
      </c>
      <c r="K355" s="302">
        <f>B355-B345</f>
        <v>1.3971847806248547</v>
      </c>
      <c r="L355" s="302">
        <f>D355-D345</f>
        <v>0.9115679652934805</v>
      </c>
      <c r="M355" s="302">
        <f>F355-F345</f>
        <v>0.53015275095718195</v>
      </c>
      <c r="N355" s="302">
        <f>SUM(K355:M355)</f>
        <v>2.8389054968755172</v>
      </c>
    </row>
    <row r="356" spans="1:14" x14ac:dyDescent="0.2">
      <c r="A356" s="282" t="s">
        <v>365</v>
      </c>
      <c r="B356" s="302">
        <f>'Ind T6'!V143</f>
        <v>16.479979722340595</v>
      </c>
      <c r="C356" s="299" t="str">
        <f>CONCATENATE("(",ROUND((B356/$H357)*100,1),")")</f>
        <v>(24.8)</v>
      </c>
      <c r="D356" s="302">
        <f>'Ind T6'!W143</f>
        <v>8.415630339780984</v>
      </c>
      <c r="E356" s="299" t="str">
        <f>CONCATENATE("(",ROUND((D356/$H357)*100,1),")")</f>
        <v>(12.7)</v>
      </c>
      <c r="F356" s="302">
        <f>'Ind T6'!X143</f>
        <v>3.5674610884384506</v>
      </c>
      <c r="G356" s="299" t="str">
        <f>CONCATENATE("(",ROUND((F356/$H357)*100,1),")")</f>
        <v>(5.4)</v>
      </c>
      <c r="H356" s="302">
        <f t="shared" ref="H356" si="270">SUM(B356,D356,F356)</f>
        <v>28.463071150560026</v>
      </c>
      <c r="I356" s="299" t="str">
        <f>CONCATENATE("(",ROUND((H356/$H357)*100,1),")")</f>
        <v>(42.9)</v>
      </c>
      <c r="K356" s="302">
        <f t="shared" ref="K356:K357" si="271">B356-B346</f>
        <v>1.7130885363201411</v>
      </c>
      <c r="L356" s="302">
        <f t="shared" ref="L356:L357" si="272">D356-D346</f>
        <v>0.98667828437133842</v>
      </c>
      <c r="M356" s="302">
        <f t="shared" ref="M356:M357" si="273">F356-F346</f>
        <v>0.56332768243307996</v>
      </c>
      <c r="N356" s="302">
        <f t="shared" ref="N356:N357" si="274">SUM(K356:M356)</f>
        <v>3.2630945031245595</v>
      </c>
    </row>
    <row r="357" spans="1:14" x14ac:dyDescent="0.2">
      <c r="A357" s="282" t="s">
        <v>363</v>
      </c>
      <c r="B357" s="302">
        <f>SUM(B355:B356)</f>
        <v>42.27092569043711</v>
      </c>
      <c r="C357" s="299" t="str">
        <f>CONCATENATE("(",ROUND((B357/$H357)*100,1),")")</f>
        <v>(63.6)</v>
      </c>
      <c r="D357" s="302">
        <f>SUM(D355:D356)</f>
        <v>15.209990988211631</v>
      </c>
      <c r="E357" s="299" t="str">
        <f>CONCATENATE("(",ROUND((D357/$H357)*100,1),")")</f>
        <v>(22.9)</v>
      </c>
      <c r="F357" s="302">
        <f>SUM(F355:F356)</f>
        <v>8.9350833213512857</v>
      </c>
      <c r="G357" s="299" t="str">
        <f>CONCATENATE("(",ROUND((F357/$H357)*100,1),")")</f>
        <v>(13.5)</v>
      </c>
      <c r="H357" s="302">
        <f>SUM(H355:H356)</f>
        <v>66.416000000000025</v>
      </c>
      <c r="I357" s="299" t="str">
        <f>CONCATENATE("(",ROUND((H357/$H357)*100,1),")")</f>
        <v>(100)</v>
      </c>
      <c r="K357" s="302">
        <f t="shared" si="271"/>
        <v>3.1102733169449976</v>
      </c>
      <c r="L357" s="302">
        <f t="shared" si="272"/>
        <v>1.8982462496648189</v>
      </c>
      <c r="M357" s="302">
        <f t="shared" si="273"/>
        <v>1.0934804333902619</v>
      </c>
      <c r="N357" s="302">
        <f t="shared" si="274"/>
        <v>6.1020000000000785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20.629305790665217</v>
      </c>
      <c r="C366" s="299" t="str">
        <f>CONCATENATE("(",ROUND((B366/$H368)*100,1),")")</f>
        <v>(42)</v>
      </c>
      <c r="D366" s="302">
        <f>'Ind T6'!M153</f>
        <v>6.0201300622770537</v>
      </c>
      <c r="E366" s="299" t="str">
        <f>CONCATENATE("(",ROUND((D366/$H368)*100,1),")")</f>
        <v>(12.2)</v>
      </c>
      <c r="F366" s="302">
        <f>'Ind T6'!N153</f>
        <v>2.4940196056018364</v>
      </c>
      <c r="G366" s="299" t="str">
        <f>CONCATENATE("(",ROUND((F366/$H368)*100,1),")")</f>
        <v>(5.1)</v>
      </c>
      <c r="H366" s="302">
        <f>SUM(B366,D366,F366)</f>
        <v>29.143455458544107</v>
      </c>
      <c r="I366" s="299" t="str">
        <f>CONCATENATE("(",ROUND((H366/$H368)*100,1),")")</f>
        <v>(59.3)</v>
      </c>
      <c r="K366" s="302">
        <f>B371-B366</f>
        <v>1.1674531570275484</v>
      </c>
      <c r="L366" s="302">
        <f>D371-D366</f>
        <v>0.32741297687964455</v>
      </c>
      <c r="M366" s="302">
        <f>F371-F366</f>
        <v>9.9894349383919057E-2</v>
      </c>
      <c r="N366" s="302">
        <f>SUM(K366:M366)</f>
        <v>1.594760483291112</v>
      </c>
    </row>
    <row r="367" spans="1:14" x14ac:dyDescent="0.2">
      <c r="A367" s="282" t="s">
        <v>365</v>
      </c>
      <c r="B367" s="302">
        <f>'Ind T6'!L152</f>
        <v>10.313367494864705</v>
      </c>
      <c r="C367" s="299" t="str">
        <f>CONCATENATE("(",ROUND((B367/$H368)*100,1),")")</f>
        <v>(21)</v>
      </c>
      <c r="D367" s="302">
        <f>'Ind T6'!M152</f>
        <v>8.0579182089401193</v>
      </c>
      <c r="E367" s="299" t="str">
        <f>CONCATENATE("(",ROUND((D367/$H368)*100,1),")")</f>
        <v>(16.4)</v>
      </c>
      <c r="F367" s="302">
        <f>'Ind T6'!N152</f>
        <v>1.6312588376511015</v>
      </c>
      <c r="G367" s="299" t="str">
        <f>CONCATENATE("(",ROUND((F367/$H368)*100,1),")")</f>
        <v>(3.3)</v>
      </c>
      <c r="H367" s="302">
        <f t="shared" ref="H367" si="275">SUM(B367,D367,F367)</f>
        <v>20.002544541455926</v>
      </c>
      <c r="I367" s="299" t="str">
        <f>CONCATENATE("(",ROUND((H367/$H368)*100,1),")")</f>
        <v>(40.7)</v>
      </c>
      <c r="K367" s="302">
        <f t="shared" ref="K367:K368" si="276">B372-B367</f>
        <v>0.77955982799981705</v>
      </c>
      <c r="L367" s="302">
        <f t="shared" ref="L367:L368" si="277">D372-D367</f>
        <v>0.2960232114256236</v>
      </c>
      <c r="M367" s="302">
        <f t="shared" ref="M367:M368" si="278">F372-F367</f>
        <v>6.3656477283514645E-2</v>
      </c>
      <c r="N367" s="302">
        <f t="shared" ref="N367:N368" si="279">SUM(K367:M367)</f>
        <v>1.1392395167089553</v>
      </c>
    </row>
    <row r="368" spans="1:14" x14ac:dyDescent="0.2">
      <c r="A368" s="282" t="s">
        <v>363</v>
      </c>
      <c r="B368" s="302">
        <f>SUM(B366:B367)</f>
        <v>30.942673285529921</v>
      </c>
      <c r="C368" s="299" t="str">
        <f>CONCATENATE("(",ROUND((B368/$H368)*100,1),")")</f>
        <v>(63)</v>
      </c>
      <c r="D368" s="302">
        <f>SUM(D366:D367)</f>
        <v>14.078048271217174</v>
      </c>
      <c r="E368" s="299" t="str">
        <f>CONCATENATE("(",ROUND((D368/$H368)*100,1),")")</f>
        <v>(28.6)</v>
      </c>
      <c r="F368" s="302">
        <f>SUM(F366:F367)</f>
        <v>4.1252784432529381</v>
      </c>
      <c r="G368" s="299" t="str">
        <f>CONCATENATE("(",ROUND((F368/$H368)*100,1),")")</f>
        <v>(8.4)</v>
      </c>
      <c r="H368" s="302">
        <f>SUM(H366:H367)</f>
        <v>49.146000000000029</v>
      </c>
      <c r="I368" s="299" t="str">
        <f>CONCATENATE("(",ROUND((H368/$H368)*100,1),")")</f>
        <v>(100)</v>
      </c>
      <c r="K368" s="302">
        <f t="shared" si="276"/>
        <v>1.9470129850273707</v>
      </c>
      <c r="L368" s="302">
        <f t="shared" si="277"/>
        <v>0.62343618830526637</v>
      </c>
      <c r="M368" s="302">
        <f t="shared" si="278"/>
        <v>0.16355082666743392</v>
      </c>
      <c r="N368" s="302">
        <f t="shared" si="279"/>
        <v>2.734000000000071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21.796758947692766</v>
      </c>
      <c r="C371" s="299" t="str">
        <f>CONCATENATE("(",ROUND((B371/$H373)*100,1),")")</f>
        <v>(42)</v>
      </c>
      <c r="D371" s="302">
        <f>'Ind T6'!R153</f>
        <v>6.3475430391566983</v>
      </c>
      <c r="E371" s="299" t="str">
        <f>CONCATENATE("(",ROUND((D371/$H373)*100,1),")")</f>
        <v>(12.2)</v>
      </c>
      <c r="F371" s="302">
        <f>'Ind T6'!S153</f>
        <v>2.5939139549857555</v>
      </c>
      <c r="G371" s="299" t="str">
        <f>CONCATENATE("(",ROUND((F371/$H373)*100,1),")")</f>
        <v>(5)</v>
      </c>
      <c r="H371" s="302">
        <f>SUM(B371,D371,F371)</f>
        <v>30.738215941835218</v>
      </c>
      <c r="I371" s="299" t="str">
        <f>CONCATENATE("(",ROUND((H371/$H373)*100,1),")")</f>
        <v>(59.2)</v>
      </c>
      <c r="K371" s="302">
        <f>B376-B371</f>
        <v>1.6343675920566341</v>
      </c>
      <c r="L371" s="302">
        <f>D376-D371</f>
        <v>0.41359148989161287</v>
      </c>
      <c r="M371" s="302">
        <f>F376-F371</f>
        <v>0.20350459147689426</v>
      </c>
      <c r="N371" s="302">
        <f>SUM(K371:M371)</f>
        <v>2.2514636734251412</v>
      </c>
    </row>
    <row r="372" spans="1:14" x14ac:dyDescent="0.2">
      <c r="A372" s="282" t="s">
        <v>365</v>
      </c>
      <c r="B372" s="302">
        <f>'Ind T6'!Q152</f>
        <v>11.092927322864522</v>
      </c>
      <c r="C372" s="299" t="str">
        <f>CONCATENATE("(",ROUND((B372/$H373)*100,1),")")</f>
        <v>(21.4)</v>
      </c>
      <c r="D372" s="302">
        <f>'Ind T6'!R152</f>
        <v>8.3539414203657429</v>
      </c>
      <c r="E372" s="299" t="str">
        <f>CONCATENATE("(",ROUND((D372/$H373)*100,1),")")</f>
        <v>(16.1)</v>
      </c>
      <c r="F372" s="302">
        <f>'Ind T6'!S152</f>
        <v>1.6949153149346161</v>
      </c>
      <c r="G372" s="299" t="str">
        <f>CONCATENATE("(",ROUND((F372/$H373)*100,1),")")</f>
        <v>(3.3)</v>
      </c>
      <c r="H372" s="302">
        <f t="shared" ref="H372" si="280">SUM(B372,D372,F372)</f>
        <v>21.14178405816488</v>
      </c>
      <c r="I372" s="299" t="str">
        <f>CONCATENATE("(",ROUND((H372/$H373)*100,1),")")</f>
        <v>(40.8)</v>
      </c>
      <c r="K372" s="302">
        <f t="shared" ref="K372:K373" si="281">B377-B372</f>
        <v>1.0974930313802549</v>
      </c>
      <c r="L372" s="302">
        <f t="shared" ref="L372:L373" si="282">D377-D372</f>
        <v>0.31959568312769271</v>
      </c>
      <c r="M372" s="302">
        <f t="shared" ref="M372:M373" si="283">F377-F372</f>
        <v>0.14344761206683621</v>
      </c>
      <c r="N372" s="302">
        <f t="shared" ref="N372:N373" si="284">SUM(K372:M372)</f>
        <v>1.5605363265747838</v>
      </c>
    </row>
    <row r="373" spans="1:14" x14ac:dyDescent="0.2">
      <c r="A373" s="282" t="s">
        <v>363</v>
      </c>
      <c r="B373" s="302">
        <f>SUM(B371:B372)</f>
        <v>32.889686270557291</v>
      </c>
      <c r="C373" s="299" t="str">
        <f>CONCATENATE("(",ROUND((B373/$H373)*100,1),")")</f>
        <v>(63.4)</v>
      </c>
      <c r="D373" s="302">
        <f>SUM(D371:D372)</f>
        <v>14.70148445952244</v>
      </c>
      <c r="E373" s="299" t="str">
        <f>CONCATENATE("(",ROUND((D373/$H373)*100,1),")")</f>
        <v>(28.3)</v>
      </c>
      <c r="F373" s="302">
        <f>SUM(F371:F372)</f>
        <v>4.2888292699203721</v>
      </c>
      <c r="G373" s="299" t="str">
        <f>CONCATENATE("(",ROUND((F373/$H373)*100,1),")")</f>
        <v>(8.3)</v>
      </c>
      <c r="H373" s="302">
        <f>SUM(H371:H372)</f>
        <v>51.880000000000095</v>
      </c>
      <c r="I373" s="299" t="str">
        <f>CONCATENATE("(",ROUND((H373/$H373)*100,1),")")</f>
        <v>(100)</v>
      </c>
      <c r="K373" s="302">
        <f t="shared" si="281"/>
        <v>2.7318606234368872</v>
      </c>
      <c r="L373" s="302">
        <f t="shared" si="282"/>
        <v>0.73318717301930647</v>
      </c>
      <c r="M373" s="302">
        <f t="shared" si="283"/>
        <v>0.34695220354373024</v>
      </c>
      <c r="N373" s="302">
        <f t="shared" si="284"/>
        <v>3.8119999999999239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23.4311265397494</v>
      </c>
      <c r="C376" s="299" t="str">
        <f>CONCATENATE("(",ROUND((B376/$H378)*100,1),")")</f>
        <v>(42.1)</v>
      </c>
      <c r="D376" s="302">
        <f>'Ind T6'!W153</f>
        <v>6.7611345290483111</v>
      </c>
      <c r="E376" s="299" t="str">
        <f>CONCATENATE("(",ROUND((D376/$H378)*100,1),")")</f>
        <v>(12.1)</v>
      </c>
      <c r="F376" s="302">
        <f>'Ind T6'!X153</f>
        <v>2.7974185464626498</v>
      </c>
      <c r="G376" s="299" t="str">
        <f>CONCATENATE("(",ROUND((F376/$H378)*100,1),")")</f>
        <v>(5)</v>
      </c>
      <c r="H376" s="302">
        <f>SUM(B376,D376,F376)</f>
        <v>32.989679615260364</v>
      </c>
      <c r="I376" s="299" t="str">
        <f>CONCATENATE("(",ROUND((H376/$H378)*100,1),")")</f>
        <v>(59.2)</v>
      </c>
      <c r="K376" s="302">
        <f>B376-B366</f>
        <v>2.8018207490841824</v>
      </c>
      <c r="L376" s="302">
        <f>D376-D366</f>
        <v>0.74100446677125742</v>
      </c>
      <c r="M376" s="302">
        <f>F376-F366</f>
        <v>0.30339894086081332</v>
      </c>
      <c r="N376" s="302">
        <f>SUM(K376:M376)</f>
        <v>3.8462241567162532</v>
      </c>
    </row>
    <row r="377" spans="1:14" x14ac:dyDescent="0.2">
      <c r="A377" s="282" t="s">
        <v>365</v>
      </c>
      <c r="B377" s="302">
        <f>'Ind T6'!V152</f>
        <v>12.190420354244777</v>
      </c>
      <c r="C377" s="299" t="str">
        <f>CONCATENATE("(",ROUND((B377/$H378)*100,1),")")</f>
        <v>(21.9)</v>
      </c>
      <c r="D377" s="302">
        <f>'Ind T6'!W152</f>
        <v>8.6735371034934357</v>
      </c>
      <c r="E377" s="299" t="str">
        <f>CONCATENATE("(",ROUND((D377/$H378)*100,1),")")</f>
        <v>(15.6)</v>
      </c>
      <c r="F377" s="302">
        <f>'Ind T6'!X152</f>
        <v>1.8383629270014523</v>
      </c>
      <c r="G377" s="299" t="str">
        <f>CONCATENATE("(",ROUND((F377/$H378)*100,1),")")</f>
        <v>(3.3)</v>
      </c>
      <c r="H377" s="302">
        <f t="shared" ref="H377" si="285">SUM(B377,D377,F377)</f>
        <v>22.702320384739664</v>
      </c>
      <c r="I377" s="299" t="str">
        <f>CONCATENATE("(",ROUND((H377/$H378)*100,1),")")</f>
        <v>(40.8)</v>
      </c>
      <c r="K377" s="302">
        <f t="shared" ref="K377:K378" si="286">B377-B367</f>
        <v>1.8770528593800719</v>
      </c>
      <c r="L377" s="302">
        <f t="shared" ref="L377:L378" si="287">D377-D367</f>
        <v>0.61561889455331631</v>
      </c>
      <c r="M377" s="302">
        <f t="shared" ref="M377:M378" si="288">F377-F367</f>
        <v>0.20710408935035085</v>
      </c>
      <c r="N377" s="302">
        <f t="shared" ref="N377:N378" si="289">SUM(K377:M377)</f>
        <v>2.6997758432837391</v>
      </c>
    </row>
    <row r="378" spans="1:14" x14ac:dyDescent="0.2">
      <c r="A378" s="282" t="s">
        <v>363</v>
      </c>
      <c r="B378" s="302">
        <f>SUM(B376:B377)</f>
        <v>35.621546893994179</v>
      </c>
      <c r="C378" s="299" t="str">
        <f>CONCATENATE("(",ROUND((B378/$H378)*100,1),")")</f>
        <v>(64)</v>
      </c>
      <c r="D378" s="302">
        <f>SUM(D376:D377)</f>
        <v>15.434671632541747</v>
      </c>
      <c r="E378" s="299" t="str">
        <f>CONCATENATE("(",ROUND((D378/$H378)*100,1),")")</f>
        <v>(27.7)</v>
      </c>
      <c r="F378" s="302">
        <f>SUM(F376:F377)</f>
        <v>4.6357814734641023</v>
      </c>
      <c r="G378" s="299" t="str">
        <f>CONCATENATE("(",ROUND((F378/$H378)*100,1),")")</f>
        <v>(8.3)</v>
      </c>
      <c r="H378" s="302">
        <f>SUM(H376:H377)</f>
        <v>55.692000000000029</v>
      </c>
      <c r="I378" s="299" t="str">
        <f>CONCATENATE("(",ROUND((H378/$H378)*100,1),")")</f>
        <v>(100)</v>
      </c>
      <c r="K378" s="302">
        <f t="shared" si="286"/>
        <v>4.6788736084642579</v>
      </c>
      <c r="L378" s="302">
        <f t="shared" si="287"/>
        <v>1.3566233613245728</v>
      </c>
      <c r="M378" s="302">
        <f t="shared" si="288"/>
        <v>0.51050303021116417</v>
      </c>
      <c r="N378" s="302">
        <f t="shared" si="289"/>
        <v>6.5459999999999949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13.871516741540496</v>
      </c>
      <c r="C387" s="299" t="str">
        <f>CONCATENATE("(",ROUND((B387/$H389)*100,1),")")</f>
        <v>(33.8)</v>
      </c>
      <c r="D387" s="302">
        <f>'Ind T6'!M162</f>
        <v>1.9015799062587084</v>
      </c>
      <c r="E387" s="299" t="str">
        <f>CONCATENATE("(",ROUND((D387/$H389)*100,1),")")</f>
        <v>(4.6)</v>
      </c>
      <c r="F387" s="302">
        <f>'Ind T6'!N162</f>
        <v>1.1818511341622631</v>
      </c>
      <c r="G387" s="299" t="str">
        <f>CONCATENATE("(",ROUND((F387/$H389)*100,1),")")</f>
        <v>(2.9)</v>
      </c>
      <c r="H387" s="302">
        <f>SUM(B387,D387,F387)</f>
        <v>16.954947781961469</v>
      </c>
      <c r="I387" s="299" t="str">
        <f>CONCATENATE("(",ROUND((H387/$H389)*100,1),")")</f>
        <v>(41.3)</v>
      </c>
      <c r="K387" s="302">
        <f>B392-B387</f>
        <v>-0.62476393511294681</v>
      </c>
      <c r="L387" s="302">
        <f>D392-D387</f>
        <v>5.1657847024940029E-2</v>
      </c>
      <c r="M387" s="302">
        <f>F392-F387</f>
        <v>-2.8912677656564467E-2</v>
      </c>
      <c r="N387" s="302">
        <f>SUM(K387:M387)</f>
        <v>-0.60201876574457125</v>
      </c>
    </row>
    <row r="388" spans="1:14" x14ac:dyDescent="0.2">
      <c r="A388" s="282" t="s">
        <v>365</v>
      </c>
      <c r="B388" s="302">
        <f>'Ind T6'!L161</f>
        <v>12.417413553792109</v>
      </c>
      <c r="C388" s="299" t="str">
        <f>CONCATENATE("(",ROUND((B388/$H389)*100,1),")")</f>
        <v>(30.2)</v>
      </c>
      <c r="D388" s="302">
        <f>'Ind T6'!M161</f>
        <v>10.70570395584383</v>
      </c>
      <c r="E388" s="299" t="str">
        <f>CONCATENATE("(",ROUND((D388/$H389)*100,1),")")</f>
        <v>(26.1)</v>
      </c>
      <c r="F388" s="302">
        <f>'Ind T6'!N161</f>
        <v>0.99093470840264475</v>
      </c>
      <c r="G388" s="299" t="str">
        <f>CONCATENATE("(",ROUND((F388/$H389)*100,1),")")</f>
        <v>(2.4)</v>
      </c>
      <c r="H388" s="302">
        <f t="shared" ref="H388" si="290">SUM(B388,D388,F388)</f>
        <v>24.114052218038584</v>
      </c>
      <c r="I388" s="299" t="str">
        <f>CONCATENATE("(",ROUND((H388/$H389)*100,1),")")</f>
        <v>(58.7)</v>
      </c>
      <c r="K388" s="302">
        <f t="shared" ref="K388:K389" si="291">B393-B388</f>
        <v>-0.314796170497738</v>
      </c>
      <c r="L388" s="302">
        <f t="shared" ref="L388:L389" si="292">D393-D388</f>
        <v>-0.25003054767194755</v>
      </c>
      <c r="M388" s="302">
        <f t="shared" ref="M388:M389" si="293">F393-F388</f>
        <v>-2.4154516085862276E-2</v>
      </c>
      <c r="N388" s="302">
        <f t="shared" ref="N388:N389" si="294">SUM(K388:M388)</f>
        <v>-0.58898123425554783</v>
      </c>
    </row>
    <row r="389" spans="1:14" x14ac:dyDescent="0.2">
      <c r="A389" s="282" t="s">
        <v>363</v>
      </c>
      <c r="B389" s="302">
        <f>SUM(B387:B388)</f>
        <v>26.288930295332605</v>
      </c>
      <c r="C389" s="299" t="str">
        <f>CONCATENATE("(",ROUND((B389/$H389)*100,1),")")</f>
        <v>(64)</v>
      </c>
      <c r="D389" s="302">
        <f>SUM(D387:D388)</f>
        <v>12.607283862102539</v>
      </c>
      <c r="E389" s="299" t="str">
        <f>CONCATENATE("(",ROUND((D389/$H389)*100,1),")")</f>
        <v>(30.7)</v>
      </c>
      <c r="F389" s="302">
        <f>SUM(F387:F388)</f>
        <v>2.1727858425649078</v>
      </c>
      <c r="G389" s="299" t="str">
        <f>CONCATENATE("(",ROUND((F389/$H389)*100,1),")")</f>
        <v>(5.3)</v>
      </c>
      <c r="H389" s="302">
        <f>SUM(H387:H388)</f>
        <v>41.069000000000052</v>
      </c>
      <c r="I389" s="299" t="str">
        <f>CONCATENATE("(",ROUND((H389/$H389)*100,1),")")</f>
        <v>(100)</v>
      </c>
      <c r="K389" s="302">
        <f t="shared" si="291"/>
        <v>-0.93956010561068481</v>
      </c>
      <c r="L389" s="302">
        <f t="shared" si="292"/>
        <v>-0.19837270064700796</v>
      </c>
      <c r="M389" s="302">
        <f t="shared" si="293"/>
        <v>-5.3067193742426966E-2</v>
      </c>
      <c r="N389" s="302">
        <f t="shared" si="294"/>
        <v>-1.1910000000001197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13.246752806427549</v>
      </c>
      <c r="C392" s="299" t="str">
        <f>CONCATENATE("(",ROUND((B392/$H394)*100,1),")")</f>
        <v>(33.2)</v>
      </c>
      <c r="D392" s="302">
        <f>'Ind T6'!R162</f>
        <v>1.9532377532836485</v>
      </c>
      <c r="E392" s="299" t="str">
        <f>CONCATENATE("(",ROUND((D392/$H394)*100,1),")")</f>
        <v>(4.9)</v>
      </c>
      <c r="F392" s="302">
        <f>'Ind T6'!S162</f>
        <v>1.1529384565056986</v>
      </c>
      <c r="G392" s="299" t="str">
        <f>CONCATENATE("(",ROUND((F392/$H394)*100,1),")")</f>
        <v>(2.9)</v>
      </c>
      <c r="H392" s="302">
        <f>SUM(B392,D392,F392)</f>
        <v>16.352929016216898</v>
      </c>
      <c r="I392" s="299" t="str">
        <f>CONCATENATE("(",ROUND((H392/$H394)*100,1),")")</f>
        <v>(41)</v>
      </c>
      <c r="K392" s="302">
        <f>B397-B392</f>
        <v>-4.3445830765957538E-2</v>
      </c>
      <c r="L392" s="302">
        <f>D397-D392</f>
        <v>0.28548078578922542</v>
      </c>
      <c r="M392" s="302">
        <f>F397-F392</f>
        <v>5.7735935628526081E-2</v>
      </c>
      <c r="N392" s="302">
        <f>SUM(K392:M392)</f>
        <v>0.29977089065179396</v>
      </c>
    </row>
    <row r="393" spans="1:14" x14ac:dyDescent="0.2">
      <c r="A393" s="282" t="s">
        <v>365</v>
      </c>
      <c r="B393" s="302">
        <f>'Ind T6'!Q161</f>
        <v>12.102617383294371</v>
      </c>
      <c r="C393" s="299" t="str">
        <f>CONCATENATE("(",ROUND((B393/$H394)*100,1),")")</f>
        <v>(30.3)</v>
      </c>
      <c r="D393" s="302">
        <f>'Ind T6'!R161</f>
        <v>10.455673408171883</v>
      </c>
      <c r="E393" s="299" t="str">
        <f>CONCATENATE("(",ROUND((D393/$H394)*100,1),")")</f>
        <v>(26.2)</v>
      </c>
      <c r="F393" s="302">
        <f>'Ind T6'!S161</f>
        <v>0.96678019231678247</v>
      </c>
      <c r="G393" s="299" t="str">
        <f>CONCATENATE("(",ROUND((F393/$H394)*100,1),")")</f>
        <v>(2.4)</v>
      </c>
      <c r="H393" s="302">
        <f t="shared" ref="H393" si="295">SUM(B393,D393,F393)</f>
        <v>23.525070983783039</v>
      </c>
      <c r="I393" s="299" t="str">
        <f>CONCATENATE("(",ROUND((H393/$H394)*100,1),")")</f>
        <v>(59)</v>
      </c>
      <c r="K393" s="302">
        <f t="shared" ref="K393:K394" si="296">B398-B393</f>
        <v>0.47229565353161895</v>
      </c>
      <c r="L393" s="302">
        <f t="shared" ref="L393:L394" si="297">D398-D393</f>
        <v>0.41278013481249154</v>
      </c>
      <c r="M393" s="302">
        <f t="shared" ref="M393:M394" si="298">F398-F393</f>
        <v>4.6153321004159364E-2</v>
      </c>
      <c r="N393" s="302">
        <f t="shared" ref="N393:N394" si="299">SUM(K393:M393)</f>
        <v>0.93122910934826986</v>
      </c>
    </row>
    <row r="394" spans="1:14" x14ac:dyDescent="0.2">
      <c r="A394" s="282" t="s">
        <v>363</v>
      </c>
      <c r="B394" s="302">
        <f>SUM(B392:B393)</f>
        <v>25.34937018972192</v>
      </c>
      <c r="C394" s="299" t="str">
        <f>CONCATENATE("(",ROUND((B394/$H394)*100,1),")")</f>
        <v>(63.6)</v>
      </c>
      <c r="D394" s="302">
        <f>SUM(D392:D393)</f>
        <v>12.408911161455531</v>
      </c>
      <c r="E394" s="299" t="str">
        <f>CONCATENATE("(",ROUND((D394/$H394)*100,1),")")</f>
        <v>(31.1)</v>
      </c>
      <c r="F394" s="302">
        <f>SUM(F392:F393)</f>
        <v>2.1197186488224808</v>
      </c>
      <c r="G394" s="299" t="str">
        <f>CONCATENATE("(",ROUND((F394/$H394)*100,1),")")</f>
        <v>(5.3)</v>
      </c>
      <c r="H394" s="302">
        <f>SUM(H392:H393)</f>
        <v>39.877999999999936</v>
      </c>
      <c r="I394" s="299" t="str">
        <f>CONCATENATE("(",ROUND((H394/$H394)*100,1),")")</f>
        <v>(100)</v>
      </c>
      <c r="K394" s="302">
        <f t="shared" si="296"/>
        <v>0.42884982276565964</v>
      </c>
      <c r="L394" s="302">
        <f t="shared" si="297"/>
        <v>0.69826092060171696</v>
      </c>
      <c r="M394" s="302">
        <f t="shared" si="298"/>
        <v>0.10388925663268544</v>
      </c>
      <c r="N394" s="302">
        <f t="shared" si="299"/>
        <v>1.231000000000062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13.203306975661592</v>
      </c>
      <c r="C397" s="299" t="str">
        <f>CONCATENATE("(",ROUND((B397/$H399)*100,1),")")</f>
        <v>(32.1)</v>
      </c>
      <c r="D397" s="302">
        <f>'Ind T6'!W162</f>
        <v>2.2387185390728739</v>
      </c>
      <c r="E397" s="299" t="str">
        <f>CONCATENATE("(",ROUND((D397/$H399)*100,1),")")</f>
        <v>(5.4)</v>
      </c>
      <c r="F397" s="302">
        <f>'Ind T6'!X162</f>
        <v>1.2106743921342247</v>
      </c>
      <c r="G397" s="299" t="str">
        <f>CONCATENATE("(",ROUND((F397/$H399)*100,1),")")</f>
        <v>(2.9)</v>
      </c>
      <c r="H397" s="302">
        <f>SUM(B397,D397,F397)</f>
        <v>16.652699906868691</v>
      </c>
      <c r="I397" s="299" t="str">
        <f>CONCATENATE("(",ROUND((H397/$H399)*100,1),")")</f>
        <v>(40.5)</v>
      </c>
      <c r="K397" s="302">
        <f>B397-B387</f>
        <v>-0.66820976587890435</v>
      </c>
      <c r="L397" s="302">
        <f>D397-D387</f>
        <v>0.33713863281416545</v>
      </c>
      <c r="M397" s="302">
        <f>F397-F387</f>
        <v>2.8823257971961613E-2</v>
      </c>
      <c r="N397" s="302">
        <f>SUM(K397:M397)</f>
        <v>-0.30224787509277729</v>
      </c>
    </row>
    <row r="398" spans="1:14" x14ac:dyDescent="0.2">
      <c r="A398" s="282" t="s">
        <v>365</v>
      </c>
      <c r="B398" s="302">
        <f>'Ind T6'!V161</f>
        <v>12.57491303682599</v>
      </c>
      <c r="C398" s="299" t="str">
        <f>CONCATENATE("(",ROUND((B398/$H399)*100,1),")")</f>
        <v>(30.6)</v>
      </c>
      <c r="D398" s="302">
        <f>'Ind T6'!W161</f>
        <v>10.868453542984374</v>
      </c>
      <c r="E398" s="299" t="str">
        <f>CONCATENATE("(",ROUND((D398/$H399)*100,1),")")</f>
        <v>(26.4)</v>
      </c>
      <c r="F398" s="302">
        <f>'Ind T6'!X161</f>
        <v>1.0129335133209418</v>
      </c>
      <c r="G398" s="299" t="str">
        <f>CONCATENATE("(",ROUND((F398/$H399)*100,1),")")</f>
        <v>(2.5)</v>
      </c>
      <c r="H398" s="302">
        <f t="shared" ref="H398" si="300">SUM(B398,D398,F398)</f>
        <v>24.456300093131308</v>
      </c>
      <c r="I398" s="299" t="str">
        <f>CONCATENATE("(",ROUND((H398/$H399)*100,1),")")</f>
        <v>(59.5)</v>
      </c>
      <c r="K398" s="302">
        <f t="shared" ref="K398:K399" si="301">B398-B388</f>
        <v>0.15749948303388095</v>
      </c>
      <c r="L398" s="302">
        <f t="shared" ref="L398:L399" si="302">D398-D388</f>
        <v>0.16274958714054399</v>
      </c>
      <c r="M398" s="302">
        <f t="shared" ref="M398:M399" si="303">F398-F388</f>
        <v>2.1998804918297088E-2</v>
      </c>
      <c r="N398" s="302">
        <f t="shared" ref="N398:N399" si="304">SUM(K398:M398)</f>
        <v>0.34224787509272203</v>
      </c>
    </row>
    <row r="399" spans="1:14" x14ac:dyDescent="0.2">
      <c r="A399" s="282" t="s">
        <v>363</v>
      </c>
      <c r="B399" s="302">
        <f>SUM(B397:B398)</f>
        <v>25.77822001248758</v>
      </c>
      <c r="C399" s="299" t="str">
        <f>CONCATENATE("(",ROUND((B399/$H399)*100,1),")")</f>
        <v>(62.7)</v>
      </c>
      <c r="D399" s="302">
        <f>SUM(D397:D398)</f>
        <v>13.107172082057248</v>
      </c>
      <c r="E399" s="299" t="str">
        <f>CONCATENATE("(",ROUND((D399/$H399)*100,1),")")</f>
        <v>(31.9)</v>
      </c>
      <c r="F399" s="302">
        <f>SUM(F397:F398)</f>
        <v>2.2236079054551663</v>
      </c>
      <c r="G399" s="299" t="str">
        <f>CONCATENATE("(",ROUND((F399/$H399)*100,1),")")</f>
        <v>(5.4)</v>
      </c>
      <c r="H399" s="302">
        <f>SUM(H397:H398)</f>
        <v>41.108999999999995</v>
      </c>
      <c r="I399" s="299" t="str">
        <f>CONCATENATE("(",ROUND((H399/$H399)*100,1),")")</f>
        <v>(100)</v>
      </c>
      <c r="K399" s="302">
        <f t="shared" si="301"/>
        <v>-0.51071028284502518</v>
      </c>
      <c r="L399" s="302">
        <f t="shared" si="302"/>
        <v>0.499888219954709</v>
      </c>
      <c r="M399" s="302">
        <f t="shared" si="303"/>
        <v>5.0822062890258479E-2</v>
      </c>
      <c r="N399" s="302">
        <f t="shared" si="304"/>
        <v>3.9999999999942304E-2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12.528057878109776</v>
      </c>
      <c r="C408" s="299" t="str">
        <f>CONCATENATE("(",ROUND((B408/$H410)*100,1),")")</f>
        <v>(19.7)</v>
      </c>
      <c r="D408" s="302">
        <f>'Ind T6'!M171</f>
        <v>4.6381596355028538</v>
      </c>
      <c r="E408" s="299" t="str">
        <f>CONCATENATE("(",ROUND((D408/$H410)*100,1),")")</f>
        <v>(7.3)</v>
      </c>
      <c r="F408" s="302">
        <f>'Ind T6'!N171</f>
        <v>2.5312216806075818</v>
      </c>
      <c r="G408" s="299" t="str">
        <f>CONCATENATE("(",ROUND((F408/$H410)*100,1),")")</f>
        <v>(4)</v>
      </c>
      <c r="H408" s="302">
        <f>SUM(B408,D408,F408)</f>
        <v>19.697439194220212</v>
      </c>
      <c r="I408" s="299" t="str">
        <f>CONCATENATE("(",ROUND((H408/$H410)*100,1),")")</f>
        <v>(30.9)</v>
      </c>
      <c r="K408" s="302">
        <f>B413-B408</f>
        <v>0.43004400693332911</v>
      </c>
      <c r="L408" s="302">
        <f>D413-D408</f>
        <v>0.28793031575636885</v>
      </c>
      <c r="M408" s="302">
        <f>F413-F408</f>
        <v>0.17306892065240209</v>
      </c>
      <c r="N408" s="302">
        <f>SUM(K408:M408)</f>
        <v>0.89104324334210006</v>
      </c>
    </row>
    <row r="409" spans="1:14" x14ac:dyDescent="0.2">
      <c r="A409" s="282" t="s">
        <v>365</v>
      </c>
      <c r="B409" s="302">
        <f>'Ind T6'!L170</f>
        <v>19.21419844226067</v>
      </c>
      <c r="C409" s="299" t="str">
        <f>CONCATENATE("(",ROUND((B409/$H410)*100,1),")")</f>
        <v>(30.2)</v>
      </c>
      <c r="D409" s="302">
        <f>'Ind T6'!M170</f>
        <v>21.567721574184702</v>
      </c>
      <c r="E409" s="299" t="str">
        <f>CONCATENATE("(",ROUND((D409/$H410)*100,1),")")</f>
        <v>(33.9)</v>
      </c>
      <c r="F409" s="302">
        <f>'Ind T6'!N170</f>
        <v>3.2126407893343814</v>
      </c>
      <c r="G409" s="299" t="str">
        <f>CONCATENATE("(",ROUND((F409/$H410)*100,1),")")</f>
        <v>(5)</v>
      </c>
      <c r="H409" s="302">
        <f t="shared" ref="H409" si="305">SUM(B409,D409,F409)</f>
        <v>43.994560805779749</v>
      </c>
      <c r="I409" s="299" t="str">
        <f>CONCATENATE("(",ROUND((H409/$H410)*100,1),")")</f>
        <v>(69.1)</v>
      </c>
      <c r="K409" s="302">
        <f t="shared" ref="K409:K410" si="306">B414-B409</f>
        <v>1.3701794320308096</v>
      </c>
      <c r="L409" s="302">
        <f t="shared" ref="L409:L410" si="307">D414-D409</f>
        <v>0.54909448267819982</v>
      </c>
      <c r="M409" s="302">
        <f t="shared" ref="M409:M410" si="308">F414-F409</f>
        <v>0.19168284194889118</v>
      </c>
      <c r="N409" s="302">
        <f t="shared" ref="N409:N410" si="309">SUM(K409:M409)</f>
        <v>2.1109567566579006</v>
      </c>
    </row>
    <row r="410" spans="1:14" x14ac:dyDescent="0.2">
      <c r="A410" s="282" t="s">
        <v>363</v>
      </c>
      <c r="B410" s="302">
        <f>SUM(B408:B409)</f>
        <v>31.742256320370444</v>
      </c>
      <c r="C410" s="299" t="str">
        <f>CONCATENATE("(",ROUND((B410/$H410)*100,1),")")</f>
        <v>(49.8)</v>
      </c>
      <c r="D410" s="302">
        <f>SUM(D408:D409)</f>
        <v>26.205881209687554</v>
      </c>
      <c r="E410" s="299" t="str">
        <f>CONCATENATE("(",ROUND((D410/$H410)*100,1),")")</f>
        <v>(41.1)</v>
      </c>
      <c r="F410" s="302">
        <f>SUM(F408:F409)</f>
        <v>5.7438624699419627</v>
      </c>
      <c r="G410" s="299" t="str">
        <f>CONCATENATE("(",ROUND((F410/$H410)*100,1),")")</f>
        <v>(9)</v>
      </c>
      <c r="H410" s="302">
        <f>SUM(H408:H409)</f>
        <v>63.691999999999965</v>
      </c>
      <c r="I410" s="299" t="str">
        <f>CONCATENATE("(",ROUND((H410/$H410)*100,1),")")</f>
        <v>(100)</v>
      </c>
      <c r="K410" s="302">
        <f t="shared" si="306"/>
        <v>1.8002234389641387</v>
      </c>
      <c r="L410" s="302">
        <f t="shared" si="307"/>
        <v>0.83702479843456956</v>
      </c>
      <c r="M410" s="302">
        <f t="shared" si="308"/>
        <v>0.36475176260129416</v>
      </c>
      <c r="N410" s="302">
        <f t="shared" si="309"/>
        <v>3.0020000000000024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12.958101885043105</v>
      </c>
      <c r="C413" s="299" t="str">
        <f>CONCATENATE("(",ROUND((B413/$H415)*100,1),")")</f>
        <v>(19.4)</v>
      </c>
      <c r="D413" s="302">
        <f>'Ind T6'!R171</f>
        <v>4.9260899512592227</v>
      </c>
      <c r="E413" s="299" t="str">
        <f>CONCATENATE("(",ROUND((D413/$H415)*100,1),")")</f>
        <v>(7.4)</v>
      </c>
      <c r="F413" s="302">
        <f>'Ind T6'!S171</f>
        <v>2.7042906012599839</v>
      </c>
      <c r="G413" s="299" t="str">
        <f>CONCATENATE("(",ROUND((F413/$H415)*100,1),")")</f>
        <v>(4.1)</v>
      </c>
      <c r="H413" s="302">
        <f>SUM(B413,D413,F413)</f>
        <v>20.588482437562313</v>
      </c>
      <c r="I413" s="299" t="str">
        <f>CONCATENATE("(",ROUND((H413/$H415)*100,1),")")</f>
        <v>(30.9)</v>
      </c>
      <c r="K413" s="302">
        <f>B418-B413</f>
        <v>0.37286919893541537</v>
      </c>
      <c r="L413" s="302">
        <f>D418-D413</f>
        <v>0.38574282628881118</v>
      </c>
      <c r="M413" s="302">
        <f>F418-F413</f>
        <v>0.23756022810819877</v>
      </c>
      <c r="N413" s="302">
        <f>SUM(K413:M413)</f>
        <v>0.99617225333242532</v>
      </c>
    </row>
    <row r="414" spans="1:14" x14ac:dyDescent="0.2">
      <c r="A414" s="282" t="s">
        <v>365</v>
      </c>
      <c r="B414" s="302">
        <f>'Ind T6'!Q170</f>
        <v>20.58437787429148</v>
      </c>
      <c r="C414" s="299" t="str">
        <f>CONCATENATE("(",ROUND((B414/$H415)*100,1),")")</f>
        <v>(30.9)</v>
      </c>
      <c r="D414" s="302">
        <f>'Ind T6'!R170</f>
        <v>22.116816056862902</v>
      </c>
      <c r="E414" s="299" t="str">
        <f>CONCATENATE("(",ROUND((D414/$H415)*100,1),")")</f>
        <v>(33.2)</v>
      </c>
      <c r="F414" s="302">
        <f>'Ind T6'!S170</f>
        <v>3.4043236312832725</v>
      </c>
      <c r="G414" s="299" t="str">
        <f>CONCATENATE("(",ROUND((F414/$H415)*100,1),")")</f>
        <v>(5.1)</v>
      </c>
      <c r="H414" s="302">
        <f t="shared" ref="H414" si="310">SUM(B414,D414,F414)</f>
        <v>46.105517562437655</v>
      </c>
      <c r="I414" s="299" t="str">
        <f>CONCATENATE("(",ROUND((H414/$H415)*100,1),")")</f>
        <v>(69.1)</v>
      </c>
      <c r="K414" s="302">
        <f t="shared" ref="K414:K415" si="311">B419-B414</f>
        <v>2.1492852563609546</v>
      </c>
      <c r="L414" s="302">
        <f t="shared" ref="L414:L415" si="312">D419-D414</f>
        <v>0.21161279893861717</v>
      </c>
      <c r="M414" s="302">
        <f t="shared" ref="M414:M415" si="313">F419-F414</f>
        <v>0.19392969136812743</v>
      </c>
      <c r="N414" s="302">
        <f t="shared" ref="N414:N415" si="314">SUM(K414:M414)</f>
        <v>2.5548277466676992</v>
      </c>
    </row>
    <row r="415" spans="1:14" x14ac:dyDescent="0.2">
      <c r="A415" s="282" t="s">
        <v>363</v>
      </c>
      <c r="B415" s="302">
        <f>SUM(B413:B414)</f>
        <v>33.542479759334583</v>
      </c>
      <c r="C415" s="299" t="str">
        <f>CONCATENATE("(",ROUND((B415/$H415)*100,1),")")</f>
        <v>(50.3)</v>
      </c>
      <c r="D415" s="302">
        <f>SUM(D413:D414)</f>
        <v>27.042906008122124</v>
      </c>
      <c r="E415" s="299" t="str">
        <f>CONCATENATE("(",ROUND((D415/$H415)*100,1),")")</f>
        <v>(40.5)</v>
      </c>
      <c r="F415" s="302">
        <f>SUM(F413:F414)</f>
        <v>6.1086142325432569</v>
      </c>
      <c r="G415" s="299" t="str">
        <f>CONCATENATE("(",ROUND((F415/$H415)*100,1),")")</f>
        <v>(9.2)</v>
      </c>
      <c r="H415" s="302">
        <f>SUM(H413:H414)</f>
        <v>66.69399999999996</v>
      </c>
      <c r="I415" s="299" t="str">
        <f>CONCATENATE("(",ROUND((H415/$H415)*100,1),")")</f>
        <v>(100)</v>
      </c>
      <c r="K415" s="302">
        <f t="shared" si="311"/>
        <v>2.5221544552963735</v>
      </c>
      <c r="L415" s="302">
        <f t="shared" si="312"/>
        <v>0.59735562522742924</v>
      </c>
      <c r="M415" s="302">
        <f t="shared" si="313"/>
        <v>0.43148991947632531</v>
      </c>
      <c r="N415" s="302">
        <f t="shared" si="314"/>
        <v>3.5510000000001281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13.33097108397852</v>
      </c>
      <c r="C418" s="299" t="str">
        <f>CONCATENATE("(",ROUND((B418/$H420)*100,1),")")</f>
        <v>(19)</v>
      </c>
      <c r="D418" s="302">
        <f>'Ind T6'!W171</f>
        <v>5.3118327775480338</v>
      </c>
      <c r="E418" s="299" t="str">
        <f>CONCATENATE("(",ROUND((D418/$H420)*100,1),")")</f>
        <v>(7.6)</v>
      </c>
      <c r="F418" s="302">
        <f>'Ind T6'!X171</f>
        <v>2.9418508293681827</v>
      </c>
      <c r="G418" s="299" t="str">
        <f>CONCATENATE("(",ROUND((F418/$H420)*100,1),")")</f>
        <v>(4.2)</v>
      </c>
      <c r="H418" s="302">
        <f>SUM(B418,D418,F418)</f>
        <v>21.584654690894734</v>
      </c>
      <c r="I418" s="299" t="str">
        <f>CONCATENATE("(",ROUND((H418/$H420)*100,1),")")</f>
        <v>(30.7)</v>
      </c>
      <c r="K418" s="302">
        <f>B418-B408</f>
        <v>0.80291320586874448</v>
      </c>
      <c r="L418" s="302">
        <f>D418-D408</f>
        <v>0.67367314204518003</v>
      </c>
      <c r="M418" s="302">
        <f>F418-F408</f>
        <v>0.41062914876060086</v>
      </c>
      <c r="N418" s="302">
        <f>SUM(K418:M418)</f>
        <v>1.8872154966745254</v>
      </c>
    </row>
    <row r="419" spans="1:14" x14ac:dyDescent="0.2">
      <c r="A419" s="282" t="s">
        <v>365</v>
      </c>
      <c r="B419" s="302">
        <f>'Ind T6'!V170</f>
        <v>22.733663130652435</v>
      </c>
      <c r="C419" s="299" t="str">
        <f>CONCATENATE("(",ROUND((B419/$H420)*100,1),")")</f>
        <v>(32.4)</v>
      </c>
      <c r="D419" s="302">
        <f>'Ind T6'!W170</f>
        <v>22.328428855801519</v>
      </c>
      <c r="E419" s="299" t="str">
        <f>CONCATENATE("(",ROUND((D419/$H420)*100,1),")")</f>
        <v>(31.8)</v>
      </c>
      <c r="F419" s="302">
        <f>'Ind T6'!X170</f>
        <v>3.5982533226514</v>
      </c>
      <c r="G419" s="299" t="str">
        <f>CONCATENATE("(",ROUND((F419/$H420)*100,1),")")</f>
        <v>(5.1)</v>
      </c>
      <c r="H419" s="302">
        <f t="shared" ref="H419" si="315">SUM(B419,D419,F419)</f>
        <v>48.660345309105352</v>
      </c>
      <c r="I419" s="299" t="str">
        <f>CONCATENATE("(",ROUND((H419/$H420)*100,1),")")</f>
        <v>(69.3)</v>
      </c>
      <c r="K419" s="302">
        <f t="shared" ref="K419:K420" si="316">B419-B409</f>
        <v>3.5194646883917642</v>
      </c>
      <c r="L419" s="302">
        <f t="shared" ref="L419:L420" si="317">D419-D409</f>
        <v>0.760707281616817</v>
      </c>
      <c r="M419" s="302">
        <f t="shared" ref="M419:M420" si="318">F419-F409</f>
        <v>0.38561253331701861</v>
      </c>
      <c r="N419" s="302">
        <f t="shared" ref="N419:N420" si="319">SUM(K419:M419)</f>
        <v>4.6657845033256002</v>
      </c>
    </row>
    <row r="420" spans="1:14" x14ac:dyDescent="0.2">
      <c r="A420" s="282" t="s">
        <v>363</v>
      </c>
      <c r="B420" s="302">
        <f>SUM(B418:B419)</f>
        <v>36.064634214630956</v>
      </c>
      <c r="C420" s="299" t="str">
        <f>CONCATENATE("(",ROUND((B420/$H420)*100,1),")")</f>
        <v>(51.3)</v>
      </c>
      <c r="D420" s="302">
        <f>SUM(D418:D419)</f>
        <v>27.640261633349553</v>
      </c>
      <c r="E420" s="299" t="str">
        <f>CONCATENATE("(",ROUND((D420/$H420)*100,1),")")</f>
        <v>(39.3)</v>
      </c>
      <c r="F420" s="302">
        <f>SUM(F418:F419)</f>
        <v>6.5401041520195822</v>
      </c>
      <c r="G420" s="299" t="str">
        <f>CONCATENATE("(",ROUND((F420/$H420)*100,1),")")</f>
        <v>(9.3)</v>
      </c>
      <c r="H420" s="302">
        <f>SUM(H418:H419)</f>
        <v>70.24500000000009</v>
      </c>
      <c r="I420" s="299" t="str">
        <f>CONCATENATE("(",ROUND((H420/$H420)*100,1),")")</f>
        <v>(100)</v>
      </c>
      <c r="K420" s="302">
        <f t="shared" si="316"/>
        <v>4.3223778942605122</v>
      </c>
      <c r="L420" s="302">
        <f t="shared" si="317"/>
        <v>1.4343804236619988</v>
      </c>
      <c r="M420" s="302">
        <f t="shared" si="318"/>
        <v>0.79624168207761947</v>
      </c>
      <c r="N420" s="302">
        <f t="shared" si="319"/>
        <v>6.5530000000001305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18.88296173758394</v>
      </c>
      <c r="C429" s="299" t="str">
        <f>CONCATENATE("(",ROUND((B429/$H431)*100,1),")")</f>
        <v>(14.9)</v>
      </c>
      <c r="D429" s="302">
        <f>'Ind T6'!M180</f>
        <v>6.2665110930816166</v>
      </c>
      <c r="E429" s="299" t="str">
        <f>CONCATENATE("(",ROUND((D429/$H431)*100,1),")")</f>
        <v>(4.9)</v>
      </c>
      <c r="F429" s="302">
        <f>'Ind T6'!N180</f>
        <v>2.3667716083856227</v>
      </c>
      <c r="G429" s="299" t="str">
        <f>CONCATENATE("(",ROUND((F429/$H431)*100,1),")")</f>
        <v>(1.9)</v>
      </c>
      <c r="H429" s="302">
        <f>SUM(B429,D429,F429)</f>
        <v>27.516244439051182</v>
      </c>
      <c r="I429" s="299" t="str">
        <f>CONCATENATE("(",ROUND((H429/$H431)*100,1),")")</f>
        <v>(21.7)</v>
      </c>
      <c r="K429" s="302">
        <f>B434-B429</f>
        <v>1.3404069468657127</v>
      </c>
      <c r="L429" s="302">
        <f>D434-D429</f>
        <v>0.62154554839176246</v>
      </c>
      <c r="M429" s="302">
        <f>F434-F429</f>
        <v>2.5160145854016935E-2</v>
      </c>
      <c r="N429" s="302">
        <f>SUM(K429:M429)</f>
        <v>1.9871126411114921</v>
      </c>
    </row>
    <row r="430" spans="1:14" x14ac:dyDescent="0.2">
      <c r="A430" s="282" t="s">
        <v>365</v>
      </c>
      <c r="B430" s="302">
        <f>'Ind T6'!L179</f>
        <v>48.18871055360227</v>
      </c>
      <c r="C430" s="299" t="str">
        <f>CONCATENATE("(",ROUND((B430/$H431)*100,1),")")</f>
        <v>(38)</v>
      </c>
      <c r="D430" s="302">
        <f>'Ind T6'!M179</f>
        <v>43.84417957355533</v>
      </c>
      <c r="E430" s="299" t="str">
        <f>CONCATENATE("(",ROUND((D430/$H431)*100,1),")")</f>
        <v>(34.6)</v>
      </c>
      <c r="F430" s="302">
        <f>'Ind T6'!N179</f>
        <v>7.2748654337911223</v>
      </c>
      <c r="G430" s="299" t="str">
        <f>CONCATENATE("(",ROUND((F430/$H431)*100,1),")")</f>
        <v>(5.7)</v>
      </c>
      <c r="H430" s="302">
        <f t="shared" ref="H430" si="320">SUM(B430,D430,F430)</f>
        <v>99.307755560948721</v>
      </c>
      <c r="I430" s="299" t="str">
        <f>CONCATENATE("(",ROUND((H430/$H431)*100,1),")")</f>
        <v>(78.3)</v>
      </c>
      <c r="K430" s="302">
        <f t="shared" ref="K430:K431" si="321">B435-B430</f>
        <v>4.7315557203319543</v>
      </c>
      <c r="L430" s="302">
        <f t="shared" ref="L430:L431" si="322">D435-D430</f>
        <v>1.6841889877448324</v>
      </c>
      <c r="M430" s="302">
        <f t="shared" ref="M430:M431" si="323">F435-F430</f>
        <v>0.99314265081172159</v>
      </c>
      <c r="N430" s="302">
        <f t="shared" ref="N430:N431" si="324">SUM(K430:M430)</f>
        <v>7.4088873588885082</v>
      </c>
    </row>
    <row r="431" spans="1:14" x14ac:dyDescent="0.2">
      <c r="A431" s="282" t="s">
        <v>363</v>
      </c>
      <c r="B431" s="302">
        <f>SUM(B429:B430)</f>
        <v>67.071672291186218</v>
      </c>
      <c r="C431" s="299" t="str">
        <f>CONCATENATE("(",ROUND((B431/$H431)*100,1),")")</f>
        <v>(52.9)</v>
      </c>
      <c r="D431" s="302">
        <f>SUM(D429:D430)</f>
        <v>50.110690666636948</v>
      </c>
      <c r="E431" s="299" t="str">
        <f>CONCATENATE("(",ROUND((D431/$H431)*100,1),")")</f>
        <v>(39.5)</v>
      </c>
      <c r="F431" s="302">
        <f>SUM(F429:F430)</f>
        <v>9.641637042176745</v>
      </c>
      <c r="G431" s="299" t="str">
        <f>CONCATENATE("(",ROUND((F431/$H431)*100,1),")")</f>
        <v>(7.6)</v>
      </c>
      <c r="H431" s="302">
        <f>SUM(H429:H430)</f>
        <v>126.8239999999999</v>
      </c>
      <c r="I431" s="299" t="str">
        <f>CONCATENATE("(",ROUND((H431/$H431)*100,1),")")</f>
        <v>(100)</v>
      </c>
      <c r="K431" s="302">
        <f t="shared" si="321"/>
        <v>6.0719626671976528</v>
      </c>
      <c r="L431" s="302">
        <f t="shared" si="322"/>
        <v>2.3057345361365904</v>
      </c>
      <c r="M431" s="302">
        <f t="shared" si="323"/>
        <v>1.0183027966657381</v>
      </c>
      <c r="N431" s="302">
        <f t="shared" si="324"/>
        <v>9.3959999999999813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20.223368684449653</v>
      </c>
      <c r="C434" s="299" t="str">
        <f>CONCATENATE("(",ROUND((B434/$H436)*100,1),")")</f>
        <v>(14.8)</v>
      </c>
      <c r="D434" s="302">
        <f>'Ind T6'!R180</f>
        <v>6.888056641473379</v>
      </c>
      <c r="E434" s="299" t="str">
        <f>CONCATENATE("(",ROUND((D434/$H436)*100,1),")")</f>
        <v>(5.1)</v>
      </c>
      <c r="F434" s="302">
        <f>'Ind T6'!S180</f>
        <v>2.3919317542396397</v>
      </c>
      <c r="G434" s="299" t="str">
        <f>CONCATENATE("(",ROUND((F434/$H436)*100,1),")")</f>
        <v>(1.8)</v>
      </c>
      <c r="H434" s="302">
        <f>SUM(B434,D434,F434)</f>
        <v>29.503357080162672</v>
      </c>
      <c r="I434" s="299" t="str">
        <f>CONCATENATE("(",ROUND((H434/$H436)*100,1),")")</f>
        <v>(21.7)</v>
      </c>
      <c r="K434" s="302">
        <f>B439-B434</f>
        <v>1.7133438522475153</v>
      </c>
      <c r="L434" s="302">
        <f>D439-D434</f>
        <v>0.89010287316234127</v>
      </c>
      <c r="M434" s="302">
        <f>F439-F434</f>
        <v>-8.7564459439553932E-2</v>
      </c>
      <c r="N434" s="302">
        <f>SUM(K434:M434)</f>
        <v>2.5158822659703026</v>
      </c>
    </row>
    <row r="435" spans="1:14" x14ac:dyDescent="0.2">
      <c r="A435" s="282" t="s">
        <v>365</v>
      </c>
      <c r="B435" s="302">
        <f>'Ind T6'!Q179</f>
        <v>52.920266273934224</v>
      </c>
      <c r="C435" s="299" t="str">
        <f>CONCATENATE("(",ROUND((B435/$H436)*100,1),")")</f>
        <v>(38.8)</v>
      </c>
      <c r="D435" s="302">
        <f>'Ind T6'!R179</f>
        <v>45.528368561300162</v>
      </c>
      <c r="E435" s="299" t="str">
        <f>CONCATENATE("(",ROUND((D435/$H436)*100,1),")")</f>
        <v>(33.4)</v>
      </c>
      <c r="F435" s="302">
        <f>'Ind T6'!S179</f>
        <v>8.2680080846028439</v>
      </c>
      <c r="G435" s="299" t="str">
        <f>CONCATENATE("(",ROUND((F435/$H436)*100,1),")")</f>
        <v>(6.1)</v>
      </c>
      <c r="H435" s="302">
        <f t="shared" ref="H435" si="325">SUM(B435,D435,F435)</f>
        <v>106.71664291983723</v>
      </c>
      <c r="I435" s="299" t="str">
        <f>CONCATENATE("(",ROUND((H435/$H436)*100,1),")")</f>
        <v>(78.3)</v>
      </c>
      <c r="K435" s="302">
        <f t="shared" ref="K435:K436" si="326">B440-B435</f>
        <v>7.3462857725282475</v>
      </c>
      <c r="L435" s="302">
        <f t="shared" ref="L435:L436" si="327">D440-D435</f>
        <v>0.35173383024827842</v>
      </c>
      <c r="M435" s="302">
        <f t="shared" ref="M435:M436" si="328">F440-F435</f>
        <v>1.474098131253589</v>
      </c>
      <c r="N435" s="302">
        <f t="shared" ref="N435:N436" si="329">SUM(K435:M435)</f>
        <v>9.172117734030115</v>
      </c>
    </row>
    <row r="436" spans="1:14" x14ac:dyDescent="0.2">
      <c r="A436" s="282" t="s">
        <v>363</v>
      </c>
      <c r="B436" s="302">
        <f>SUM(B434:B435)</f>
        <v>73.143634958383871</v>
      </c>
      <c r="C436" s="299" t="str">
        <f>CONCATENATE("(",ROUND((B436/$H436)*100,1),")")</f>
        <v>(53.7)</v>
      </c>
      <c r="D436" s="302">
        <f>SUM(D434:D435)</f>
        <v>52.416425202773539</v>
      </c>
      <c r="E436" s="299" t="str">
        <f>CONCATENATE("(",ROUND((D436/$H436)*100,1),")")</f>
        <v>(38.5)</v>
      </c>
      <c r="F436" s="302">
        <f>SUM(F434:F435)</f>
        <v>10.659939838842483</v>
      </c>
      <c r="G436" s="299" t="str">
        <f>CONCATENATE("(",ROUND((F436/$H436)*100,1),")")</f>
        <v>(7.8)</v>
      </c>
      <c r="H436" s="302">
        <f>SUM(H434:H435)</f>
        <v>136.21999999999991</v>
      </c>
      <c r="I436" s="299" t="str">
        <f>CONCATENATE("(",ROUND((H436/$H436)*100,1),")")</f>
        <v>(100)</v>
      </c>
      <c r="K436" s="302">
        <f t="shared" si="326"/>
        <v>9.0596296247757664</v>
      </c>
      <c r="L436" s="302">
        <f t="shared" si="327"/>
        <v>1.2418367034106197</v>
      </c>
      <c r="M436" s="302">
        <f t="shared" si="328"/>
        <v>1.3865336718140355</v>
      </c>
      <c r="N436" s="302">
        <f t="shared" si="329"/>
        <v>11.688000000000422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21.936712536697168</v>
      </c>
      <c r="C439" s="299" t="str">
        <f>CONCATENATE("(",ROUND((B439/$H441)*100,1),")")</f>
        <v>(14.8)</v>
      </c>
      <c r="D439" s="302">
        <f>'Ind T6'!W180</f>
        <v>7.7781595146357203</v>
      </c>
      <c r="E439" s="299" t="str">
        <f>CONCATENATE("(",ROUND((D439/$H441)*100,1),")")</f>
        <v>(5.3)</v>
      </c>
      <c r="F439" s="302">
        <f>'Ind T6'!X180</f>
        <v>2.3043672948000857</v>
      </c>
      <c r="G439" s="299" t="str">
        <f>CONCATENATE("(",ROUND((F439/$H441)*100,1),")")</f>
        <v>(1.6)</v>
      </c>
      <c r="H439" s="302">
        <f>SUM(B439,D439,F439)</f>
        <v>32.019239346132977</v>
      </c>
      <c r="I439" s="299" t="str">
        <f>CONCATENATE("(",ROUND((H439/$H441)*100,1),")")</f>
        <v>(21.6)</v>
      </c>
      <c r="K439" s="302">
        <f>B439-B429</f>
        <v>3.053750799113228</v>
      </c>
      <c r="L439" s="302">
        <f>D439-D429</f>
        <v>1.5116484215541037</v>
      </c>
      <c r="M439" s="302">
        <f>F439-F429</f>
        <v>-6.2404313585536997E-2</v>
      </c>
      <c r="N439" s="302">
        <f>SUM(K439:M439)</f>
        <v>4.5029949070817947</v>
      </c>
    </row>
    <row r="440" spans="1:14" x14ac:dyDescent="0.2">
      <c r="A440" s="282" t="s">
        <v>365</v>
      </c>
      <c r="B440" s="302">
        <f>'Ind T6'!V179</f>
        <v>60.266552046462472</v>
      </c>
      <c r="C440" s="299" t="str">
        <f>CONCATENATE("(",ROUND((B440/$H441)*100,1),")")</f>
        <v>(40.7)</v>
      </c>
      <c r="D440" s="302">
        <f>'Ind T6'!W179</f>
        <v>45.880102391548441</v>
      </c>
      <c r="E440" s="299" t="str">
        <f>CONCATENATE("(",ROUND((D440/$H441)*100,1),")")</f>
        <v>(31)</v>
      </c>
      <c r="F440" s="302">
        <f>'Ind T6'!X179</f>
        <v>9.7421062158564329</v>
      </c>
      <c r="G440" s="299" t="str">
        <f>CONCATENATE("(",ROUND((F440/$H441)*100,1),")")</f>
        <v>(6.6)</v>
      </c>
      <c r="H440" s="302">
        <f t="shared" ref="H440" si="330">SUM(B440,D440,F440)</f>
        <v>115.88876065386735</v>
      </c>
      <c r="I440" s="299" t="str">
        <f>CONCATENATE("(",ROUND((H440/$H441)*100,1),")")</f>
        <v>(78.4)</v>
      </c>
      <c r="K440" s="302">
        <f t="shared" ref="K440:K441" si="331">B440-B430</f>
        <v>12.077841492860202</v>
      </c>
      <c r="L440" s="302">
        <f t="shared" ref="L440:L441" si="332">D440-D430</f>
        <v>2.0359228179931108</v>
      </c>
      <c r="M440" s="302">
        <f t="shared" ref="M440:M441" si="333">F440-F430</f>
        <v>2.4672407820653106</v>
      </c>
      <c r="N440" s="302">
        <f t="shared" ref="N440:N441" si="334">SUM(K440:M440)</f>
        <v>16.581005092918623</v>
      </c>
    </row>
    <row r="441" spans="1:14" x14ac:dyDescent="0.2">
      <c r="A441" s="282" t="s">
        <v>363</v>
      </c>
      <c r="B441" s="302">
        <f>SUM(B439:B440)</f>
        <v>82.203264583159637</v>
      </c>
      <c r="C441" s="299" t="str">
        <f>CONCATENATE("(",ROUND((B441/$H441)*100,1),")")</f>
        <v>(55.6)</v>
      </c>
      <c r="D441" s="302">
        <f>SUM(D439:D440)</f>
        <v>53.658261906184158</v>
      </c>
      <c r="E441" s="299" t="str">
        <f>CONCATENATE("(",ROUND((D441/$H441)*100,1),")")</f>
        <v>(36.3)</v>
      </c>
      <c r="F441" s="302">
        <f>SUM(F439:F440)</f>
        <v>12.046473510656519</v>
      </c>
      <c r="G441" s="299" t="str">
        <f>CONCATENATE("(",ROUND((F441/$H441)*100,1),")")</f>
        <v>(8.1)</v>
      </c>
      <c r="H441" s="302">
        <f>SUM(H439:H440)</f>
        <v>147.90800000000033</v>
      </c>
      <c r="I441" s="299" t="str">
        <f>CONCATENATE("(",ROUND((H441/$H441)*100,1),")")</f>
        <v>(100)</v>
      </c>
      <c r="K441" s="302">
        <f t="shared" si="331"/>
        <v>15.131592291973419</v>
      </c>
      <c r="L441" s="302">
        <f t="shared" si="332"/>
        <v>3.5475712395472101</v>
      </c>
      <c r="M441" s="302">
        <f t="shared" si="333"/>
        <v>2.4048364684797736</v>
      </c>
      <c r="N441" s="302">
        <f t="shared" si="334"/>
        <v>21.084000000000401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4.0243623083522868</v>
      </c>
      <c r="C450" s="299" t="str">
        <f>CONCATENATE("(",ROUND((B450/$H452)*100,1),")")</f>
        <v>(18)</v>
      </c>
      <c r="D450" s="302">
        <f>'Ind T6'!M189</f>
        <v>5.1987158676104892</v>
      </c>
      <c r="E450" s="299" t="str">
        <f>CONCATENATE("(",ROUND((D450/$H452)*100,1),")")</f>
        <v>(23.3)</v>
      </c>
      <c r="F450" s="302">
        <f>'Ind T6'!N189</f>
        <v>2.1427375354311464</v>
      </c>
      <c r="G450" s="299" t="str">
        <f>CONCATENATE("(",ROUND((F450/$H452)*100,1),")")</f>
        <v>(9.6)</v>
      </c>
      <c r="H450" s="302">
        <f>SUM(B450,D450,F450)</f>
        <v>11.365815711393923</v>
      </c>
      <c r="I450" s="299" t="str">
        <f>CONCATENATE("(",ROUND((H450/$H452)*100,1),")")</f>
        <v>(50.9)</v>
      </c>
      <c r="K450" s="302">
        <f>B455-B450</f>
        <v>-0.14300726583433487</v>
      </c>
      <c r="L450" s="302">
        <f>D455-D450</f>
        <v>-2.9212102006269447E-2</v>
      </c>
      <c r="M450" s="302">
        <f>F455-F450</f>
        <v>-0.33634282076975786</v>
      </c>
      <c r="N450" s="302">
        <f>SUM(K450:M450)</f>
        <v>-0.50856218861036218</v>
      </c>
    </row>
    <row r="451" spans="1:14" x14ac:dyDescent="0.2">
      <c r="A451" s="282" t="s">
        <v>365</v>
      </c>
      <c r="B451" s="302">
        <f>'Ind T6'!L188</f>
        <v>3.0376699247799812</v>
      </c>
      <c r="C451" s="299" t="str">
        <f>CONCATENATE("(",ROUND((B451/$H452)*100,1),")")</f>
        <v>(13.6)</v>
      </c>
      <c r="D451" s="302">
        <f>'Ind T6'!M188</f>
        <v>6.3466966019475652</v>
      </c>
      <c r="E451" s="299" t="str">
        <f>CONCATENATE("(",ROUND((D451/$H452)*100,1),")")</f>
        <v>(28.4)</v>
      </c>
      <c r="F451" s="302">
        <f>'Ind T6'!N188</f>
        <v>1.5708177618785109</v>
      </c>
      <c r="G451" s="299" t="str">
        <f>CONCATENATE("(",ROUND((F451/$H452)*100,1),")")</f>
        <v>(7)</v>
      </c>
      <c r="H451" s="302">
        <f t="shared" ref="H451" si="335">SUM(B451,D451,F451)</f>
        <v>10.955184288606057</v>
      </c>
      <c r="I451" s="299" t="str">
        <f>CONCATENATE("(",ROUND((H451/$H452)*100,1),")")</f>
        <v>(49.1)</v>
      </c>
      <c r="K451" s="302">
        <f t="shared" ref="K451:K452" si="336">B456-B451</f>
        <v>-0.29953040426067989</v>
      </c>
      <c r="L451" s="302">
        <f t="shared" ref="L451:L452" si="337">D456-D451</f>
        <v>-0.20460321913596236</v>
      </c>
      <c r="M451" s="302">
        <f t="shared" ref="M451:M452" si="338">F456-F451</f>
        <v>-0.28530418799298718</v>
      </c>
      <c r="N451" s="302">
        <f t="shared" ref="N451:N452" si="339">SUM(K451:M451)</f>
        <v>-0.78943781138962943</v>
      </c>
    </row>
    <row r="452" spans="1:14" x14ac:dyDescent="0.2">
      <c r="A452" s="282" t="s">
        <v>363</v>
      </c>
      <c r="B452" s="302">
        <f>SUM(B450:B451)</f>
        <v>7.0620322331322676</v>
      </c>
      <c r="C452" s="299" t="str">
        <f>CONCATENATE("(",ROUND((B452/$H452)*100,1),")")</f>
        <v>(31.6)</v>
      </c>
      <c r="D452" s="302">
        <f>SUM(D450:D451)</f>
        <v>11.545412469558055</v>
      </c>
      <c r="E452" s="299" t="str">
        <f>CONCATENATE("(",ROUND((D452/$H452)*100,1),")")</f>
        <v>(51.7)</v>
      </c>
      <c r="F452" s="302">
        <f>SUM(F450:F451)</f>
        <v>3.7135552973096573</v>
      </c>
      <c r="G452" s="299" t="str">
        <f>CONCATENATE("(",ROUND((F452/$H452)*100,1),")")</f>
        <v>(16.6)</v>
      </c>
      <c r="H452" s="302">
        <f>SUM(H450:H451)</f>
        <v>22.32099999999998</v>
      </c>
      <c r="I452" s="299" t="str">
        <f>CONCATENATE("(",ROUND((H452/$H452)*100,1),")")</f>
        <v>(100)</v>
      </c>
      <c r="K452" s="302">
        <f t="shared" si="336"/>
        <v>-0.44253767009501388</v>
      </c>
      <c r="L452" s="302">
        <f t="shared" si="337"/>
        <v>-0.23381532114223269</v>
      </c>
      <c r="M452" s="302">
        <f t="shared" si="338"/>
        <v>-0.62164700876274503</v>
      </c>
      <c r="N452" s="302">
        <f t="shared" si="339"/>
        <v>-1.2979999999999916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3.8813550425179519</v>
      </c>
      <c r="C455" s="299" t="str">
        <f>CONCATENATE("(",ROUND((B455/$H457)*100,1),")")</f>
        <v>(18.5)</v>
      </c>
      <c r="D455" s="302">
        <f>'Ind T6'!R189</f>
        <v>5.1695037656042198</v>
      </c>
      <c r="E455" s="299" t="str">
        <f>CONCATENATE("(",ROUND((D455/$H457)*100,1),")")</f>
        <v>(24.6)</v>
      </c>
      <c r="F455" s="302">
        <f>'Ind T6'!S189</f>
        <v>1.8063947146613886</v>
      </c>
      <c r="G455" s="299" t="str">
        <f>CONCATENATE("(",ROUND((F455/$H457)*100,1),")")</f>
        <v>(8.6)</v>
      </c>
      <c r="H455" s="302">
        <f>SUM(B455,D455,F455)</f>
        <v>10.85725352278356</v>
      </c>
      <c r="I455" s="299" t="str">
        <f>CONCATENATE("(",ROUND((H455/$H457)*100,1),")")</f>
        <v>(51.6)</v>
      </c>
      <c r="K455" s="302">
        <f>B460-B455</f>
        <v>0.2095184999189339</v>
      </c>
      <c r="L455" s="302">
        <f>D460-D455</f>
        <v>0.46269040336277634</v>
      </c>
      <c r="M455" s="302">
        <f>F460-F455</f>
        <v>5.7009226258547541E-2</v>
      </c>
      <c r="N455" s="302">
        <f>SUM(K455:M455)</f>
        <v>0.72921812954025778</v>
      </c>
    </row>
    <row r="456" spans="1:14" x14ac:dyDescent="0.2">
      <c r="A456" s="282" t="s">
        <v>365</v>
      </c>
      <c r="B456" s="302">
        <f>'Ind T6'!Q188</f>
        <v>2.7381395205193013</v>
      </c>
      <c r="C456" s="299" t="str">
        <f>CONCATENATE("(",ROUND((B456/$H457)*100,1),")")</f>
        <v>(13)</v>
      </c>
      <c r="D456" s="302">
        <f>'Ind T6'!R188</f>
        <v>6.1420933828116029</v>
      </c>
      <c r="E456" s="299" t="str">
        <f>CONCATENATE("(",ROUND((D456/$H457)*100,1),")")</f>
        <v>(29.2)</v>
      </c>
      <c r="F456" s="302">
        <f>'Ind T6'!S188</f>
        <v>1.2855135738855237</v>
      </c>
      <c r="G456" s="299" t="str">
        <f>CONCATENATE("(",ROUND((F456/$H457)*100,1),")")</f>
        <v>(6.1)</v>
      </c>
      <c r="H456" s="302">
        <f t="shared" ref="H456" si="340">SUM(B456,D456,F456)</f>
        <v>10.165746477216429</v>
      </c>
      <c r="I456" s="299" t="str">
        <f>CONCATENATE("(",ROUND((H456/$H457)*100,1),")")</f>
        <v>(48.4)</v>
      </c>
      <c r="K456" s="302">
        <f t="shared" ref="K456:K457" si="341">B461-B456</f>
        <v>-4.8208133500989181E-2</v>
      </c>
      <c r="L456" s="302">
        <f t="shared" ref="L456:L457" si="342">D461-D456</f>
        <v>0.26087042846784936</v>
      </c>
      <c r="M456" s="302">
        <f t="shared" ref="M456:M457" si="343">F461-F456</f>
        <v>0.10711957549289264</v>
      </c>
      <c r="N456" s="302">
        <f t="shared" ref="N456:N457" si="344">SUM(K456:M456)</f>
        <v>0.31978187045975281</v>
      </c>
    </row>
    <row r="457" spans="1:14" x14ac:dyDescent="0.2">
      <c r="A457" s="282" t="s">
        <v>363</v>
      </c>
      <c r="B457" s="302">
        <f>SUM(B455:B456)</f>
        <v>6.6194945630372537</v>
      </c>
      <c r="C457" s="299" t="str">
        <f>CONCATENATE("(",ROUND((B457/$H457)*100,1),")")</f>
        <v>(31.5)</v>
      </c>
      <c r="D457" s="302">
        <f>SUM(D455:D456)</f>
        <v>11.311597148415823</v>
      </c>
      <c r="E457" s="299" t="str">
        <f>CONCATENATE("(",ROUND((D457/$H457)*100,1),")")</f>
        <v>(53.8)</v>
      </c>
      <c r="F457" s="302">
        <f>SUM(F455:F456)</f>
        <v>3.0919082885469122</v>
      </c>
      <c r="G457" s="299" t="str">
        <f>CONCATENATE("(",ROUND((F457/$H457)*100,1),")")</f>
        <v>(14.7)</v>
      </c>
      <c r="H457" s="302">
        <f>SUM(H455:H456)</f>
        <v>21.022999999999989</v>
      </c>
      <c r="I457" s="299" t="str">
        <f>CONCATENATE("(",ROUND((H457/$H457)*100,1),")")</f>
        <v>(100)</v>
      </c>
      <c r="K457" s="302">
        <f t="shared" si="341"/>
        <v>0.16131036641794427</v>
      </c>
      <c r="L457" s="302">
        <f t="shared" si="342"/>
        <v>0.72356083183062658</v>
      </c>
      <c r="M457" s="302">
        <f t="shared" si="343"/>
        <v>0.16412880175144018</v>
      </c>
      <c r="N457" s="302">
        <f t="shared" si="344"/>
        <v>1.049000000000011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4.0908735424368858</v>
      </c>
      <c r="C460" s="299" t="str">
        <f>CONCATENATE("(",ROUND((B460/$H462)*100,1),")")</f>
        <v>(18.5)</v>
      </c>
      <c r="D460" s="302">
        <f>'Ind T6'!W189</f>
        <v>5.6321941689669961</v>
      </c>
      <c r="E460" s="299" t="str">
        <f>CONCATENATE("(",ROUND((D460/$H462)*100,1),")")</f>
        <v>(25.5)</v>
      </c>
      <c r="F460" s="302">
        <f>'Ind T6'!X189</f>
        <v>1.8634039409199361</v>
      </c>
      <c r="G460" s="299" t="str">
        <f>CONCATENATE("(",ROUND((F460/$H462)*100,1),")")</f>
        <v>(8.4)</v>
      </c>
      <c r="H460" s="302">
        <f>SUM(B460,D460,F460)</f>
        <v>11.586471652323818</v>
      </c>
      <c r="I460" s="299" t="str">
        <f>CONCATENATE("(",ROUND((H460/$H462)*100,1),")")</f>
        <v>(52.5)</v>
      </c>
      <c r="K460" s="302">
        <f>B460-B450</f>
        <v>6.6511234084599025E-2</v>
      </c>
      <c r="L460" s="302">
        <f>D460-D450</f>
        <v>0.43347830135650689</v>
      </c>
      <c r="M460" s="302">
        <f>F460-F450</f>
        <v>-0.27933359451121031</v>
      </c>
      <c r="N460" s="302">
        <f>SUM(K460:M460)</f>
        <v>0.2206559409298956</v>
      </c>
    </row>
    <row r="461" spans="1:14" x14ac:dyDescent="0.2">
      <c r="A461" s="282" t="s">
        <v>365</v>
      </c>
      <c r="B461" s="302">
        <f>'Ind T6'!V188</f>
        <v>2.6899313870183121</v>
      </c>
      <c r="C461" s="299" t="str">
        <f>CONCATENATE("(",ROUND((B461/$H462)*100,1),")")</f>
        <v>(12.2)</v>
      </c>
      <c r="D461" s="302">
        <f>'Ind T6'!W188</f>
        <v>6.4029638112794522</v>
      </c>
      <c r="E461" s="299" t="str">
        <f>CONCATENATE("(",ROUND((D461/$H462)*100,1),")")</f>
        <v>(29)</v>
      </c>
      <c r="F461" s="302">
        <f>'Ind T6'!X188</f>
        <v>1.3926331493784163</v>
      </c>
      <c r="G461" s="299" t="str">
        <f>CONCATENATE("(",ROUND((F461/$H462)*100,1),")")</f>
        <v>(6.3)</v>
      </c>
      <c r="H461" s="302">
        <f t="shared" ref="H461" si="345">SUM(B461,D461,F461)</f>
        <v>10.48552834767618</v>
      </c>
      <c r="I461" s="299" t="str">
        <f>CONCATENATE("(",ROUND((H461/$H462)*100,1),")")</f>
        <v>(47.5)</v>
      </c>
      <c r="K461" s="302">
        <f t="shared" ref="K461:K462" si="346">B461-B451</f>
        <v>-0.34773853776166908</v>
      </c>
      <c r="L461" s="302">
        <f t="shared" ref="L461:L462" si="347">D461-D451</f>
        <v>5.6267209331887003E-2</v>
      </c>
      <c r="M461" s="302">
        <f t="shared" ref="M461:M462" si="348">F461-F451</f>
        <v>-0.17818461250009454</v>
      </c>
      <c r="N461" s="302">
        <f t="shared" ref="N461:N462" si="349">SUM(K461:M461)</f>
        <v>-0.46965594092987661</v>
      </c>
    </row>
    <row r="462" spans="1:14" x14ac:dyDescent="0.2">
      <c r="A462" s="282" t="s">
        <v>363</v>
      </c>
      <c r="B462" s="302">
        <f>SUM(B460:B461)</f>
        <v>6.780804929455198</v>
      </c>
      <c r="C462" s="299" t="str">
        <f>CONCATENATE("(",ROUND((B462/$H462)*100,1),")")</f>
        <v>(30.7)</v>
      </c>
      <c r="D462" s="302">
        <f>SUM(D460:D461)</f>
        <v>12.035157980246449</v>
      </c>
      <c r="E462" s="299" t="str">
        <f>CONCATENATE("(",ROUND((D462/$H462)*100,1),")")</f>
        <v>(54.5)</v>
      </c>
      <c r="F462" s="302">
        <f>SUM(F460:F461)</f>
        <v>3.2560370902983524</v>
      </c>
      <c r="G462" s="299" t="str">
        <f>CONCATENATE("(",ROUND((F462/$H462)*100,1),")")</f>
        <v>(14.8)</v>
      </c>
      <c r="H462" s="302">
        <f>SUM(H460:H461)</f>
        <v>22.071999999999996</v>
      </c>
      <c r="I462" s="299" t="str">
        <f>CONCATENATE("(",ROUND((H462/$H462)*100,1),")")</f>
        <v>(100)</v>
      </c>
      <c r="K462" s="302">
        <f t="shared" si="346"/>
        <v>-0.28122730367706961</v>
      </c>
      <c r="L462" s="302">
        <f t="shared" si="347"/>
        <v>0.48974551068839389</v>
      </c>
      <c r="M462" s="302">
        <f t="shared" si="348"/>
        <v>-0.45751820701130486</v>
      </c>
      <c r="N462" s="302">
        <f t="shared" si="349"/>
        <v>-0.24899999999998057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3.9623934031182575</v>
      </c>
      <c r="C471" s="299" t="str">
        <f>CONCATENATE("(",ROUND((B471/$H473)*100,1),")")</f>
        <v>(21)</v>
      </c>
      <c r="D471" s="302">
        <f>'Ind T6'!M198</f>
        <v>0.50487966480961322</v>
      </c>
      <c r="E471" s="299" t="str">
        <f>CONCATENATE("(",ROUND((D471/$H473)*100,1),")")</f>
        <v>(2.7)</v>
      </c>
      <c r="F471" s="302">
        <f>'Ind T6'!N198</f>
        <v>2.3780957616947687</v>
      </c>
      <c r="G471" s="299" t="str">
        <f>CONCATENATE("(",ROUND((F471/$H473)*100,1),")")</f>
        <v>(12.6)</v>
      </c>
      <c r="H471" s="302">
        <f>SUM(B471,D471,F471)</f>
        <v>6.8453688296226396</v>
      </c>
      <c r="I471" s="299" t="str">
        <f>CONCATENATE("(",ROUND((H471/$H473)*100,1),")")</f>
        <v>(36.3)</v>
      </c>
      <c r="K471" s="302">
        <f>B476-B471</f>
        <v>5.3700780881470678E-2</v>
      </c>
      <c r="L471" s="302">
        <f>D476-D471</f>
        <v>-1.1062409666771078E-2</v>
      </c>
      <c r="M471" s="302">
        <f>F476-F471</f>
        <v>2.9531630081585991E-2</v>
      </c>
      <c r="N471" s="302">
        <f>SUM(K471:M471)</f>
        <v>7.2170001296285591E-2</v>
      </c>
    </row>
    <row r="472" spans="1:14" x14ac:dyDescent="0.2">
      <c r="A472" s="282" t="s">
        <v>365</v>
      </c>
      <c r="B472" s="302">
        <f>'Ind T6'!L197</f>
        <v>4.2090121786607053</v>
      </c>
      <c r="C472" s="299" t="str">
        <f>CONCATENATE("(",ROUND((B472/$H473)*100,1),")")</f>
        <v>(22.3)</v>
      </c>
      <c r="D472" s="302">
        <f>'Ind T6'!M197</f>
        <v>3.7016100559589704</v>
      </c>
      <c r="E472" s="299" t="str">
        <f>CONCATENATE("(",ROUND((D472/$H473)*100,1),")")</f>
        <v>(19.6)</v>
      </c>
      <c r="F472" s="302">
        <f>'Ind T6'!N197</f>
        <v>4.0920089357576765</v>
      </c>
      <c r="G472" s="299" t="str">
        <f>CONCATENATE("(",ROUND((F472/$H473)*100,1),")")</f>
        <v>(21.7)</v>
      </c>
      <c r="H472" s="302">
        <f t="shared" ref="H472" si="350">SUM(B472,D472,F472)</f>
        <v>12.002631170377352</v>
      </c>
      <c r="I472" s="299" t="str">
        <f>CONCATENATE("(",ROUND((H472/$H473)*100,1),")")</f>
        <v>(63.7)</v>
      </c>
      <c r="K472" s="302">
        <f t="shared" ref="K472:K473" si="351">B477-B472</f>
        <v>-0.20755106223992748</v>
      </c>
      <c r="L472" s="302">
        <f t="shared" ref="L472:L473" si="352">D477-D472</f>
        <v>-0.12080085654257644</v>
      </c>
      <c r="M472" s="302">
        <f t="shared" ref="M472:M473" si="353">F477-F472</f>
        <v>-6.3818082513780183E-2</v>
      </c>
      <c r="N472" s="302">
        <f t="shared" ref="N472:N473" si="354">SUM(K472:M472)</f>
        <v>-0.3921700012962841</v>
      </c>
    </row>
    <row r="473" spans="1:14" x14ac:dyDescent="0.2">
      <c r="A473" s="282" t="s">
        <v>363</v>
      </c>
      <c r="B473" s="302">
        <f>SUM(B471:B472)</f>
        <v>8.1714055817789628</v>
      </c>
      <c r="C473" s="299" t="str">
        <f>CONCATENATE("(",ROUND((B473/$H473)*100,1),")")</f>
        <v>(43.4)</v>
      </c>
      <c r="D473" s="302">
        <f>SUM(D471:D472)</f>
        <v>4.2064897207685839</v>
      </c>
      <c r="E473" s="299" t="str">
        <f>CONCATENATE("(",ROUND((D473/$H473)*100,1),")")</f>
        <v>(22.3)</v>
      </c>
      <c r="F473" s="302">
        <f>SUM(F471:F472)</f>
        <v>6.4701046974524452</v>
      </c>
      <c r="G473" s="299" t="str">
        <f>CONCATENATE("(",ROUND((F473/$H473)*100,1),")")</f>
        <v>(34.3)</v>
      </c>
      <c r="H473" s="302">
        <f>SUM(H471:H472)</f>
        <v>18.847999999999992</v>
      </c>
      <c r="I473" s="299" t="str">
        <f>CONCATENATE("(",ROUND((H473/$H473)*100,1),")")</f>
        <v>(100)</v>
      </c>
      <c r="K473" s="302">
        <f t="shared" si="351"/>
        <v>-0.1538502813584568</v>
      </c>
      <c r="L473" s="302">
        <f t="shared" si="352"/>
        <v>-0.13186326620934796</v>
      </c>
      <c r="M473" s="302">
        <f t="shared" si="353"/>
        <v>-3.4286452432194636E-2</v>
      </c>
      <c r="N473" s="302">
        <f t="shared" si="354"/>
        <v>-0.3199999999999994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4.0160941839997282</v>
      </c>
      <c r="C476" s="299" t="str">
        <f>CONCATENATE("(",ROUND((B476/$H478)*100,1),")")</f>
        <v>(21.7)</v>
      </c>
      <c r="D476" s="302">
        <f>'Ind T6'!R198</f>
        <v>0.49381725514284214</v>
      </c>
      <c r="E476" s="299" t="str">
        <f>CONCATENATE("(",ROUND((D476/$H478)*100,1),")")</f>
        <v>(2.7)</v>
      </c>
      <c r="F476" s="302">
        <f>'Ind T6'!S198</f>
        <v>2.4076273917763547</v>
      </c>
      <c r="G476" s="299" t="str">
        <f>CONCATENATE("(",ROUND((F476/$H478)*100,1),")")</f>
        <v>(13)</v>
      </c>
      <c r="H476" s="302">
        <f>SUM(B476,D476,F476)</f>
        <v>6.9175388309189252</v>
      </c>
      <c r="I476" s="299" t="str">
        <f>CONCATENATE("(",ROUND((H476/$H478)*100,1),")")</f>
        <v>(37.3)</v>
      </c>
      <c r="K476" s="302">
        <f>B481-B476</f>
        <v>0.20573713516474257</v>
      </c>
      <c r="L476" s="302">
        <f>D481-D476</f>
        <v>3.1441327056606072E-3</v>
      </c>
      <c r="M476" s="302">
        <f>F481-F476</f>
        <v>0.11287182928561679</v>
      </c>
      <c r="N476" s="302">
        <f>SUM(K476:M476)</f>
        <v>0.32175309715601996</v>
      </c>
    </row>
    <row r="477" spans="1:14" x14ac:dyDescent="0.2">
      <c r="A477" s="282" t="s">
        <v>365</v>
      </c>
      <c r="B477" s="302">
        <f>'Ind T6'!Q197</f>
        <v>4.0014611164207778</v>
      </c>
      <c r="C477" s="299" t="str">
        <f>CONCATENATE("(",ROUND((B477/$H478)*100,1),")")</f>
        <v>(21.6)</v>
      </c>
      <c r="D477" s="302">
        <f>'Ind T6'!R197</f>
        <v>3.580809199416394</v>
      </c>
      <c r="E477" s="299" t="str">
        <f>CONCATENATE("(",ROUND((D477/$H478)*100,1),")")</f>
        <v>(19.3)</v>
      </c>
      <c r="F477" s="302">
        <f>'Ind T6'!S197</f>
        <v>4.0281908532438964</v>
      </c>
      <c r="G477" s="299" t="str">
        <f>CONCATENATE("(",ROUND((F477/$H478)*100,1),")")</f>
        <v>(21.7)</v>
      </c>
      <c r="H477" s="302">
        <f t="shared" ref="H477" si="355">SUM(B477,D477,F477)</f>
        <v>11.610461169081068</v>
      </c>
      <c r="I477" s="299" t="str">
        <f>CONCATENATE("(",ROUND((H477/$H478)*100,1),")")</f>
        <v>(62.7)</v>
      </c>
      <c r="K477" s="302">
        <f t="shared" ref="K477:K478" si="356">B482-B477</f>
        <v>-0.16873418054587752</v>
      </c>
      <c r="L477" s="302">
        <f t="shared" ref="L477:L478" si="357">D482-D477</f>
        <v>-0.10305468340545731</v>
      </c>
      <c r="M477" s="302">
        <f t="shared" ref="M477:M478" si="358">F482-F477</f>
        <v>-4.9964233204685016E-2</v>
      </c>
      <c r="N477" s="302">
        <f t="shared" ref="N477:N478" si="359">SUM(K477:M477)</f>
        <v>-0.32175309715601985</v>
      </c>
    </row>
    <row r="478" spans="1:14" x14ac:dyDescent="0.2">
      <c r="A478" s="282" t="s">
        <v>363</v>
      </c>
      <c r="B478" s="302">
        <f>SUM(B476:B477)</f>
        <v>8.017555300420506</v>
      </c>
      <c r="C478" s="299" t="str">
        <f>CONCATENATE("(",ROUND((B478/$H478)*100,1),")")</f>
        <v>(43.3)</v>
      </c>
      <c r="D478" s="302">
        <f>SUM(D476:D477)</f>
        <v>4.0746264545592359</v>
      </c>
      <c r="E478" s="299" t="str">
        <f>CONCATENATE("(",ROUND((D478/$H478)*100,1),")")</f>
        <v>(22)</v>
      </c>
      <c r="F478" s="302">
        <f>SUM(F476:F477)</f>
        <v>6.4358182450202506</v>
      </c>
      <c r="G478" s="299" t="str">
        <f>CONCATENATE("(",ROUND((F478/$H478)*100,1),")")</f>
        <v>(34.7)</v>
      </c>
      <c r="H478" s="302">
        <f>SUM(H476:H477)</f>
        <v>18.527999999999992</v>
      </c>
      <c r="I478" s="299" t="str">
        <f>CONCATENATE("(",ROUND((H478/$H478)*100,1),")")</f>
        <v>(100)</v>
      </c>
      <c r="K478" s="302">
        <f t="shared" si="356"/>
        <v>3.7002954618865047E-2</v>
      </c>
      <c r="L478" s="302">
        <f t="shared" si="357"/>
        <v>-9.9910550699796374E-2</v>
      </c>
      <c r="M478" s="302">
        <f t="shared" si="358"/>
        <v>6.2907596080932215E-2</v>
      </c>
      <c r="N478" s="302">
        <f t="shared" si="359"/>
        <v>8.8817841970012523E-16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4.2218313191644707</v>
      </c>
      <c r="C481" s="299" t="str">
        <f>CONCATENATE("(",ROUND((B481/$H483)*100,1),")")</f>
        <v>(22.8)</v>
      </c>
      <c r="D481" s="302">
        <f>'Ind T6'!W198</f>
        <v>0.49696138784850274</v>
      </c>
      <c r="E481" s="299" t="str">
        <f>CONCATENATE("(",ROUND((D481/$H483)*100,1),")")</f>
        <v>(2.7)</v>
      </c>
      <c r="F481" s="302">
        <f>'Ind T6'!X198</f>
        <v>2.5204992210619714</v>
      </c>
      <c r="G481" s="299" t="str">
        <f>CONCATENATE("(",ROUND((F481/$H483)*100,1),")")</f>
        <v>(13.6)</v>
      </c>
      <c r="H481" s="302">
        <f>SUM(B481,D481,F481)</f>
        <v>7.2392919280749446</v>
      </c>
      <c r="I481" s="299" t="str">
        <f>CONCATENATE("(",ROUND((H481/$H483)*100,1),")")</f>
        <v>(39.1)</v>
      </c>
      <c r="K481" s="302">
        <f>B481-B471</f>
        <v>0.25943791604621325</v>
      </c>
      <c r="L481" s="302">
        <f>D481-D471</f>
        <v>-7.9182769611104709E-3</v>
      </c>
      <c r="M481" s="302">
        <f>F481-F471</f>
        <v>0.14240345936720278</v>
      </c>
      <c r="N481" s="302">
        <f>SUM(K481:M481)</f>
        <v>0.39392309845230555</v>
      </c>
    </row>
    <row r="482" spans="1:14" x14ac:dyDescent="0.2">
      <c r="A482" s="282" t="s">
        <v>365</v>
      </c>
      <c r="B482" s="302">
        <f>'Ind T6'!V197</f>
        <v>3.8327269358749003</v>
      </c>
      <c r="C482" s="299" t="str">
        <f>CONCATENATE("(",ROUND((B482/$H483)*100,1),")")</f>
        <v>(20.7)</v>
      </c>
      <c r="D482" s="302">
        <f>'Ind T6'!W197</f>
        <v>3.4777545160109367</v>
      </c>
      <c r="E482" s="299" t="str">
        <f>CONCATENATE("(",ROUND((D482/$H483)*100,1),")")</f>
        <v>(18.8)</v>
      </c>
      <c r="F482" s="302">
        <f>'Ind T6'!X197</f>
        <v>3.9782266200392113</v>
      </c>
      <c r="G482" s="299" t="str">
        <f>CONCATENATE("(",ROUND((F482/$H483)*100,1),")")</f>
        <v>(21.5)</v>
      </c>
      <c r="H482" s="302">
        <f t="shared" ref="H482" si="360">SUM(B482,D482,F482)</f>
        <v>11.288708071925047</v>
      </c>
      <c r="I482" s="299" t="str">
        <f>CONCATENATE("(",ROUND((H482/$H483)*100,1),")")</f>
        <v>(60.9)</v>
      </c>
      <c r="K482" s="302">
        <f t="shared" ref="K482:K483" si="361">B482-B472</f>
        <v>-0.376285242785805</v>
      </c>
      <c r="L482" s="302">
        <f t="shared" ref="L482:L483" si="362">D482-D472</f>
        <v>-0.22385553994803375</v>
      </c>
      <c r="M482" s="302">
        <f t="shared" ref="M482:M483" si="363">F482-F472</f>
        <v>-0.1137823157184652</v>
      </c>
      <c r="N482" s="302">
        <f t="shared" ref="N482:N483" si="364">SUM(K482:M482)</f>
        <v>-0.71392309845230395</v>
      </c>
    </row>
    <row r="483" spans="1:14" x14ac:dyDescent="0.2">
      <c r="A483" s="282" t="s">
        <v>363</v>
      </c>
      <c r="B483" s="302">
        <f>SUM(B481:B482)</f>
        <v>8.0545582550393711</v>
      </c>
      <c r="C483" s="299" t="str">
        <f>CONCATENATE("(",ROUND((B483/$H483)*100,1),")")</f>
        <v>(43.5)</v>
      </c>
      <c r="D483" s="302">
        <f>SUM(D481:D482)</f>
        <v>3.9747159038594395</v>
      </c>
      <c r="E483" s="299" t="str">
        <f>CONCATENATE("(",ROUND((D483/$H483)*100,1),")")</f>
        <v>(21.5)</v>
      </c>
      <c r="F483" s="302">
        <f>SUM(F481:F482)</f>
        <v>6.4987258411011828</v>
      </c>
      <c r="G483" s="299" t="str">
        <f>CONCATENATE("(",ROUND((F483/$H483)*100,1),")")</f>
        <v>(35.1)</v>
      </c>
      <c r="H483" s="302">
        <f>SUM(H481:H482)</f>
        <v>18.527999999999992</v>
      </c>
      <c r="I483" s="299" t="str">
        <f>CONCATENATE("(",ROUND((H483/$H483)*100,1),")")</f>
        <v>(100)</v>
      </c>
      <c r="K483" s="302">
        <f t="shared" si="361"/>
        <v>-0.11684732673959175</v>
      </c>
      <c r="L483" s="302">
        <f t="shared" si="362"/>
        <v>-0.23177381690914434</v>
      </c>
      <c r="M483" s="302">
        <f t="shared" si="363"/>
        <v>2.8621143648737579E-2</v>
      </c>
      <c r="N483" s="302">
        <f t="shared" si="364"/>
        <v>-0.31999999999999851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Liverpool City Region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0.27636452618413732</v>
      </c>
      <c r="C8" s="300">
        <v>0.15034337135404169</v>
      </c>
      <c r="D8" s="300">
        <v>0.72031179699479597</v>
      </c>
      <c r="E8" s="300">
        <f>SUM(B8:D8)</f>
        <v>1.1470196945329749</v>
      </c>
      <c r="F8" s="300"/>
      <c r="G8" s="300">
        <v>0.38897864577148628</v>
      </c>
      <c r="H8" s="300">
        <v>1.5537146331860326E-2</v>
      </c>
      <c r="I8" s="300">
        <v>0.43174017242007073</v>
      </c>
      <c r="J8" s="300">
        <f>SUM(G8:I8)</f>
        <v>0.83625596452341733</v>
      </c>
      <c r="K8" s="300"/>
      <c r="L8" s="300">
        <v>0.31549184149374493</v>
      </c>
      <c r="M8" s="300">
        <v>0.11057342657544324</v>
      </c>
      <c r="N8" s="300">
        <v>0.52274825174057404</v>
      </c>
      <c r="O8" s="300">
        <f>SUM(L8:N8)</f>
        <v>0.94881351980976225</v>
      </c>
      <c r="P8" s="300"/>
      <c r="Q8" s="300">
        <v>0.32695105138599984</v>
      </c>
      <c r="R8" s="300">
        <v>0.11109987183036268</v>
      </c>
      <c r="S8" s="300">
        <v>0.54956483182590266</v>
      </c>
      <c r="T8" s="300">
        <f>SUM(Q8:S8)</f>
        <v>0.98761575504226518</v>
      </c>
      <c r="U8" s="300"/>
      <c r="V8" s="300">
        <v>0.33410469546795357</v>
      </c>
      <c r="W8" s="300">
        <v>0.10560144268444262</v>
      </c>
      <c r="X8" s="300">
        <v>0.57893949507039932</v>
      </c>
      <c r="Y8" s="300">
        <f>SUM(V8:X8)</f>
        <v>1.0186456332227956</v>
      </c>
    </row>
    <row r="9" spans="1:25" x14ac:dyDescent="0.2">
      <c r="A9" s="260" t="s">
        <v>364</v>
      </c>
      <c r="B9" s="300">
        <v>0.91609227611311195</v>
      </c>
      <c r="C9" s="300">
        <v>8.0183131388375344E-3</v>
      </c>
      <c r="D9" s="300">
        <v>1.3148697162150811</v>
      </c>
      <c r="E9" s="300">
        <f t="shared" ref="E9:E10" si="0">SUM(B9:D9)</f>
        <v>2.2389803054670305</v>
      </c>
      <c r="F9" s="300"/>
      <c r="G9" s="300">
        <v>1.0001522337809829</v>
      </c>
      <c r="H9" s="300">
        <v>8.2498122115679112E-3</v>
      </c>
      <c r="I9" s="300">
        <v>1.9993419894840292</v>
      </c>
      <c r="J9" s="300">
        <f t="shared" ref="J9:J10" si="1">SUM(G9:I9)</f>
        <v>3.0077440354765801</v>
      </c>
      <c r="K9" s="300"/>
      <c r="L9" s="300">
        <v>1.4364918415100425</v>
      </c>
      <c r="M9" s="300">
        <v>8.5268065269455927E-3</v>
      </c>
      <c r="N9" s="300">
        <v>1.4411678321532473</v>
      </c>
      <c r="O9" s="300">
        <f t="shared" ref="O9:O10" si="2">SUM(L9:N9)</f>
        <v>2.8861864801902355</v>
      </c>
      <c r="P9" s="300"/>
      <c r="Q9" s="300">
        <v>1.5388367340146873</v>
      </c>
      <c r="R9" s="300">
        <v>8.832784841004868E-3</v>
      </c>
      <c r="S9" s="300">
        <v>1.4487147261020417</v>
      </c>
      <c r="T9" s="300">
        <f t="shared" ref="T9:T10" si="3">SUM(Q9:S9)</f>
        <v>2.996384244957734</v>
      </c>
      <c r="U9" s="300"/>
      <c r="V9" s="300">
        <v>1.7065082415089861</v>
      </c>
      <c r="W9" s="300">
        <v>9.1345939935472478E-3</v>
      </c>
      <c r="X9" s="300">
        <v>1.3717115312746715</v>
      </c>
      <c r="Y9" s="300">
        <f t="shared" ref="Y9:Y10" si="4">SUM(V9:X9)</f>
        <v>3.0873543667772045</v>
      </c>
    </row>
    <row r="10" spans="1:25" x14ac:dyDescent="0.2">
      <c r="A10" s="264" t="s">
        <v>363</v>
      </c>
      <c r="B10" s="301">
        <f>SUM(B8:B9)</f>
        <v>1.1924568022972493</v>
      </c>
      <c r="C10" s="301">
        <f t="shared" ref="C10:D10" si="5">SUM(C8:C9)</f>
        <v>0.15836168449287921</v>
      </c>
      <c r="D10" s="301">
        <f t="shared" si="5"/>
        <v>2.0351815132098769</v>
      </c>
      <c r="E10" s="301">
        <f t="shared" si="0"/>
        <v>3.3860000000000054</v>
      </c>
      <c r="F10" s="301"/>
      <c r="G10" s="301">
        <f>SUM(G8:G9)</f>
        <v>1.3891308795524693</v>
      </c>
      <c r="H10" s="301">
        <f t="shared" ref="H10" si="6">SUM(H8:H9)</f>
        <v>2.3786958543428237E-2</v>
      </c>
      <c r="I10" s="301">
        <f t="shared" ref="I10" si="7">SUM(I8:I9)</f>
        <v>2.4310821619040999</v>
      </c>
      <c r="J10" s="301">
        <f t="shared" si="1"/>
        <v>3.8439999999999976</v>
      </c>
      <c r="K10" s="301"/>
      <c r="L10" s="301">
        <f>SUM(L8:L9)</f>
        <v>1.7519836830037874</v>
      </c>
      <c r="M10" s="301">
        <f t="shared" ref="M10" si="8">SUM(M8:M9)</f>
        <v>0.11910023310238883</v>
      </c>
      <c r="N10" s="301">
        <f t="shared" ref="N10" si="9">SUM(N8:N9)</f>
        <v>1.9639160838938214</v>
      </c>
      <c r="O10" s="301">
        <f t="shared" si="2"/>
        <v>3.8349999999999977</v>
      </c>
      <c r="P10" s="301"/>
      <c r="Q10" s="301">
        <f>SUM(Q8:Q9)</f>
        <v>1.8657877854006872</v>
      </c>
      <c r="R10" s="301">
        <f t="shared" ref="R10" si="10">SUM(R8:R9)</f>
        <v>0.11993265667136756</v>
      </c>
      <c r="S10" s="301">
        <f t="shared" ref="S10" si="11">SUM(S8:S9)</f>
        <v>1.9982795579279444</v>
      </c>
      <c r="T10" s="301">
        <f t="shared" si="3"/>
        <v>3.9839999999999991</v>
      </c>
      <c r="U10" s="301"/>
      <c r="V10" s="301">
        <f>SUM(V8:V9)</f>
        <v>2.0406129369769395</v>
      </c>
      <c r="W10" s="301">
        <f t="shared" ref="W10" si="12">SUM(W8:W9)</f>
        <v>0.11473603667798987</v>
      </c>
      <c r="X10" s="301">
        <f t="shared" ref="X10" si="13">SUM(X8:X9)</f>
        <v>1.9506510263450707</v>
      </c>
      <c r="Y10" s="301">
        <f t="shared" si="4"/>
        <v>4.1059999999999999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1.9850772889181557E-2</v>
      </c>
      <c r="C17" s="300">
        <v>2.4684898929606363E-3</v>
      </c>
      <c r="D17" s="300">
        <v>1.0285374554110652E-4</v>
      </c>
      <c r="E17" s="300">
        <f>SUM(B17:D17)</f>
        <v>2.2422116527683302E-2</v>
      </c>
      <c r="F17" s="300"/>
      <c r="G17" s="300">
        <v>5.3368421052267731E-2</v>
      </c>
      <c r="H17" s="300">
        <v>8.5263157893890364E-3</v>
      </c>
      <c r="I17" s="300">
        <v>1.5789473684264186E-4</v>
      </c>
      <c r="J17" s="300">
        <f>SUM(G17:I17)</f>
        <v>6.2052631578499405E-2</v>
      </c>
      <c r="K17" s="300"/>
      <c r="L17" s="300">
        <v>6.1081201334170526E-2</v>
      </c>
      <c r="M17" s="300">
        <v>1.1876900259411804E-2</v>
      </c>
      <c r="N17" s="300">
        <v>0</v>
      </c>
      <c r="O17" s="300">
        <f>SUM(L17:N17)</f>
        <v>7.2958101593582333E-2</v>
      </c>
      <c r="P17" s="300"/>
      <c r="Q17" s="300">
        <v>4.5715818945017188E-2</v>
      </c>
      <c r="R17" s="300">
        <v>9.05552963115548E-3</v>
      </c>
      <c r="S17" s="300">
        <v>0</v>
      </c>
      <c r="T17" s="300">
        <f>SUM(Q17:S17)</f>
        <v>5.477134857617267E-2</v>
      </c>
      <c r="U17" s="300"/>
      <c r="V17" s="300">
        <v>2.901948051982433E-2</v>
      </c>
      <c r="W17" s="300">
        <v>6.1233766232973849E-3</v>
      </c>
      <c r="X17" s="300">
        <v>0</v>
      </c>
      <c r="Y17" s="300">
        <f>SUM(V17:X17)</f>
        <v>3.5142857143121715E-2</v>
      </c>
    </row>
    <row r="18" spans="1:25" x14ac:dyDescent="0.2">
      <c r="A18" s="260" t="s">
        <v>364</v>
      </c>
      <c r="B18" s="300">
        <v>0.14852080856149455</v>
      </c>
      <c r="C18" s="300">
        <v>2.057074910822011E-3</v>
      </c>
      <c r="D18" s="300">
        <v>0</v>
      </c>
      <c r="E18" s="300">
        <f t="shared" ref="E18:E19" si="14">SUM(B18:D18)</f>
        <v>0.15057788347231657</v>
      </c>
      <c r="F18" s="300"/>
      <c r="G18" s="300">
        <v>0.38478947368465893</v>
      </c>
      <c r="H18" s="300">
        <v>2.415789473684193E-2</v>
      </c>
      <c r="I18" s="300">
        <v>0</v>
      </c>
      <c r="J18" s="300">
        <f t="shared" ref="J18:J19" si="15">SUM(G18:I18)</f>
        <v>0.40894736842150087</v>
      </c>
      <c r="K18" s="300"/>
      <c r="L18" s="300">
        <v>0.33795179829518512</v>
      </c>
      <c r="M18" s="300">
        <v>5.090100111232434E-3</v>
      </c>
      <c r="N18" s="300">
        <v>0</v>
      </c>
      <c r="O18" s="300">
        <f t="shared" ref="O18:O19" si="16">SUM(L18:N18)</f>
        <v>0.34304189840641758</v>
      </c>
      <c r="P18" s="300"/>
      <c r="Q18" s="300">
        <v>0.25428511432631401</v>
      </c>
      <c r="R18" s="300">
        <v>3.9435370975137015E-3</v>
      </c>
      <c r="S18" s="300">
        <v>0</v>
      </c>
      <c r="T18" s="300">
        <f t="shared" ref="T18:T19" si="17">SUM(Q18:S18)</f>
        <v>0.25822865142382773</v>
      </c>
      <c r="U18" s="300"/>
      <c r="V18" s="300">
        <v>0.16706168831143114</v>
      </c>
      <c r="W18" s="300">
        <v>2.7954545454475076E-3</v>
      </c>
      <c r="X18" s="300">
        <v>0</v>
      </c>
      <c r="Y18" s="300">
        <f t="shared" ref="Y18:Y19" si="18">SUM(V18:X18)</f>
        <v>0.16985714285687864</v>
      </c>
    </row>
    <row r="19" spans="1:25" x14ac:dyDescent="0.2">
      <c r="A19" s="264" t="s">
        <v>363</v>
      </c>
      <c r="B19" s="301">
        <f>SUM(B17:B18)</f>
        <v>0.1683715814506761</v>
      </c>
      <c r="C19" s="301">
        <f t="shared" ref="C19" si="19">SUM(C17:C18)</f>
        <v>4.5255648037826474E-3</v>
      </c>
      <c r="D19" s="301">
        <f t="shared" ref="D19" si="20">SUM(D17:D18)</f>
        <v>1.0285374554110652E-4</v>
      </c>
      <c r="E19" s="301">
        <f t="shared" si="14"/>
        <v>0.17299999999999985</v>
      </c>
      <c r="F19" s="301"/>
      <c r="G19" s="301">
        <f>SUM(G17:G18)</f>
        <v>0.43815789473692668</v>
      </c>
      <c r="H19" s="301">
        <f t="shared" ref="H19" si="21">SUM(H17:H18)</f>
        <v>3.2684210526230967E-2</v>
      </c>
      <c r="I19" s="301">
        <f t="shared" ref="I19" si="22">SUM(I17:I18)</f>
        <v>1.5789473684264186E-4</v>
      </c>
      <c r="J19" s="301">
        <f t="shared" si="15"/>
        <v>0.47100000000000025</v>
      </c>
      <c r="K19" s="301"/>
      <c r="L19" s="301">
        <f>SUM(L17:L18)</f>
        <v>0.39903299962935568</v>
      </c>
      <c r="M19" s="301">
        <f t="shared" ref="M19" si="23">SUM(M17:M18)</f>
        <v>1.6967000370644237E-2</v>
      </c>
      <c r="N19" s="301">
        <f t="shared" ref="N19" si="24">SUM(N17:N18)</f>
        <v>0</v>
      </c>
      <c r="O19" s="301">
        <f t="shared" si="16"/>
        <v>0.41599999999999993</v>
      </c>
      <c r="P19" s="301"/>
      <c r="Q19" s="301">
        <f>SUM(Q17:Q18)</f>
        <v>0.3000009332713312</v>
      </c>
      <c r="R19" s="301">
        <f t="shared" ref="R19" si="25">SUM(R17:R18)</f>
        <v>1.2999066728669181E-2</v>
      </c>
      <c r="S19" s="301">
        <f t="shared" ref="S19" si="26">SUM(S17:S18)</f>
        <v>0</v>
      </c>
      <c r="T19" s="301">
        <f t="shared" si="17"/>
        <v>0.31300000000000039</v>
      </c>
      <c r="U19" s="301"/>
      <c r="V19" s="301">
        <f>SUM(V17:V18)</f>
        <v>0.19608116883125548</v>
      </c>
      <c r="W19" s="301">
        <f t="shared" ref="W19" si="27">SUM(W17:W18)</f>
        <v>8.9188311687448917E-3</v>
      </c>
      <c r="X19" s="301">
        <f t="shared" ref="X19" si="28">SUM(X17:X18)</f>
        <v>0</v>
      </c>
      <c r="Y19" s="301">
        <f t="shared" si="18"/>
        <v>0.20500000000000038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1.6705624362441149</v>
      </c>
      <c r="C26" s="300">
        <v>0.63621492059986162</v>
      </c>
      <c r="D26" s="300">
        <v>5.3269561417552347E-2</v>
      </c>
      <c r="E26" s="300">
        <f>SUM(B26:D26)</f>
        <v>2.3600469182615287</v>
      </c>
      <c r="F26" s="300"/>
      <c r="G26" s="300">
        <v>1.9722097871813586</v>
      </c>
      <c r="H26" s="300">
        <v>0.69956408971555295</v>
      </c>
      <c r="I26" s="300">
        <v>0.13632600129280664</v>
      </c>
      <c r="J26" s="300">
        <f>SUM(G26:I26)</f>
        <v>2.8080998781897182</v>
      </c>
      <c r="K26" s="300"/>
      <c r="L26" s="300">
        <v>1.9843420775402205</v>
      </c>
      <c r="M26" s="300">
        <v>0.7468285890755314</v>
      </c>
      <c r="N26" s="300">
        <v>7.8627659573163811E-2</v>
      </c>
      <c r="O26" s="300">
        <f>SUM(L26:N26)</f>
        <v>2.8097983261889157</v>
      </c>
      <c r="P26" s="300"/>
      <c r="Q26" s="300">
        <v>1.9997057519254673</v>
      </c>
      <c r="R26" s="300">
        <v>0.72407733255680395</v>
      </c>
      <c r="S26" s="300">
        <v>7.8469466212334027E-2</v>
      </c>
      <c r="T26" s="300">
        <f>SUM(Q26:S26)</f>
        <v>2.8022525506946052</v>
      </c>
      <c r="U26" s="300"/>
      <c r="V26" s="300">
        <v>1.8918543106600374</v>
      </c>
      <c r="W26" s="300">
        <v>0.6366407882121482</v>
      </c>
      <c r="X26" s="300">
        <v>7.2401273500518254E-2</v>
      </c>
      <c r="Y26" s="300">
        <f>SUM(V26:X26)</f>
        <v>2.6008963723727039</v>
      </c>
    </row>
    <row r="27" spans="1:25" x14ac:dyDescent="0.2">
      <c r="A27" s="260" t="s">
        <v>364</v>
      </c>
      <c r="B27" s="300">
        <v>4.040755937633655</v>
      </c>
      <c r="C27" s="300">
        <v>0.1598086842477916</v>
      </c>
      <c r="D27" s="300">
        <v>7.1388459857022996E-2</v>
      </c>
      <c r="E27" s="300">
        <f t="shared" ref="E27:E28" si="29">SUM(B27:D27)</f>
        <v>4.2719530817384701</v>
      </c>
      <c r="F27" s="300"/>
      <c r="G27" s="300">
        <v>4.4406408254003891</v>
      </c>
      <c r="H27" s="300">
        <v>0.25404370566692774</v>
      </c>
      <c r="I27" s="300">
        <v>2.5215590742976988E-2</v>
      </c>
      <c r="J27" s="300">
        <f t="shared" ref="J27:J28" si="30">SUM(G27:I27)</f>
        <v>4.7199001218102943</v>
      </c>
      <c r="K27" s="300"/>
      <c r="L27" s="300">
        <v>4.261726490460866</v>
      </c>
      <c r="M27" s="300">
        <v>0.29076132814745426</v>
      </c>
      <c r="N27" s="300">
        <v>2.8713855202750473E-2</v>
      </c>
      <c r="O27" s="300">
        <f t="shared" ref="O27:O28" si="31">SUM(L27:N27)</f>
        <v>4.5812016738110701</v>
      </c>
      <c r="P27" s="300"/>
      <c r="Q27" s="300">
        <v>4.0950669820637593</v>
      </c>
      <c r="R27" s="300">
        <v>0.28243678840105296</v>
      </c>
      <c r="S27" s="300">
        <v>2.8243678840584468E-2</v>
      </c>
      <c r="T27" s="300">
        <f t="shared" ref="T27:T28" si="32">SUM(Q27:S27)</f>
        <v>4.4057474493053963</v>
      </c>
      <c r="U27" s="300"/>
      <c r="V27" s="300">
        <v>3.548049574120836</v>
      </c>
      <c r="W27" s="300">
        <v>0.25011349027325619</v>
      </c>
      <c r="X27" s="300">
        <v>2.5940563233201475E-2</v>
      </c>
      <c r="Y27" s="300">
        <f t="shared" ref="Y27:Y28" si="33">SUM(V27:X27)</f>
        <v>3.8241036276272933</v>
      </c>
    </row>
    <row r="28" spans="1:25" x14ac:dyDescent="0.2">
      <c r="A28" s="264" t="s">
        <v>363</v>
      </c>
      <c r="B28" s="301">
        <f>SUM(B26:B27)</f>
        <v>5.71131837387777</v>
      </c>
      <c r="C28" s="301">
        <f t="shared" ref="C28" si="34">SUM(C26:C27)</f>
        <v>0.79602360484765322</v>
      </c>
      <c r="D28" s="301">
        <f t="shared" ref="D28" si="35">SUM(D26:D27)</f>
        <v>0.12465802127457534</v>
      </c>
      <c r="E28" s="301">
        <f t="shared" si="29"/>
        <v>6.6319999999999979</v>
      </c>
      <c r="F28" s="301"/>
      <c r="G28" s="301">
        <f>SUM(G26:G27)</f>
        <v>6.4128506125817477</v>
      </c>
      <c r="H28" s="301">
        <f t="shared" ref="H28" si="36">SUM(H26:H27)</f>
        <v>0.95360779538248064</v>
      </c>
      <c r="I28" s="301">
        <f t="shared" ref="I28" si="37">SUM(I26:I27)</f>
        <v>0.16154159203578364</v>
      </c>
      <c r="J28" s="301">
        <f t="shared" si="30"/>
        <v>7.528000000000012</v>
      </c>
      <c r="K28" s="301"/>
      <c r="L28" s="301">
        <f>SUM(L26:L27)</f>
        <v>6.2460685680010863</v>
      </c>
      <c r="M28" s="301">
        <f t="shared" ref="M28" si="38">SUM(M26:M27)</f>
        <v>1.0375899172229857</v>
      </c>
      <c r="N28" s="301">
        <f t="shared" ref="N28" si="39">SUM(N26:N27)</f>
        <v>0.10734151477591428</v>
      </c>
      <c r="O28" s="301">
        <f t="shared" si="31"/>
        <v>7.3909999999999858</v>
      </c>
      <c r="P28" s="301"/>
      <c r="Q28" s="301">
        <f>SUM(Q26:Q27)</f>
        <v>6.0947727339892266</v>
      </c>
      <c r="R28" s="301">
        <f t="shared" ref="R28" si="40">SUM(R26:R27)</f>
        <v>1.006514120957857</v>
      </c>
      <c r="S28" s="301">
        <f t="shared" ref="S28" si="41">SUM(S26:S27)</f>
        <v>0.1067131450529185</v>
      </c>
      <c r="T28" s="301">
        <f t="shared" si="32"/>
        <v>7.208000000000002</v>
      </c>
      <c r="U28" s="301"/>
      <c r="V28" s="301">
        <f>SUM(V26:V27)</f>
        <v>5.4399038847808736</v>
      </c>
      <c r="W28" s="301">
        <f t="shared" ref="W28" si="42">SUM(W26:W27)</f>
        <v>0.88675427848540433</v>
      </c>
      <c r="X28" s="301">
        <f t="shared" ref="X28" si="43">SUM(X26:X27)</f>
        <v>9.8341836733719726E-2</v>
      </c>
      <c r="Y28" s="301">
        <f t="shared" si="33"/>
        <v>6.424999999999998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0.91619607689758797</v>
      </c>
      <c r="C35" s="300">
        <v>0.25559831197781274</v>
      </c>
      <c r="D35" s="300">
        <v>2.0695608002769091E-2</v>
      </c>
      <c r="E35" s="300">
        <f>SUM(B35:D35)</f>
        <v>1.1924899968781699</v>
      </c>
      <c r="F35" s="300"/>
      <c r="G35" s="300">
        <v>0.70932031897130865</v>
      </c>
      <c r="H35" s="300">
        <v>0.16045616943665816</v>
      </c>
      <c r="I35" s="300">
        <v>0.10185954783332485</v>
      </c>
      <c r="J35" s="300">
        <f>SUM(G35:I35)</f>
        <v>0.97163603624129169</v>
      </c>
      <c r="K35" s="300"/>
      <c r="L35" s="300">
        <v>0.82019603223578474</v>
      </c>
      <c r="M35" s="300">
        <v>0.16570167390248564</v>
      </c>
      <c r="N35" s="300">
        <v>5.7368753874541635E-2</v>
      </c>
      <c r="O35" s="300">
        <f>SUM(L35:N35)</f>
        <v>1.0432664600128119</v>
      </c>
      <c r="P35" s="300"/>
      <c r="Q35" s="300">
        <v>0.87224515279548509</v>
      </c>
      <c r="R35" s="300">
        <v>0.17746332732353245</v>
      </c>
      <c r="S35" s="300">
        <v>6.381619268565486E-2</v>
      </c>
      <c r="T35" s="300">
        <f>SUM(Q35:S35)</f>
        <v>1.1135246728046724</v>
      </c>
      <c r="U35" s="300"/>
      <c r="V35" s="300">
        <v>0.80723725369925881</v>
      </c>
      <c r="W35" s="300">
        <v>0.16914305911795402</v>
      </c>
      <c r="X35" s="300">
        <v>6.5466112927010864E-2</v>
      </c>
      <c r="Y35" s="300">
        <f>SUM(V35:X35)</f>
        <v>1.0418464257442237</v>
      </c>
    </row>
    <row r="36" spans="1:25" x14ac:dyDescent="0.2">
      <c r="A36" s="260" t="s">
        <v>364</v>
      </c>
      <c r="B36" s="300">
        <v>4.3271948265025433</v>
      </c>
      <c r="C36" s="300">
        <v>0.13248210378302383</v>
      </c>
      <c r="D36" s="300">
        <v>0.14683307283627589</v>
      </c>
      <c r="E36" s="300">
        <f t="shared" ref="E36:E37" si="44">SUM(B36:D36)</f>
        <v>4.6065100031218424</v>
      </c>
      <c r="F36" s="300"/>
      <c r="G36" s="300">
        <v>3.4660996941703273</v>
      </c>
      <c r="H36" s="300">
        <v>7.9543544745347916E-2</v>
      </c>
      <c r="I36" s="300">
        <v>0.27272072484303261</v>
      </c>
      <c r="J36" s="300">
        <f t="shared" ref="J36:J37" si="45">SUM(G36:I36)</f>
        <v>3.8183639637587081</v>
      </c>
      <c r="K36" s="300"/>
      <c r="L36" s="300">
        <v>3.1640026038421083</v>
      </c>
      <c r="M36" s="300">
        <v>0.12032448853158774</v>
      </c>
      <c r="N36" s="300">
        <v>6.84064476134955E-2</v>
      </c>
      <c r="O36" s="300">
        <f t="shared" ref="O36:O37" si="46">SUM(L36:N36)</f>
        <v>3.3527335399871916</v>
      </c>
      <c r="P36" s="300"/>
      <c r="Q36" s="300">
        <v>3.4193259157343396</v>
      </c>
      <c r="R36" s="300">
        <v>0.13347088810574934</v>
      </c>
      <c r="S36" s="300">
        <v>7.4678523355237003E-2</v>
      </c>
      <c r="T36" s="300">
        <f t="shared" ref="T36:T37" si="47">SUM(Q36:S36)</f>
        <v>3.6274753271953259</v>
      </c>
      <c r="U36" s="300"/>
      <c r="V36" s="300">
        <v>3.284929221513333</v>
      </c>
      <c r="W36" s="300">
        <v>0.13480675090491304</v>
      </c>
      <c r="X36" s="300">
        <v>7.4417601837532668E-2</v>
      </c>
      <c r="Y36" s="300">
        <f t="shared" ref="Y36:Y37" si="48">SUM(V36:X36)</f>
        <v>3.4941535742557788</v>
      </c>
    </row>
    <row r="37" spans="1:25" x14ac:dyDescent="0.2">
      <c r="A37" s="264" t="s">
        <v>363</v>
      </c>
      <c r="B37" s="301">
        <f>SUM(B35:B36)</f>
        <v>5.2433909034001314</v>
      </c>
      <c r="C37" s="301">
        <f t="shared" ref="C37" si="49">SUM(C35:C36)</f>
        <v>0.38808041576083657</v>
      </c>
      <c r="D37" s="301">
        <f t="shared" ref="D37" si="50">SUM(D35:D36)</f>
        <v>0.16752868083904499</v>
      </c>
      <c r="E37" s="301">
        <f t="shared" si="44"/>
        <v>5.7990000000000128</v>
      </c>
      <c r="F37" s="301"/>
      <c r="G37" s="301">
        <f>SUM(G35:G36)</f>
        <v>4.1754200131416361</v>
      </c>
      <c r="H37" s="301">
        <f t="shared" ref="H37" si="51">SUM(H35:H36)</f>
        <v>0.23999971418200608</v>
      </c>
      <c r="I37" s="301">
        <f t="shared" ref="I37" si="52">SUM(I35:I36)</f>
        <v>0.37458027267635746</v>
      </c>
      <c r="J37" s="301">
        <f t="shared" si="45"/>
        <v>4.79</v>
      </c>
      <c r="K37" s="301"/>
      <c r="L37" s="301">
        <f>SUM(L35:L36)</f>
        <v>3.9841986360778932</v>
      </c>
      <c r="M37" s="301">
        <f t="shared" ref="M37" si="53">SUM(M35:M36)</f>
        <v>0.28602616243407336</v>
      </c>
      <c r="N37" s="301">
        <f t="shared" ref="N37" si="54">SUM(N35:N36)</f>
        <v>0.12577520148803714</v>
      </c>
      <c r="O37" s="301">
        <f t="shared" si="46"/>
        <v>4.3960000000000035</v>
      </c>
      <c r="P37" s="301"/>
      <c r="Q37" s="301">
        <f>SUM(Q35:Q36)</f>
        <v>4.2915710685298247</v>
      </c>
      <c r="R37" s="301">
        <f t="shared" ref="R37" si="55">SUM(R35:R36)</f>
        <v>0.31093421542928179</v>
      </c>
      <c r="S37" s="301">
        <f t="shared" ref="S37" si="56">SUM(S35:S36)</f>
        <v>0.13849471604089186</v>
      </c>
      <c r="T37" s="301">
        <f t="shared" si="47"/>
        <v>4.7409999999999988</v>
      </c>
      <c r="U37" s="301"/>
      <c r="V37" s="301">
        <f>SUM(V35:V36)</f>
        <v>4.0921664752125917</v>
      </c>
      <c r="W37" s="301">
        <f t="shared" ref="W37" si="57">SUM(W35:W36)</f>
        <v>0.30394981002286703</v>
      </c>
      <c r="X37" s="301">
        <f t="shared" ref="X37" si="58">SUM(X35:X36)</f>
        <v>0.13988371476454353</v>
      </c>
      <c r="Y37" s="301">
        <f t="shared" si="48"/>
        <v>4.5360000000000023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5.2903709015738247</v>
      </c>
      <c r="C44" s="300">
        <v>2.1245777041501199</v>
      </c>
      <c r="D44" s="300">
        <v>0.54503368514439965</v>
      </c>
      <c r="E44" s="300">
        <f>SUM(B44:D44)</f>
        <v>7.9599822908683446</v>
      </c>
      <c r="F44" s="300"/>
      <c r="G44" s="300">
        <v>6.0300001575786464</v>
      </c>
      <c r="H44" s="300">
        <v>1.4817962552304043</v>
      </c>
      <c r="I44" s="300">
        <v>1.2885832686506538</v>
      </c>
      <c r="J44" s="300">
        <f>SUM(G44:I44)</f>
        <v>8.8003796814597042</v>
      </c>
      <c r="K44" s="300"/>
      <c r="L44" s="300">
        <v>6.3666198668045713</v>
      </c>
      <c r="M44" s="300">
        <v>1.5304326787991105</v>
      </c>
      <c r="N44" s="300">
        <v>0.87031114147674127</v>
      </c>
      <c r="O44" s="300">
        <f>SUM(L44:N44)</f>
        <v>8.7673636870804224</v>
      </c>
      <c r="P44" s="300"/>
      <c r="Q44" s="300">
        <v>6.1596765251878987</v>
      </c>
      <c r="R44" s="300">
        <v>1.4718482569096862</v>
      </c>
      <c r="S44" s="300">
        <v>0.78802047567430134</v>
      </c>
      <c r="T44" s="300">
        <f>SUM(Q44:S44)</f>
        <v>8.4195452577718868</v>
      </c>
      <c r="U44" s="300"/>
      <c r="V44" s="300">
        <v>5.9176827376969054</v>
      </c>
      <c r="W44" s="300">
        <v>1.4153105965219304</v>
      </c>
      <c r="X44" s="300">
        <v>0.70636880819192494</v>
      </c>
      <c r="Y44" s="300">
        <f>SUM(V44:X44)</f>
        <v>8.0393621424107611</v>
      </c>
    </row>
    <row r="45" spans="1:25" x14ac:dyDescent="0.2">
      <c r="A45" s="260" t="s">
        <v>364</v>
      </c>
      <c r="B45" s="300">
        <v>26.696113892421064</v>
      </c>
      <c r="C45" s="300">
        <v>0.87614085063620295</v>
      </c>
      <c r="D45" s="300">
        <v>2.5107629660743713</v>
      </c>
      <c r="E45" s="300">
        <f t="shared" ref="E45:E46" si="59">SUM(B45:D45)</f>
        <v>30.083017709131639</v>
      </c>
      <c r="F45" s="300"/>
      <c r="G45" s="300">
        <v>30.082285182810104</v>
      </c>
      <c r="H45" s="300">
        <v>0.84884574307372695</v>
      </c>
      <c r="I45" s="300">
        <v>2.2784893926564274</v>
      </c>
      <c r="J45" s="300">
        <f t="shared" ref="J45:J46" si="60">SUM(G45:I45)</f>
        <v>33.20962031854026</v>
      </c>
      <c r="K45" s="300"/>
      <c r="L45" s="300">
        <v>27.767441335033137</v>
      </c>
      <c r="M45" s="300">
        <v>1.3574330203643856</v>
      </c>
      <c r="N45" s="300">
        <v>1.9637619575220024</v>
      </c>
      <c r="O45" s="300">
        <f t="shared" ref="O45:O46" si="61">SUM(L45:N45)</f>
        <v>31.088636312919526</v>
      </c>
      <c r="P45" s="300"/>
      <c r="Q45" s="300">
        <v>26.444038418400801</v>
      </c>
      <c r="R45" s="300">
        <v>1.3190997436199836</v>
      </c>
      <c r="S45" s="300">
        <v>1.8913165802073124</v>
      </c>
      <c r="T45" s="300">
        <f t="shared" ref="T45:T46" si="62">SUM(Q45:S45)</f>
        <v>29.654454742228097</v>
      </c>
      <c r="U45" s="300"/>
      <c r="V45" s="300">
        <v>24.635426962320349</v>
      </c>
      <c r="W45" s="300">
        <v>1.2609317894550249</v>
      </c>
      <c r="X45" s="300">
        <v>1.8842791058138741</v>
      </c>
      <c r="Y45" s="300">
        <f t="shared" ref="Y45:Y46" si="63">SUM(V45:X45)</f>
        <v>27.780637857589248</v>
      </c>
    </row>
    <row r="46" spans="1:25" x14ac:dyDescent="0.2">
      <c r="A46" s="264" t="s">
        <v>363</v>
      </c>
      <c r="B46" s="301">
        <f>SUM(B44:B45)</f>
        <v>31.98648479399489</v>
      </c>
      <c r="C46" s="301">
        <f t="shared" ref="C46" si="64">SUM(C44:C45)</f>
        <v>3.0007185547863227</v>
      </c>
      <c r="D46" s="301">
        <f t="shared" ref="D46" si="65">SUM(D44:D45)</f>
        <v>3.0557966512187709</v>
      </c>
      <c r="E46" s="301">
        <f t="shared" si="59"/>
        <v>38.042999999999985</v>
      </c>
      <c r="F46" s="301"/>
      <c r="G46" s="301">
        <f>SUM(G44:G45)</f>
        <v>36.112285340388752</v>
      </c>
      <c r="H46" s="301">
        <f t="shared" ref="H46" si="66">SUM(H44:H45)</f>
        <v>2.3306419983041313</v>
      </c>
      <c r="I46" s="301">
        <f t="shared" ref="I46" si="67">SUM(I44:I45)</f>
        <v>3.5670726613070811</v>
      </c>
      <c r="J46" s="301">
        <f t="shared" si="60"/>
        <v>42.009999999999962</v>
      </c>
      <c r="K46" s="301"/>
      <c r="L46" s="301">
        <f>SUM(L44:L45)</f>
        <v>34.13406120183771</v>
      </c>
      <c r="M46" s="301">
        <f t="shared" ref="M46" si="68">SUM(M44:M45)</f>
        <v>2.8878656991634961</v>
      </c>
      <c r="N46" s="301">
        <f t="shared" ref="N46" si="69">SUM(N44:N45)</f>
        <v>2.8340730989987435</v>
      </c>
      <c r="O46" s="301">
        <f t="shared" si="61"/>
        <v>39.855999999999952</v>
      </c>
      <c r="P46" s="301"/>
      <c r="Q46" s="301">
        <f>SUM(Q44:Q45)</f>
        <v>32.603714943588699</v>
      </c>
      <c r="R46" s="301">
        <f t="shared" ref="R46" si="70">SUM(R44:R45)</f>
        <v>2.7909480005296698</v>
      </c>
      <c r="S46" s="301">
        <f t="shared" ref="S46" si="71">SUM(S44:S45)</f>
        <v>2.6793370558816139</v>
      </c>
      <c r="T46" s="301">
        <f t="shared" si="62"/>
        <v>38.073999999999977</v>
      </c>
      <c r="U46" s="301"/>
      <c r="V46" s="301">
        <f>SUM(V44:V45)</f>
        <v>30.553109700017252</v>
      </c>
      <c r="W46" s="301">
        <f t="shared" ref="W46" si="72">SUM(W44:W45)</f>
        <v>2.6762423859769555</v>
      </c>
      <c r="X46" s="301">
        <f t="shared" ref="X46" si="73">SUM(X44:X45)</f>
        <v>2.5906479140057992</v>
      </c>
      <c r="Y46" s="301">
        <f t="shared" si="63"/>
        <v>35.820000000000007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0.25670317837658846</v>
      </c>
      <c r="C53" s="300">
        <v>7.0343457598808959E-2</v>
      </c>
      <c r="D53" s="300">
        <v>9.1712461014264258E-5</v>
      </c>
      <c r="E53" s="300">
        <f>SUM(B53:D53)</f>
        <v>0.32713834843641165</v>
      </c>
      <c r="F53" s="300"/>
      <c r="G53" s="300">
        <v>0.29056236660522533</v>
      </c>
      <c r="H53" s="300">
        <v>6.1000049636570533E-2</v>
      </c>
      <c r="I53" s="300">
        <v>6.0157839877801374E-5</v>
      </c>
      <c r="J53" s="300">
        <f>SUM(G53:I53)</f>
        <v>0.35162257408167363</v>
      </c>
      <c r="K53" s="300"/>
      <c r="L53" s="300">
        <v>0.22510692989217534</v>
      </c>
      <c r="M53" s="300">
        <v>7.2218143926147033E-2</v>
      </c>
      <c r="N53" s="300">
        <v>0</v>
      </c>
      <c r="O53" s="300">
        <f>SUM(L53:N53)</f>
        <v>0.29732507381832241</v>
      </c>
      <c r="P53" s="300"/>
      <c r="Q53" s="300">
        <v>0.22177960629183094</v>
      </c>
      <c r="R53" s="300">
        <v>7.0466745329147262E-2</v>
      </c>
      <c r="S53" s="300">
        <v>0</v>
      </c>
      <c r="T53" s="300">
        <f>SUM(Q53:S53)</f>
        <v>0.29224635162097823</v>
      </c>
      <c r="U53" s="300"/>
      <c r="V53" s="300">
        <v>0.22382547721699614</v>
      </c>
      <c r="W53" s="300">
        <v>6.9736397871935987E-2</v>
      </c>
      <c r="X53" s="300">
        <v>0</v>
      </c>
      <c r="Y53" s="300">
        <f>SUM(V53:X53)</f>
        <v>0.29356187508893211</v>
      </c>
    </row>
    <row r="54" spans="1:25" x14ac:dyDescent="0.2">
      <c r="A54" s="260" t="s">
        <v>364</v>
      </c>
      <c r="B54" s="300">
        <v>0.79065312638896157</v>
      </c>
      <c r="C54" s="300">
        <v>2.1460715877273197E-2</v>
      </c>
      <c r="D54" s="300">
        <v>9.5747809297351716E-2</v>
      </c>
      <c r="E54" s="300">
        <f t="shared" ref="E54:E55" si="74">SUM(B54:D54)</f>
        <v>0.90786165156358645</v>
      </c>
      <c r="F54" s="300"/>
      <c r="G54" s="300">
        <v>0.79492569613199771</v>
      </c>
      <c r="H54" s="300">
        <v>1.7084826525215709E-2</v>
      </c>
      <c r="I54" s="300">
        <v>4.8366903261115327E-2</v>
      </c>
      <c r="J54" s="300">
        <f t="shared" ref="J54:J55" si="75">SUM(G54:I54)</f>
        <v>0.86037742591832878</v>
      </c>
      <c r="K54" s="300"/>
      <c r="L54" s="300">
        <v>0.85404040988442964</v>
      </c>
      <c r="M54" s="300">
        <v>1.6634516297246611E-2</v>
      </c>
      <c r="N54" s="300">
        <v>0</v>
      </c>
      <c r="O54" s="300">
        <f t="shared" ref="O54:O55" si="76">SUM(L54:N54)</f>
        <v>0.8706749261816763</v>
      </c>
      <c r="P54" s="300"/>
      <c r="Q54" s="300">
        <v>0.82823138544649433</v>
      </c>
      <c r="R54" s="300">
        <v>1.6522262932526354E-2</v>
      </c>
      <c r="S54" s="300">
        <v>0</v>
      </c>
      <c r="T54" s="300">
        <f t="shared" ref="T54:T55" si="77">SUM(Q54:S54)</f>
        <v>0.84475364837902067</v>
      </c>
      <c r="U54" s="300"/>
      <c r="V54" s="300">
        <v>0.80964030644576968</v>
      </c>
      <c r="W54" s="300">
        <v>1.6797818465298011E-2</v>
      </c>
      <c r="X54" s="300">
        <v>0</v>
      </c>
      <c r="Y54" s="300">
        <f t="shared" ref="Y54:Y55" si="78">SUM(V54:X54)</f>
        <v>0.82643812491106772</v>
      </c>
    </row>
    <row r="55" spans="1:25" x14ac:dyDescent="0.2">
      <c r="A55" s="264" t="s">
        <v>363</v>
      </c>
      <c r="B55" s="301">
        <f>SUM(B53:B54)</f>
        <v>1.0473563047655501</v>
      </c>
      <c r="C55" s="301">
        <f t="shared" ref="C55" si="79">SUM(C53:C54)</f>
        <v>9.1804173476082163E-2</v>
      </c>
      <c r="D55" s="301">
        <f t="shared" ref="D55" si="80">SUM(D53:D54)</f>
        <v>9.5839521758365978E-2</v>
      </c>
      <c r="E55" s="301">
        <f t="shared" si="74"/>
        <v>1.2349999999999983</v>
      </c>
      <c r="F55" s="301"/>
      <c r="G55" s="301">
        <f>SUM(G53:G54)</f>
        <v>1.085488062737223</v>
      </c>
      <c r="H55" s="301">
        <f t="shared" ref="H55" si="81">SUM(H53:H54)</f>
        <v>7.8084876161786249E-2</v>
      </c>
      <c r="I55" s="301">
        <f t="shared" ref="I55" si="82">SUM(I53:I54)</f>
        <v>4.8427061100993131E-2</v>
      </c>
      <c r="J55" s="301">
        <f t="shared" si="75"/>
        <v>1.2120000000000024</v>
      </c>
      <c r="K55" s="301"/>
      <c r="L55" s="301">
        <f>SUM(L53:L54)</f>
        <v>1.0791473397766049</v>
      </c>
      <c r="M55" s="301">
        <f t="shared" ref="M55" si="83">SUM(M53:M54)</f>
        <v>8.8852660223393637E-2</v>
      </c>
      <c r="N55" s="301">
        <f t="shared" ref="N55" si="84">SUM(N53:N54)</f>
        <v>0</v>
      </c>
      <c r="O55" s="301">
        <f t="shared" si="76"/>
        <v>1.1679999999999986</v>
      </c>
      <c r="P55" s="301"/>
      <c r="Q55" s="301">
        <f>SUM(Q53:Q54)</f>
        <v>1.0500109917383253</v>
      </c>
      <c r="R55" s="301">
        <f t="shared" ref="R55" si="85">SUM(R53:R54)</f>
        <v>8.698900826167362E-2</v>
      </c>
      <c r="S55" s="301">
        <f t="shared" ref="S55" si="86">SUM(S53:S54)</f>
        <v>0</v>
      </c>
      <c r="T55" s="301">
        <f t="shared" si="77"/>
        <v>1.1369999999999989</v>
      </c>
      <c r="U55" s="301"/>
      <c r="V55" s="301">
        <f>SUM(V53:V54)</f>
        <v>1.0334657836627659</v>
      </c>
      <c r="W55" s="301">
        <f t="shared" ref="W55" si="87">SUM(W53:W54)</f>
        <v>8.6534216337234002E-2</v>
      </c>
      <c r="X55" s="301">
        <f t="shared" ref="X55" si="88">SUM(X53:X54)</f>
        <v>0</v>
      </c>
      <c r="Y55" s="301">
        <f t="shared" si="78"/>
        <v>1.1199999999999999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0.59168650256211408</v>
      </c>
      <c r="C62" s="300">
        <v>0.30195361103721197</v>
      </c>
      <c r="D62" s="300">
        <v>0</v>
      </c>
      <c r="E62" s="300">
        <f>SUM(B62:D62)</f>
        <v>0.89364011359932605</v>
      </c>
      <c r="F62" s="300"/>
      <c r="G62" s="300">
        <v>0.77377328675052848</v>
      </c>
      <c r="H62" s="300">
        <v>0.34533607784588843</v>
      </c>
      <c r="I62" s="300">
        <v>0</v>
      </c>
      <c r="J62" s="300">
        <f>SUM(G62:I62)</f>
        <v>1.119109364596417</v>
      </c>
      <c r="K62" s="300"/>
      <c r="L62" s="300">
        <v>0.77913064368851015</v>
      </c>
      <c r="M62" s="300">
        <v>0.26827053490559521</v>
      </c>
      <c r="N62" s="300">
        <v>1.6979147778484621E-2</v>
      </c>
      <c r="O62" s="300">
        <f>SUM(L62:N62)</f>
        <v>1.0643803263725899</v>
      </c>
      <c r="P62" s="300"/>
      <c r="Q62" s="300">
        <v>0.81549317322660964</v>
      </c>
      <c r="R62" s="300">
        <v>0.27379070491590146</v>
      </c>
      <c r="S62" s="300">
        <v>1.6796975761458614E-2</v>
      </c>
      <c r="T62" s="300">
        <f>SUM(Q62:S62)</f>
        <v>1.1060808539039697</v>
      </c>
      <c r="U62" s="300"/>
      <c r="V62" s="300">
        <v>0.87750653652751132</v>
      </c>
      <c r="W62" s="300">
        <v>0.27931898205147676</v>
      </c>
      <c r="X62" s="300">
        <v>1.647899599080347E-2</v>
      </c>
      <c r="Y62" s="300">
        <f>SUM(V62:X62)</f>
        <v>1.1733045145697916</v>
      </c>
    </row>
    <row r="63" spans="1:25" x14ac:dyDescent="0.2">
      <c r="A63" s="260" t="s">
        <v>364</v>
      </c>
      <c r="B63" s="300">
        <v>2.4512726535083575</v>
      </c>
      <c r="C63" s="300">
        <v>0.29397619691922694</v>
      </c>
      <c r="D63" s="300">
        <v>0.12611103597308762</v>
      </c>
      <c r="E63" s="300">
        <f t="shared" ref="E63:E64" si="89">SUM(B63:D63)</f>
        <v>2.871359886400672</v>
      </c>
      <c r="F63" s="300"/>
      <c r="G63" s="300">
        <v>3.6753171157742193</v>
      </c>
      <c r="H63" s="300">
        <v>0.18485761809854226</v>
      </c>
      <c r="I63" s="300">
        <v>0.11871590153082454</v>
      </c>
      <c r="J63" s="300">
        <f t="shared" ref="J63:J64" si="90">SUM(G63:I63)</f>
        <v>3.978890635403586</v>
      </c>
      <c r="K63" s="300"/>
      <c r="L63" s="300">
        <v>3.3903113327412862</v>
      </c>
      <c r="M63" s="300">
        <v>7.5344968268537066E-2</v>
      </c>
      <c r="N63" s="300">
        <v>0.15196337261758633</v>
      </c>
      <c r="O63" s="300">
        <f t="shared" ref="O63:O64" si="91">SUM(L63:N63)</f>
        <v>3.6176196736274098</v>
      </c>
      <c r="P63" s="300"/>
      <c r="Q63" s="300">
        <v>3.3919392928660126</v>
      </c>
      <c r="R63" s="300">
        <v>7.6006315322263832E-2</v>
      </c>
      <c r="S63" s="300">
        <v>0.1469735379077424</v>
      </c>
      <c r="T63" s="300">
        <f t="shared" ref="T63:T64" si="92">SUM(Q63:S63)</f>
        <v>3.6149191460960188</v>
      </c>
      <c r="U63" s="300"/>
      <c r="V63" s="300">
        <v>3.3425583493012456</v>
      </c>
      <c r="W63" s="300">
        <v>7.6421343908669295E-2</v>
      </c>
      <c r="X63" s="300">
        <v>0.13471579222029126</v>
      </c>
      <c r="Y63" s="300">
        <f t="shared" ref="Y63:Y64" si="93">SUM(V63:X63)</f>
        <v>3.5536954854302061</v>
      </c>
    </row>
    <row r="64" spans="1:25" x14ac:dyDescent="0.2">
      <c r="A64" s="264" t="s">
        <v>363</v>
      </c>
      <c r="B64" s="301">
        <f>SUM(B62:B63)</f>
        <v>3.0429591560704718</v>
      </c>
      <c r="C64" s="301">
        <f t="shared" ref="C64" si="94">SUM(C62:C63)</f>
        <v>0.59592980795643891</v>
      </c>
      <c r="D64" s="301">
        <f t="shared" ref="D64" si="95">SUM(D62:D63)</f>
        <v>0.12611103597308762</v>
      </c>
      <c r="E64" s="301">
        <f t="shared" si="89"/>
        <v>3.7649999999999983</v>
      </c>
      <c r="F64" s="301"/>
      <c r="G64" s="301">
        <f>SUM(G62:G63)</f>
        <v>4.4490904025247477</v>
      </c>
      <c r="H64" s="301">
        <f t="shared" ref="H64" si="96">SUM(H62:H63)</f>
        <v>0.53019369594443067</v>
      </c>
      <c r="I64" s="301">
        <f t="shared" ref="I64" si="97">SUM(I62:I63)</f>
        <v>0.11871590153082454</v>
      </c>
      <c r="J64" s="301">
        <f t="shared" si="90"/>
        <v>5.0980000000000025</v>
      </c>
      <c r="K64" s="301"/>
      <c r="L64" s="301">
        <f>SUM(L62:L63)</f>
        <v>4.1694419764297965</v>
      </c>
      <c r="M64" s="301">
        <f t="shared" ref="M64" si="98">SUM(M62:M63)</f>
        <v>0.34361550317413225</v>
      </c>
      <c r="N64" s="301">
        <f t="shared" ref="N64" si="99">SUM(N62:N63)</f>
        <v>0.16894252039607094</v>
      </c>
      <c r="O64" s="301">
        <f t="shared" si="91"/>
        <v>4.6819999999999995</v>
      </c>
      <c r="P64" s="301"/>
      <c r="Q64" s="301">
        <f>SUM(Q62:Q63)</f>
        <v>4.2074324660926221</v>
      </c>
      <c r="R64" s="301">
        <f t="shared" ref="R64" si="100">SUM(R62:R63)</f>
        <v>0.34979702023816528</v>
      </c>
      <c r="S64" s="301">
        <f t="shared" ref="S64" si="101">SUM(S62:S63)</f>
        <v>0.16377051366920101</v>
      </c>
      <c r="T64" s="301">
        <f t="shared" si="92"/>
        <v>4.7209999999999885</v>
      </c>
      <c r="U64" s="301"/>
      <c r="V64" s="301">
        <f>SUM(V62:V63)</f>
        <v>4.2200648858287568</v>
      </c>
      <c r="W64" s="301">
        <f t="shared" ref="W64" si="102">SUM(W62:W63)</f>
        <v>0.35574032596014604</v>
      </c>
      <c r="X64" s="301">
        <f t="shared" ref="X64" si="103">SUM(X62:X63)</f>
        <v>0.15119478821109472</v>
      </c>
      <c r="Y64" s="301">
        <f t="shared" si="93"/>
        <v>4.7269999999999976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2.7439811073758307</v>
      </c>
      <c r="C71" s="300">
        <v>1.8024635134458133</v>
      </c>
      <c r="D71" s="300">
        <v>0.31197492209127564</v>
      </c>
      <c r="E71" s="300">
        <f>SUM(B71:D71)</f>
        <v>4.8584195429129196</v>
      </c>
      <c r="F71" s="300"/>
      <c r="G71" s="300">
        <v>3.2328925401697588</v>
      </c>
      <c r="H71" s="300">
        <v>1.7741462938776067</v>
      </c>
      <c r="I71" s="300">
        <v>0.8220586838184738</v>
      </c>
      <c r="J71" s="300">
        <f>SUM(G71:I71)</f>
        <v>5.82909751786584</v>
      </c>
      <c r="K71" s="300"/>
      <c r="L71" s="300">
        <v>3.2542658828678843</v>
      </c>
      <c r="M71" s="300">
        <v>1.99367743619283</v>
      </c>
      <c r="N71" s="300">
        <v>0.34574884302483594</v>
      </c>
      <c r="O71" s="300">
        <f>SUM(L71:N71)</f>
        <v>5.5936921620855502</v>
      </c>
      <c r="P71" s="300"/>
      <c r="Q71" s="300">
        <v>3.315726148012283</v>
      </c>
      <c r="R71" s="300">
        <v>2.0448436921727584</v>
      </c>
      <c r="S71" s="300">
        <v>0.35393836088435365</v>
      </c>
      <c r="T71" s="300">
        <f>SUM(Q71:S71)</f>
        <v>5.7145082010693953</v>
      </c>
      <c r="U71" s="300"/>
      <c r="V71" s="300">
        <v>3.498668555001109</v>
      </c>
      <c r="W71" s="300">
        <v>2.181382980998944</v>
      </c>
      <c r="X71" s="300">
        <v>0.38382976206483049</v>
      </c>
      <c r="Y71" s="300">
        <f>SUM(V71:X71)</f>
        <v>6.0638812980648833</v>
      </c>
    </row>
    <row r="72" spans="1:25" x14ac:dyDescent="0.2">
      <c r="A72" s="260" t="s">
        <v>364</v>
      </c>
      <c r="B72" s="300">
        <v>19.479119897113023</v>
      </c>
      <c r="C72" s="300">
        <v>0.86269367810863951</v>
      </c>
      <c r="D72" s="300">
        <v>11.137766881865401</v>
      </c>
      <c r="E72" s="300">
        <f t="shared" ref="E72:E73" si="104">SUM(B72:D72)</f>
        <v>31.47958045708706</v>
      </c>
      <c r="F72" s="300"/>
      <c r="G72" s="300">
        <v>20.070881529482168</v>
      </c>
      <c r="H72" s="300">
        <v>0.85334636852227486</v>
      </c>
      <c r="I72" s="300">
        <v>12.906674584129679</v>
      </c>
      <c r="J72" s="300">
        <f t="shared" ref="J72:J73" si="105">SUM(G72:I72)</f>
        <v>33.830902482134121</v>
      </c>
      <c r="K72" s="300"/>
      <c r="L72" s="300">
        <v>19.360751717249915</v>
      </c>
      <c r="M72" s="300">
        <v>1.3796139653341093</v>
      </c>
      <c r="N72" s="300">
        <v>12.609942155330437</v>
      </c>
      <c r="O72" s="300">
        <f t="shared" ref="O72:O73" si="106">SUM(L72:N72)</f>
        <v>33.350307837914457</v>
      </c>
      <c r="P72" s="300"/>
      <c r="Q72" s="300">
        <v>19.393487762532832</v>
      </c>
      <c r="R72" s="300">
        <v>1.4251940884764382</v>
      </c>
      <c r="S72" s="300">
        <v>12.920809947921414</v>
      </c>
      <c r="T72" s="300">
        <f t="shared" ref="T72:T73" si="107">SUM(Q72:S72)</f>
        <v>33.739491798930686</v>
      </c>
      <c r="U72" s="300"/>
      <c r="V72" s="300">
        <v>19.549111919130215</v>
      </c>
      <c r="W72" s="300">
        <v>1.5374155239980001</v>
      </c>
      <c r="X72" s="300">
        <v>13.746591258806923</v>
      </c>
      <c r="Y72" s="300">
        <f t="shared" ref="Y72:Y73" si="108">SUM(V72:X72)</f>
        <v>34.833118701935135</v>
      </c>
    </row>
    <row r="73" spans="1:25" x14ac:dyDescent="0.2">
      <c r="A73" s="264" t="s">
        <v>363</v>
      </c>
      <c r="B73" s="301">
        <f>SUM(B71:B72)</f>
        <v>22.223101004488854</v>
      </c>
      <c r="C73" s="301">
        <f t="shared" ref="C73" si="109">SUM(C71:C72)</f>
        <v>2.665157191554453</v>
      </c>
      <c r="D73" s="301">
        <f t="shared" ref="D73" si="110">SUM(D71:D72)</f>
        <v>11.449741803956677</v>
      </c>
      <c r="E73" s="301">
        <f t="shared" si="104"/>
        <v>36.33799999999998</v>
      </c>
      <c r="F73" s="301"/>
      <c r="G73" s="301">
        <f>SUM(G71:G72)</f>
        <v>23.303774069651926</v>
      </c>
      <c r="H73" s="301">
        <f t="shared" ref="H73" si="111">SUM(H71:H72)</f>
        <v>2.6274926623998818</v>
      </c>
      <c r="I73" s="301">
        <f t="shared" ref="I73" si="112">SUM(I71:I72)</f>
        <v>13.728733267948153</v>
      </c>
      <c r="J73" s="301">
        <f t="shared" si="105"/>
        <v>39.659999999999961</v>
      </c>
      <c r="K73" s="301"/>
      <c r="L73" s="301">
        <f>SUM(L71:L72)</f>
        <v>22.615017600117799</v>
      </c>
      <c r="M73" s="301">
        <f t="shared" ref="M73" si="113">SUM(M71:M72)</f>
        <v>3.3732914015269393</v>
      </c>
      <c r="N73" s="301">
        <f t="shared" ref="N73" si="114">SUM(N71:N72)</f>
        <v>12.955690998355273</v>
      </c>
      <c r="O73" s="301">
        <f t="shared" si="106"/>
        <v>38.94400000000001</v>
      </c>
      <c r="P73" s="301"/>
      <c r="Q73" s="301">
        <f>SUM(Q71:Q72)</f>
        <v>22.709213910545117</v>
      </c>
      <c r="R73" s="301">
        <f t="shared" ref="R73" si="115">SUM(R71:R72)</f>
        <v>3.4700377806491964</v>
      </c>
      <c r="S73" s="301">
        <f t="shared" ref="S73" si="116">SUM(S71:S72)</f>
        <v>13.274748308805767</v>
      </c>
      <c r="T73" s="301">
        <f t="shared" si="107"/>
        <v>39.454000000000079</v>
      </c>
      <c r="U73" s="301"/>
      <c r="V73" s="301">
        <f>SUM(V71:V72)</f>
        <v>23.047780474131326</v>
      </c>
      <c r="W73" s="301">
        <f t="shared" ref="W73" si="117">SUM(W71:W72)</f>
        <v>3.7187985049969443</v>
      </c>
      <c r="X73" s="301">
        <f t="shared" ref="X73" si="118">SUM(X71:X72)</f>
        <v>14.130421020871754</v>
      </c>
      <c r="Y73" s="301">
        <f t="shared" si="108"/>
        <v>40.89700000000002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19.618833559673973</v>
      </c>
      <c r="C80" s="300">
        <v>25.619688698803827</v>
      </c>
      <c r="D80" s="300">
        <v>2.224398602688364</v>
      </c>
      <c r="E80" s="300">
        <f>SUM(B80:D80)</f>
        <v>47.462920861166168</v>
      </c>
      <c r="F80" s="300"/>
      <c r="G80" s="300">
        <v>23.394036796477675</v>
      </c>
      <c r="H80" s="300">
        <v>27.040177775837101</v>
      </c>
      <c r="I80" s="300">
        <v>2.4859569638456724</v>
      </c>
      <c r="J80" s="300">
        <f>SUM(G80:I80)</f>
        <v>52.920171536160446</v>
      </c>
      <c r="K80" s="300"/>
      <c r="L80" s="300">
        <v>21.89991248629477</v>
      </c>
      <c r="M80" s="300">
        <v>26.535917700683036</v>
      </c>
      <c r="N80" s="300">
        <v>3.0169018907772989</v>
      </c>
      <c r="O80" s="300">
        <f>SUM(L80:N80)</f>
        <v>51.452732077755108</v>
      </c>
      <c r="P80" s="300"/>
      <c r="Q80" s="300">
        <v>22.863564522590806</v>
      </c>
      <c r="R80" s="300">
        <v>25.697595620304622</v>
      </c>
      <c r="S80" s="300">
        <v>3.1289095983013118</v>
      </c>
      <c r="T80" s="300">
        <f>SUM(Q80:S80)</f>
        <v>51.690069741196744</v>
      </c>
      <c r="U80" s="300"/>
      <c r="V80" s="300">
        <v>24.671226369792308</v>
      </c>
      <c r="W80" s="300">
        <v>24.075721959796727</v>
      </c>
      <c r="X80" s="300">
        <v>3.3658944967157929</v>
      </c>
      <c r="Y80" s="300">
        <f>SUM(V80:X80)</f>
        <v>52.112842826304828</v>
      </c>
    </row>
    <row r="81" spans="1:25" x14ac:dyDescent="0.2">
      <c r="A81" s="260" t="s">
        <v>364</v>
      </c>
      <c r="B81" s="300">
        <v>37.010095337675764</v>
      </c>
      <c r="C81" s="300">
        <v>11.99760380858895</v>
      </c>
      <c r="D81" s="300">
        <v>6.1753799925692192</v>
      </c>
      <c r="E81" s="300">
        <f t="shared" ref="E81:E82" si="119">SUM(B81:D81)</f>
        <v>55.183079138833932</v>
      </c>
      <c r="F81" s="300"/>
      <c r="G81" s="300">
        <v>37.45299736870026</v>
      </c>
      <c r="H81" s="300">
        <v>11.930187433406751</v>
      </c>
      <c r="I81" s="300">
        <v>5.2176436617326836</v>
      </c>
      <c r="J81" s="300">
        <f t="shared" ref="J81:J82" si="120">SUM(G81:I81)</f>
        <v>54.60082846383969</v>
      </c>
      <c r="K81" s="300"/>
      <c r="L81" s="300">
        <v>34.881937760783465</v>
      </c>
      <c r="M81" s="300">
        <v>12.600839853880331</v>
      </c>
      <c r="N81" s="300">
        <v>5.0244903075811758</v>
      </c>
      <c r="O81" s="300">
        <f t="shared" ref="O81:O82" si="121">SUM(L81:N81)</f>
        <v>52.507267922244971</v>
      </c>
      <c r="P81" s="300"/>
      <c r="Q81" s="300">
        <v>35.433560036775923</v>
      </c>
      <c r="R81" s="300">
        <v>12.669472599945323</v>
      </c>
      <c r="S81" s="300">
        <v>5.0878976220821661</v>
      </c>
      <c r="T81" s="300">
        <f t="shared" ref="T81:T82" si="122">SUM(Q81:S81)</f>
        <v>53.190930258803412</v>
      </c>
      <c r="U81" s="300"/>
      <c r="V81" s="300">
        <v>36.229119305540124</v>
      </c>
      <c r="W81" s="300">
        <v>12.835443197415785</v>
      </c>
      <c r="X81" s="300">
        <v>5.2025946707392849</v>
      </c>
      <c r="Y81" s="300">
        <f t="shared" ref="Y81:Y82" si="123">SUM(V81:X81)</f>
        <v>54.267157173695196</v>
      </c>
    </row>
    <row r="82" spans="1:25" x14ac:dyDescent="0.2">
      <c r="A82" s="264" t="s">
        <v>363</v>
      </c>
      <c r="B82" s="301">
        <f>SUM(B80:B81)</f>
        <v>56.628928897349738</v>
      </c>
      <c r="C82" s="301">
        <f t="shared" ref="C82" si="124">SUM(C80:C81)</f>
        <v>37.617292507392776</v>
      </c>
      <c r="D82" s="301">
        <f t="shared" ref="D82" si="125">SUM(D80:D81)</f>
        <v>8.3997785952575832</v>
      </c>
      <c r="E82" s="301">
        <f t="shared" si="119"/>
        <v>102.6460000000001</v>
      </c>
      <c r="F82" s="301"/>
      <c r="G82" s="301">
        <f>SUM(G80:G81)</f>
        <v>60.847034165177931</v>
      </c>
      <c r="H82" s="301">
        <f t="shared" ref="H82" si="126">SUM(H80:H81)</f>
        <v>38.970365209243852</v>
      </c>
      <c r="I82" s="301">
        <f t="shared" ref="I82" si="127">SUM(I80:I81)</f>
        <v>7.703600625578356</v>
      </c>
      <c r="J82" s="301">
        <f t="shared" si="120"/>
        <v>107.52100000000014</v>
      </c>
      <c r="K82" s="301"/>
      <c r="L82" s="301">
        <f>SUM(L80:L81)</f>
        <v>56.781850247078239</v>
      </c>
      <c r="M82" s="301">
        <f t="shared" ref="M82" si="128">SUM(M80:M81)</f>
        <v>39.136757554563367</v>
      </c>
      <c r="N82" s="301">
        <f t="shared" ref="N82" si="129">SUM(N80:N81)</f>
        <v>8.0413921983584746</v>
      </c>
      <c r="O82" s="301">
        <f t="shared" si="121"/>
        <v>103.96000000000008</v>
      </c>
      <c r="P82" s="301"/>
      <c r="Q82" s="301">
        <f>SUM(Q80:Q81)</f>
        <v>58.297124559366729</v>
      </c>
      <c r="R82" s="301">
        <f t="shared" ref="R82" si="130">SUM(R80:R81)</f>
        <v>38.367068220249948</v>
      </c>
      <c r="S82" s="301">
        <f t="shared" ref="S82" si="131">SUM(S80:S81)</f>
        <v>8.2168072203834779</v>
      </c>
      <c r="T82" s="301">
        <f t="shared" si="122"/>
        <v>104.88100000000016</v>
      </c>
      <c r="U82" s="301"/>
      <c r="V82" s="301">
        <f>SUM(V80:V81)</f>
        <v>60.900345675332431</v>
      </c>
      <c r="W82" s="301">
        <f t="shared" ref="W82" si="132">SUM(W80:W81)</f>
        <v>36.911165157212508</v>
      </c>
      <c r="X82" s="301">
        <f t="shared" ref="X82" si="133">SUM(X80:X81)</f>
        <v>8.5684891674550769</v>
      </c>
      <c r="Y82" s="301">
        <f t="shared" si="123"/>
        <v>106.38000000000002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4.7755147048917195</v>
      </c>
      <c r="C89" s="300">
        <v>2.571232097414903</v>
      </c>
      <c r="D89" s="300">
        <v>0.25210270292325548</v>
      </c>
      <c r="E89" s="300">
        <f>SUM(B89:D89)</f>
        <v>7.5988495052298779</v>
      </c>
      <c r="F89" s="300"/>
      <c r="G89" s="300">
        <v>5.7721664719455577</v>
      </c>
      <c r="H89" s="300">
        <v>3.8375460329098501</v>
      </c>
      <c r="I89" s="300">
        <v>0.61887272986125574</v>
      </c>
      <c r="J89" s="300">
        <f>SUM(G89:I89)</f>
        <v>10.228585234716663</v>
      </c>
      <c r="K89" s="300"/>
      <c r="L89" s="300">
        <v>6.2262845470481265</v>
      </c>
      <c r="M89" s="300">
        <v>3.6117805431790289</v>
      </c>
      <c r="N89" s="300">
        <v>0.48504466121234902</v>
      </c>
      <c r="O89" s="300">
        <f>SUM(L89:N89)</f>
        <v>10.323109751439505</v>
      </c>
      <c r="P89" s="300"/>
      <c r="Q89" s="300">
        <v>6.9844770037976067</v>
      </c>
      <c r="R89" s="300">
        <v>4.0764759346852397</v>
      </c>
      <c r="S89" s="300">
        <v>0.51892992514740188</v>
      </c>
      <c r="T89" s="300">
        <f>SUM(Q89:S89)</f>
        <v>11.579882863630248</v>
      </c>
      <c r="U89" s="300"/>
      <c r="V89" s="300">
        <v>7.4129955659588225</v>
      </c>
      <c r="W89" s="300">
        <v>4.4878270574470696</v>
      </c>
      <c r="X89" s="300">
        <v>0.52692604674780097</v>
      </c>
      <c r="Y89" s="300">
        <f>SUM(V89:X89)</f>
        <v>12.427748670153694</v>
      </c>
    </row>
    <row r="90" spans="1:25" x14ac:dyDescent="0.2">
      <c r="A90" s="260" t="s">
        <v>364</v>
      </c>
      <c r="B90" s="300">
        <v>22.148838494397367</v>
      </c>
      <c r="C90" s="300">
        <v>2.0892203483126317</v>
      </c>
      <c r="D90" s="300">
        <v>5.8140916520601635</v>
      </c>
      <c r="E90" s="300">
        <f t="shared" ref="E90:E91" si="134">SUM(B90:D90)</f>
        <v>30.052150494770164</v>
      </c>
      <c r="F90" s="300"/>
      <c r="G90" s="300">
        <v>24.549715941076798</v>
      </c>
      <c r="H90" s="300">
        <v>3.7482241955932487</v>
      </c>
      <c r="I90" s="300">
        <v>6.5764746286133295</v>
      </c>
      <c r="J90" s="300">
        <f t="shared" ref="J90:J91" si="135">SUM(G90:I90)</f>
        <v>34.874414765283376</v>
      </c>
      <c r="K90" s="300"/>
      <c r="L90" s="300">
        <v>24.460668388687882</v>
      </c>
      <c r="M90" s="300">
        <v>3.5841813989314271</v>
      </c>
      <c r="N90" s="300">
        <v>6.2040404609411794</v>
      </c>
      <c r="O90" s="300">
        <f t="shared" ref="O90:O91" si="136">SUM(L90:N90)</f>
        <v>34.248890248560485</v>
      </c>
      <c r="P90" s="300"/>
      <c r="Q90" s="300">
        <v>26.003186081096306</v>
      </c>
      <c r="R90" s="300">
        <v>3.7899119903692333</v>
      </c>
      <c r="S90" s="300">
        <v>6.7930190649041773</v>
      </c>
      <c r="T90" s="300">
        <f t="shared" ref="T90:T91" si="137">SUM(Q90:S90)</f>
        <v>36.586117136369715</v>
      </c>
      <c r="U90" s="300"/>
      <c r="V90" s="300">
        <v>25.760435550620318</v>
      </c>
      <c r="W90" s="300">
        <v>3.965691247450863</v>
      </c>
      <c r="X90" s="300">
        <v>7.2601245317751442</v>
      </c>
      <c r="Y90" s="300">
        <f t="shared" ref="Y90:Y91" si="138">SUM(V90:X90)</f>
        <v>36.986251329846326</v>
      </c>
    </row>
    <row r="91" spans="1:25" x14ac:dyDescent="0.2">
      <c r="A91" s="264" t="s">
        <v>363</v>
      </c>
      <c r="B91" s="301">
        <f>SUM(B89:B90)</f>
        <v>26.924353199289087</v>
      </c>
      <c r="C91" s="301">
        <f t="shared" ref="C91" si="139">SUM(C89:C90)</f>
        <v>4.6604524457275343</v>
      </c>
      <c r="D91" s="301">
        <f t="shared" ref="D91" si="140">SUM(D89:D90)</f>
        <v>6.066194354983419</v>
      </c>
      <c r="E91" s="301">
        <f t="shared" si="134"/>
        <v>37.651000000000039</v>
      </c>
      <c r="F91" s="301"/>
      <c r="G91" s="301">
        <f>SUM(G89:G90)</f>
        <v>30.321882413022355</v>
      </c>
      <c r="H91" s="301">
        <f t="shared" ref="H91" si="141">SUM(H89:H90)</f>
        <v>7.5857702285030992</v>
      </c>
      <c r="I91" s="301">
        <f t="shared" ref="I91" si="142">SUM(I89:I90)</f>
        <v>7.1953473584745851</v>
      </c>
      <c r="J91" s="301">
        <f t="shared" si="135"/>
        <v>45.103000000000037</v>
      </c>
      <c r="K91" s="301"/>
      <c r="L91" s="301">
        <f>SUM(L89:L90)</f>
        <v>30.686952935736009</v>
      </c>
      <c r="M91" s="301">
        <f t="shared" ref="M91" si="143">SUM(M89:M90)</f>
        <v>7.1959619421104559</v>
      </c>
      <c r="N91" s="301">
        <f t="shared" ref="N91" si="144">SUM(N89:N90)</f>
        <v>6.6890851221535286</v>
      </c>
      <c r="O91" s="301">
        <f t="shared" si="136"/>
        <v>44.571999999999996</v>
      </c>
      <c r="P91" s="301"/>
      <c r="Q91" s="301">
        <f>SUM(Q89:Q90)</f>
        <v>32.98766308489391</v>
      </c>
      <c r="R91" s="301">
        <f t="shared" ref="R91" si="145">SUM(R89:R90)</f>
        <v>7.8663879250544735</v>
      </c>
      <c r="S91" s="301">
        <f t="shared" ref="S91" si="146">SUM(S89:S90)</f>
        <v>7.3119489900515795</v>
      </c>
      <c r="T91" s="301">
        <f t="shared" si="137"/>
        <v>48.165999999999968</v>
      </c>
      <c r="U91" s="301"/>
      <c r="V91" s="301">
        <f>SUM(V89:V90)</f>
        <v>33.173431116579138</v>
      </c>
      <c r="W91" s="301">
        <f t="shared" ref="W91" si="147">SUM(W89:W90)</f>
        <v>8.4535183048979334</v>
      </c>
      <c r="X91" s="301">
        <f t="shared" ref="X91" si="148">SUM(X89:X90)</f>
        <v>7.7870505785229449</v>
      </c>
      <c r="Y91" s="301">
        <f t="shared" si="138"/>
        <v>49.414000000000016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8.586238921975033</v>
      </c>
      <c r="C98" s="300">
        <v>14.938354541639724</v>
      </c>
      <c r="D98" s="300">
        <v>1.1740713199229953</v>
      </c>
      <c r="E98" s="300">
        <f>SUM(B98:D98)</f>
        <v>24.698664783537751</v>
      </c>
      <c r="F98" s="300"/>
      <c r="G98" s="300">
        <v>9.7884952935698646</v>
      </c>
      <c r="H98" s="300">
        <v>16.209537179342188</v>
      </c>
      <c r="I98" s="300">
        <v>0.60995310360906096</v>
      </c>
      <c r="J98" s="300">
        <f>SUM(G98:I98)</f>
        <v>26.607985576521113</v>
      </c>
      <c r="K98" s="300"/>
      <c r="L98" s="300">
        <v>8.491037133223978</v>
      </c>
      <c r="M98" s="300">
        <v>16.229358599044588</v>
      </c>
      <c r="N98" s="300">
        <v>1.3514927793691969</v>
      </c>
      <c r="O98" s="300">
        <f>SUM(L98:N98)</f>
        <v>26.071888511637759</v>
      </c>
      <c r="P98" s="300"/>
      <c r="Q98" s="300">
        <v>8.9661109252021305</v>
      </c>
      <c r="R98" s="300">
        <v>17.139111054371831</v>
      </c>
      <c r="S98" s="300">
        <v>1.457225067528229</v>
      </c>
      <c r="T98" s="300">
        <f>SUM(Q98:S98)</f>
        <v>27.562447047102189</v>
      </c>
      <c r="U98" s="300"/>
      <c r="V98" s="300">
        <v>10.391521090252185</v>
      </c>
      <c r="W98" s="300">
        <v>19.722401070812349</v>
      </c>
      <c r="X98" s="300">
        <v>1.6837464816363361</v>
      </c>
      <c r="Y98" s="300">
        <f>SUM(V98:X98)</f>
        <v>31.797668642700874</v>
      </c>
    </row>
    <row r="99" spans="1:25" x14ac:dyDescent="0.2">
      <c r="A99" s="260" t="s">
        <v>364</v>
      </c>
      <c r="B99" s="300">
        <v>10.461547378318095</v>
      </c>
      <c r="C99" s="300">
        <v>8.225056261972405</v>
      </c>
      <c r="D99" s="300">
        <v>1.3937315761717337</v>
      </c>
      <c r="E99" s="300">
        <f t="shared" ref="E99:E100" si="149">SUM(B99:D99)</f>
        <v>20.080335216462235</v>
      </c>
      <c r="F99" s="300"/>
      <c r="G99" s="300">
        <v>10.497845330416249</v>
      </c>
      <c r="H99" s="300">
        <v>10.060307676514832</v>
      </c>
      <c r="I99" s="300">
        <v>1.1258614165478229</v>
      </c>
      <c r="J99" s="300">
        <f t="shared" ref="J99:J100" si="150">SUM(G99:I99)</f>
        <v>21.684014423478903</v>
      </c>
      <c r="K99" s="300"/>
      <c r="L99" s="300">
        <v>10.061897124520458</v>
      </c>
      <c r="M99" s="300">
        <v>9.8375703061370139</v>
      </c>
      <c r="N99" s="300">
        <v>1.4226440577047954</v>
      </c>
      <c r="O99" s="300">
        <f t="shared" ref="O99:O100" si="151">SUM(L99:N99)</f>
        <v>21.322111488362268</v>
      </c>
      <c r="P99" s="300"/>
      <c r="Q99" s="300">
        <v>10.648180156694032</v>
      </c>
      <c r="R99" s="300">
        <v>10.308924977405619</v>
      </c>
      <c r="S99" s="300">
        <v>1.5284478187981294</v>
      </c>
      <c r="T99" s="300">
        <f t="shared" ref="T99:T100" si="152">SUM(Q99:S99)</f>
        <v>22.485552952897777</v>
      </c>
      <c r="U99" s="300"/>
      <c r="V99" s="300">
        <v>12.459080807409363</v>
      </c>
      <c r="W99" s="300">
        <v>11.841082857314451</v>
      </c>
      <c r="X99" s="300">
        <v>1.7671676925753574</v>
      </c>
      <c r="Y99" s="300">
        <f t="shared" ref="Y99:Y100" si="153">SUM(V99:X99)</f>
        <v>26.067331357299167</v>
      </c>
    </row>
    <row r="100" spans="1:25" x14ac:dyDescent="0.2">
      <c r="A100" s="264" t="s">
        <v>363</v>
      </c>
      <c r="B100" s="301">
        <f>SUM(B98:B99)</f>
        <v>19.047786300293126</v>
      </c>
      <c r="C100" s="301">
        <f t="shared" ref="C100" si="154">SUM(C98:C99)</f>
        <v>23.16341080361213</v>
      </c>
      <c r="D100" s="301">
        <f t="shared" ref="D100" si="155">SUM(D98:D99)</f>
        <v>2.567802896094729</v>
      </c>
      <c r="E100" s="301">
        <f t="shared" si="149"/>
        <v>44.778999999999982</v>
      </c>
      <c r="F100" s="301"/>
      <c r="G100" s="301">
        <f>SUM(G98:G99)</f>
        <v>20.286340623986113</v>
      </c>
      <c r="H100" s="301">
        <f t="shared" ref="H100" si="156">SUM(H98:H99)</f>
        <v>26.26984485585702</v>
      </c>
      <c r="I100" s="301">
        <f t="shared" ref="I100" si="157">SUM(I98:I99)</f>
        <v>1.7358145201568838</v>
      </c>
      <c r="J100" s="301">
        <f t="shared" si="150"/>
        <v>48.292000000000023</v>
      </c>
      <c r="K100" s="301"/>
      <c r="L100" s="301">
        <f>SUM(L98:L99)</f>
        <v>18.552934257744436</v>
      </c>
      <c r="M100" s="301">
        <f t="shared" ref="M100" si="158">SUM(M98:M99)</f>
        <v>26.066928905181602</v>
      </c>
      <c r="N100" s="301">
        <f t="shared" ref="N100" si="159">SUM(N98:N99)</f>
        <v>2.7741368370739923</v>
      </c>
      <c r="O100" s="301">
        <f t="shared" si="151"/>
        <v>47.394000000000027</v>
      </c>
      <c r="P100" s="301"/>
      <c r="Q100" s="301">
        <f>SUM(Q98:Q99)</f>
        <v>19.614291081896162</v>
      </c>
      <c r="R100" s="301">
        <f t="shared" ref="R100" si="160">SUM(R98:R99)</f>
        <v>27.448036031777448</v>
      </c>
      <c r="S100" s="301">
        <f t="shared" ref="S100" si="161">SUM(S98:S99)</f>
        <v>2.9856728863263582</v>
      </c>
      <c r="T100" s="301">
        <f t="shared" si="152"/>
        <v>50.047999999999966</v>
      </c>
      <c r="U100" s="301"/>
      <c r="V100" s="301">
        <f>SUM(V98:V99)</f>
        <v>22.850601897661548</v>
      </c>
      <c r="W100" s="301">
        <f t="shared" ref="W100" si="162">SUM(W98:W99)</f>
        <v>31.5634839281268</v>
      </c>
      <c r="X100" s="301">
        <f t="shared" ref="X100" si="163">SUM(X98:X99)</f>
        <v>3.4509141742116936</v>
      </c>
      <c r="Y100" s="301">
        <f t="shared" si="153"/>
        <v>57.865000000000045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0.71552678456485852</v>
      </c>
      <c r="C107" s="300">
        <v>0.55336722779082637</v>
      </c>
      <c r="D107" s="300">
        <v>0.2071737481363839</v>
      </c>
      <c r="E107" s="300">
        <f>SUM(B107:D107)</f>
        <v>1.4760677604920689</v>
      </c>
      <c r="F107" s="300"/>
      <c r="G107" s="300">
        <v>0.89657391198616321</v>
      </c>
      <c r="H107" s="300">
        <v>0.83849293777541833</v>
      </c>
      <c r="I107" s="300">
        <v>0.54596115773103315</v>
      </c>
      <c r="J107" s="300">
        <f>SUM(G107:I107)</f>
        <v>2.2810280074926146</v>
      </c>
      <c r="K107" s="300"/>
      <c r="L107" s="300">
        <v>0.91949205089965258</v>
      </c>
      <c r="M107" s="300">
        <v>0.6344662028282867</v>
      </c>
      <c r="N107" s="300">
        <v>0.36612805075008009</v>
      </c>
      <c r="O107" s="300">
        <f>SUM(L107:N107)</f>
        <v>1.9200863044780194</v>
      </c>
      <c r="P107" s="300"/>
      <c r="Q107" s="300">
        <v>0.90760986416870237</v>
      </c>
      <c r="R107" s="300">
        <v>0.63541040169238416</v>
      </c>
      <c r="S107" s="300">
        <v>0.35786714606907299</v>
      </c>
      <c r="T107" s="300">
        <f>SUM(Q107:S107)</f>
        <v>1.9008874119301595</v>
      </c>
      <c r="U107" s="300"/>
      <c r="V107" s="300">
        <v>0.93150301312124395</v>
      </c>
      <c r="W107" s="300">
        <v>0.64843672457092005</v>
      </c>
      <c r="X107" s="300">
        <v>0.34837646224592106</v>
      </c>
      <c r="Y107" s="300">
        <f>SUM(V107:X107)</f>
        <v>1.9283161999380851</v>
      </c>
    </row>
    <row r="108" spans="1:25" x14ac:dyDescent="0.2">
      <c r="A108" s="260" t="s">
        <v>364</v>
      </c>
      <c r="B108" s="300">
        <v>1.0170676326339005</v>
      </c>
      <c r="C108" s="300">
        <v>0.79308135521433731</v>
      </c>
      <c r="D108" s="300">
        <v>0.9557832516596988</v>
      </c>
      <c r="E108" s="300">
        <f t="shared" ref="E108:E109" si="164">SUM(B108:D108)</f>
        <v>2.7659322395079364</v>
      </c>
      <c r="F108" s="300"/>
      <c r="G108" s="300">
        <v>1.7283589062503704</v>
      </c>
      <c r="H108" s="300">
        <v>0.41278393795243462</v>
      </c>
      <c r="I108" s="300">
        <v>0.99882914830458158</v>
      </c>
      <c r="J108" s="300">
        <f t="shared" ref="J108:J109" si="165">SUM(G108:I108)</f>
        <v>3.1399719925073866</v>
      </c>
      <c r="K108" s="300"/>
      <c r="L108" s="300">
        <v>1.718498936507284</v>
      </c>
      <c r="M108" s="300">
        <v>0.57522488194138466</v>
      </c>
      <c r="N108" s="300">
        <v>0.41518987707331162</v>
      </c>
      <c r="O108" s="300">
        <f t="shared" ref="O108:O109" si="166">SUM(L108:N108)</f>
        <v>2.7089136955219804</v>
      </c>
      <c r="P108" s="300"/>
      <c r="Q108" s="300">
        <v>1.6886386285827666</v>
      </c>
      <c r="R108" s="300">
        <v>0.59566594029763309</v>
      </c>
      <c r="S108" s="300">
        <v>0.4128080191894376</v>
      </c>
      <c r="T108" s="300">
        <f t="shared" ref="T108:T109" si="167">SUM(Q108:S108)</f>
        <v>2.6971125880698374</v>
      </c>
      <c r="U108" s="300"/>
      <c r="V108" s="300">
        <v>1.7010634526519628</v>
      </c>
      <c r="W108" s="300">
        <v>0.64627082595135676</v>
      </c>
      <c r="X108" s="300">
        <v>0.42434952145859622</v>
      </c>
      <c r="Y108" s="300">
        <f t="shared" ref="Y108:Y109" si="168">SUM(V108:X108)</f>
        <v>2.7716838000619157</v>
      </c>
    </row>
    <row r="109" spans="1:25" x14ac:dyDescent="0.2">
      <c r="A109" s="264" t="s">
        <v>363</v>
      </c>
      <c r="B109" s="301">
        <f>SUM(B107:B108)</f>
        <v>1.7325944171987591</v>
      </c>
      <c r="C109" s="301">
        <f t="shared" ref="C109" si="169">SUM(C107:C108)</f>
        <v>1.3464485830051638</v>
      </c>
      <c r="D109" s="301">
        <f t="shared" ref="D109" si="170">SUM(D107:D108)</f>
        <v>1.1629569997960827</v>
      </c>
      <c r="E109" s="301">
        <f t="shared" si="164"/>
        <v>4.2420000000000053</v>
      </c>
      <c r="F109" s="301"/>
      <c r="G109" s="301">
        <f>SUM(G107:G108)</f>
        <v>2.6249328182365335</v>
      </c>
      <c r="H109" s="301">
        <f t="shared" ref="H109" si="171">SUM(H107:H108)</f>
        <v>1.251276875727853</v>
      </c>
      <c r="I109" s="301">
        <f t="shared" ref="I109" si="172">SUM(I107:I108)</f>
        <v>1.5447903060356147</v>
      </c>
      <c r="J109" s="301">
        <f t="shared" si="165"/>
        <v>5.4210000000000012</v>
      </c>
      <c r="K109" s="301"/>
      <c r="L109" s="301">
        <f>SUM(L107:L108)</f>
        <v>2.6379909874069365</v>
      </c>
      <c r="M109" s="301">
        <f t="shared" ref="M109" si="173">SUM(M107:M108)</f>
        <v>1.2096910847696714</v>
      </c>
      <c r="N109" s="301">
        <f t="shared" ref="N109" si="174">SUM(N107:N108)</f>
        <v>0.78131792782339171</v>
      </c>
      <c r="O109" s="301">
        <f t="shared" si="166"/>
        <v>4.6289999999999996</v>
      </c>
      <c r="P109" s="301"/>
      <c r="Q109" s="301">
        <f>SUM(Q107:Q108)</f>
        <v>2.5962484927514691</v>
      </c>
      <c r="R109" s="301">
        <f t="shared" ref="R109" si="175">SUM(R107:R108)</f>
        <v>1.2310763419900173</v>
      </c>
      <c r="S109" s="301">
        <f t="shared" ref="S109" si="176">SUM(S107:S108)</f>
        <v>0.77067516525851065</v>
      </c>
      <c r="T109" s="301">
        <f t="shared" si="167"/>
        <v>4.5979999999999972</v>
      </c>
      <c r="U109" s="301"/>
      <c r="V109" s="301">
        <f>SUM(V107:V108)</f>
        <v>2.6325664657732069</v>
      </c>
      <c r="W109" s="301">
        <f t="shared" ref="W109" si="177">SUM(W107:W108)</f>
        <v>1.2947075505222769</v>
      </c>
      <c r="X109" s="301">
        <f t="shared" ref="X109" si="178">SUM(X107:X108)</f>
        <v>0.77272598370451728</v>
      </c>
      <c r="Y109" s="301">
        <f t="shared" si="168"/>
        <v>4.7000000000000011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2.6028784171024113</v>
      </c>
      <c r="C116" s="300">
        <v>1.0177184371918295</v>
      </c>
      <c r="D116" s="300">
        <v>0.10804852130872439</v>
      </c>
      <c r="E116" s="300">
        <f>SUM(B116:D116)</f>
        <v>3.7286453756029649</v>
      </c>
      <c r="F116" s="300"/>
      <c r="G116" s="300">
        <v>1.8196458374809428</v>
      </c>
      <c r="H116" s="300">
        <v>1.1467114618722474</v>
      </c>
      <c r="I116" s="300">
        <v>4.2438607848582229E-2</v>
      </c>
      <c r="J116" s="300">
        <f>SUM(G116:I116)</f>
        <v>3.0087959072017725</v>
      </c>
      <c r="K116" s="300"/>
      <c r="L116" s="300">
        <v>2.0692007631440972</v>
      </c>
      <c r="M116" s="300">
        <v>0.55172076755948352</v>
      </c>
      <c r="N116" s="300">
        <v>8.5414023834655184E-2</v>
      </c>
      <c r="O116" s="300">
        <f>SUM(L116:N116)</f>
        <v>2.7063355545382359</v>
      </c>
      <c r="P116" s="300"/>
      <c r="Q116" s="300">
        <v>2.2638453963183243</v>
      </c>
      <c r="R116" s="300">
        <v>0.58183467556332658</v>
      </c>
      <c r="S116" s="300">
        <v>9.2570992564842233E-2</v>
      </c>
      <c r="T116" s="300">
        <f>SUM(Q116:S116)</f>
        <v>2.9382510644464928</v>
      </c>
      <c r="U116" s="300"/>
      <c r="V116" s="300">
        <v>2.5397532311900228</v>
      </c>
      <c r="W116" s="300">
        <v>0.60446433382396536</v>
      </c>
      <c r="X116" s="300">
        <v>0.1000242893939499</v>
      </c>
      <c r="Y116" s="300">
        <f>SUM(V116:X116)</f>
        <v>3.2442418544079383</v>
      </c>
    </row>
    <row r="117" spans="1:25" x14ac:dyDescent="0.2">
      <c r="A117" s="260" t="s">
        <v>364</v>
      </c>
      <c r="B117" s="300">
        <v>8.0988568672506727</v>
      </c>
      <c r="C117" s="300">
        <v>0.53755260184624731</v>
      </c>
      <c r="D117" s="300">
        <v>0.72794515530012605</v>
      </c>
      <c r="E117" s="300">
        <f t="shared" ref="E117:E118" si="179">SUM(B117:D117)</f>
        <v>9.3643546243970466</v>
      </c>
      <c r="F117" s="300"/>
      <c r="G117" s="300">
        <v>7.9896110834328553</v>
      </c>
      <c r="H117" s="300">
        <v>0.29084206333622925</v>
      </c>
      <c r="I117" s="300">
        <v>0.34675094602914491</v>
      </c>
      <c r="J117" s="300">
        <f t="shared" ref="J117:J118" si="180">SUM(G117:I117)</f>
        <v>8.6272040927982303</v>
      </c>
      <c r="K117" s="300"/>
      <c r="L117" s="300">
        <v>6.8751915005020026</v>
      </c>
      <c r="M117" s="300">
        <v>0.42494539221534727</v>
      </c>
      <c r="N117" s="300">
        <v>0.23952755274442267</v>
      </c>
      <c r="O117" s="300">
        <f t="shared" ref="O117:O118" si="181">SUM(L117:N117)</f>
        <v>7.5396644454617725</v>
      </c>
      <c r="P117" s="300"/>
      <c r="Q117" s="300">
        <v>7.2961113105116322</v>
      </c>
      <c r="R117" s="300">
        <v>0.45779797384344578</v>
      </c>
      <c r="S117" s="300">
        <v>0.26183965119843067</v>
      </c>
      <c r="T117" s="300">
        <f t="shared" ref="T117:T118" si="182">SUM(Q117:S117)</f>
        <v>8.0157489355535088</v>
      </c>
      <c r="U117" s="300"/>
      <c r="V117" s="300">
        <v>7.7634451242998628</v>
      </c>
      <c r="W117" s="300">
        <v>0.49636008789609998</v>
      </c>
      <c r="X117" s="300">
        <v>0.28795293339607592</v>
      </c>
      <c r="Y117" s="300">
        <f t="shared" ref="Y117:Y118" si="183">SUM(V117:X117)</f>
        <v>8.5477581455920379</v>
      </c>
    </row>
    <row r="118" spans="1:25" x14ac:dyDescent="0.2">
      <c r="A118" s="264" t="s">
        <v>363</v>
      </c>
      <c r="B118" s="301">
        <f>SUM(B116:B117)</f>
        <v>10.701735284353084</v>
      </c>
      <c r="C118" s="301">
        <f t="shared" ref="C118" si="184">SUM(C116:C117)</f>
        <v>1.5552710390380768</v>
      </c>
      <c r="D118" s="301">
        <f t="shared" ref="D118" si="185">SUM(D116:D117)</f>
        <v>0.83599367660885049</v>
      </c>
      <c r="E118" s="301">
        <f t="shared" si="179"/>
        <v>13.093000000000012</v>
      </c>
      <c r="F118" s="301"/>
      <c r="G118" s="301">
        <f>SUM(G116:G117)</f>
        <v>9.8092569209137981</v>
      </c>
      <c r="H118" s="301">
        <f t="shared" ref="H118" si="186">SUM(H116:H117)</f>
        <v>1.4375535252084766</v>
      </c>
      <c r="I118" s="301">
        <f t="shared" ref="I118" si="187">SUM(I116:I117)</f>
        <v>0.38918955387772713</v>
      </c>
      <c r="J118" s="301">
        <f t="shared" si="180"/>
        <v>11.636000000000003</v>
      </c>
      <c r="K118" s="301"/>
      <c r="L118" s="301">
        <f>SUM(L116:L117)</f>
        <v>8.9443922636460993</v>
      </c>
      <c r="M118" s="301">
        <f t="shared" ref="M118" si="188">SUM(M116:M117)</f>
        <v>0.97666615977483073</v>
      </c>
      <c r="N118" s="301">
        <f t="shared" ref="N118" si="189">SUM(N116:N117)</f>
        <v>0.32494157657907785</v>
      </c>
      <c r="O118" s="301">
        <f t="shared" si="181"/>
        <v>10.246000000000009</v>
      </c>
      <c r="P118" s="301"/>
      <c r="Q118" s="301">
        <f>SUM(Q116:Q117)</f>
        <v>9.559956706829956</v>
      </c>
      <c r="R118" s="301">
        <f t="shared" ref="R118" si="190">SUM(R116:R117)</f>
        <v>1.0396326494067725</v>
      </c>
      <c r="S118" s="301">
        <f t="shared" ref="S118" si="191">SUM(S116:S117)</f>
        <v>0.35441064376327291</v>
      </c>
      <c r="T118" s="301">
        <f t="shared" si="182"/>
        <v>10.954000000000002</v>
      </c>
      <c r="U118" s="301"/>
      <c r="V118" s="301">
        <f>SUM(V116:V117)</f>
        <v>10.303198355489886</v>
      </c>
      <c r="W118" s="301">
        <f t="shared" ref="W118" si="192">SUM(W116:W117)</f>
        <v>1.1008244217200653</v>
      </c>
      <c r="X118" s="301">
        <f t="shared" ref="X118" si="193">SUM(X116:X117)</f>
        <v>0.38797722279002583</v>
      </c>
      <c r="Y118" s="301">
        <f t="shared" si="183"/>
        <v>11.791999999999978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5.7933936272638755</v>
      </c>
      <c r="C125" s="300">
        <v>2.2746253250576727</v>
      </c>
      <c r="D125" s="300">
        <v>0</v>
      </c>
      <c r="E125" s="300">
        <f>SUM(B125:D125)</f>
        <v>8.0680189523215482</v>
      </c>
      <c r="F125" s="300"/>
      <c r="G125" s="300">
        <v>5.9455253208990575</v>
      </c>
      <c r="H125" s="300">
        <v>2.1854236329011205</v>
      </c>
      <c r="I125" s="300">
        <v>0.37304114020740953</v>
      </c>
      <c r="J125" s="300">
        <f>SUM(G125:I125)</f>
        <v>8.5039900940075874</v>
      </c>
      <c r="K125" s="300"/>
      <c r="L125" s="300">
        <v>6.1968948113368416</v>
      </c>
      <c r="M125" s="300">
        <v>2.1277255814322116</v>
      </c>
      <c r="N125" s="300">
        <v>0.36517029429016468</v>
      </c>
      <c r="O125" s="300">
        <f>SUM(L125:N125)</f>
        <v>8.689790687059217</v>
      </c>
      <c r="P125" s="300"/>
      <c r="Q125" s="300">
        <v>6.2107702737905282</v>
      </c>
      <c r="R125" s="300">
        <v>2.1096042708354914</v>
      </c>
      <c r="S125" s="300">
        <v>0.38264553851325561</v>
      </c>
      <c r="T125" s="300">
        <f>SUM(Q125:S125)</f>
        <v>8.7030200831392754</v>
      </c>
      <c r="U125" s="300"/>
      <c r="V125" s="300">
        <v>5.9827436549939659</v>
      </c>
      <c r="W125" s="300">
        <v>2.0136321682495164</v>
      </c>
      <c r="X125" s="300">
        <v>0.3753012624788612</v>
      </c>
      <c r="Y125" s="300">
        <f>SUM(V125:X125)</f>
        <v>8.371677085722343</v>
      </c>
    </row>
    <row r="126" spans="1:25" x14ac:dyDescent="0.2">
      <c r="A126" s="260" t="s">
        <v>364</v>
      </c>
      <c r="B126" s="300">
        <v>7.0617347462241957</v>
      </c>
      <c r="C126" s="300">
        <v>0.39469857886090715</v>
      </c>
      <c r="D126" s="300">
        <v>0.46854772259337063</v>
      </c>
      <c r="E126" s="300">
        <f t="shared" ref="E126:E127" si="194">SUM(B126:D126)</f>
        <v>7.9249810476784734</v>
      </c>
      <c r="F126" s="300"/>
      <c r="G126" s="300">
        <v>8.5937895481587105</v>
      </c>
      <c r="H126" s="300">
        <v>0.32477165673018887</v>
      </c>
      <c r="I126" s="300">
        <v>0.59744870110349502</v>
      </c>
      <c r="J126" s="300">
        <f t="shared" ref="J126:J127" si="195">SUM(G126:I126)</f>
        <v>9.5160099059923944</v>
      </c>
      <c r="K126" s="300"/>
      <c r="L126" s="300">
        <v>7.6088866158953783</v>
      </c>
      <c r="M126" s="300">
        <v>0.28456233303564538</v>
      </c>
      <c r="N126" s="300">
        <v>0.35976036400975409</v>
      </c>
      <c r="O126" s="300">
        <f t="shared" ref="O126:O127" si="196">SUM(L126:N126)</f>
        <v>8.2532093129407773</v>
      </c>
      <c r="P126" s="300"/>
      <c r="Q126" s="300">
        <v>7.6585060586958527</v>
      </c>
      <c r="R126" s="300">
        <v>0.29817473095755681</v>
      </c>
      <c r="S126" s="300">
        <v>0.3802991272073149</v>
      </c>
      <c r="T126" s="300">
        <f t="shared" ref="T126:T127" si="197">SUM(Q126:S126)</f>
        <v>8.3369799168607255</v>
      </c>
      <c r="U126" s="300"/>
      <c r="V126" s="300">
        <v>7.4010270484066556</v>
      </c>
      <c r="W126" s="300">
        <v>0.30781523919690007</v>
      </c>
      <c r="X126" s="300">
        <v>0.38248062667408694</v>
      </c>
      <c r="Y126" s="300">
        <f t="shared" ref="Y126:Y127" si="198">SUM(V126:X126)</f>
        <v>8.0913229142776419</v>
      </c>
    </row>
    <row r="127" spans="1:25" x14ac:dyDescent="0.2">
      <c r="A127" s="264" t="s">
        <v>363</v>
      </c>
      <c r="B127" s="301">
        <f>SUM(B125:B126)</f>
        <v>12.855128373488071</v>
      </c>
      <c r="C127" s="301">
        <f t="shared" ref="C127" si="199">SUM(C125:C126)</f>
        <v>2.6693239039185799</v>
      </c>
      <c r="D127" s="301">
        <f t="shared" ref="D127" si="200">SUM(D125:D126)</f>
        <v>0.46854772259337063</v>
      </c>
      <c r="E127" s="301">
        <f t="shared" si="194"/>
        <v>15.993000000000022</v>
      </c>
      <c r="F127" s="301"/>
      <c r="G127" s="301">
        <f>SUM(G125:G126)</f>
        <v>14.539314869057769</v>
      </c>
      <c r="H127" s="301">
        <f t="shared" ref="H127" si="201">SUM(H125:H126)</f>
        <v>2.5101952896313096</v>
      </c>
      <c r="I127" s="301">
        <f t="shared" ref="I127" si="202">SUM(I125:I126)</f>
        <v>0.97048984131090454</v>
      </c>
      <c r="J127" s="301">
        <f t="shared" si="195"/>
        <v>18.019999999999982</v>
      </c>
      <c r="K127" s="301"/>
      <c r="L127" s="301">
        <f>SUM(L125:L126)</f>
        <v>13.805781427232219</v>
      </c>
      <c r="M127" s="301">
        <f t="shared" ref="M127" si="203">SUM(M125:M126)</f>
        <v>2.4122879144678571</v>
      </c>
      <c r="N127" s="301">
        <f t="shared" ref="N127" si="204">SUM(N125:N126)</f>
        <v>0.72493065829991876</v>
      </c>
      <c r="O127" s="301">
        <f t="shared" si="196"/>
        <v>16.942999999999994</v>
      </c>
      <c r="P127" s="301"/>
      <c r="Q127" s="301">
        <f>SUM(Q125:Q126)</f>
        <v>13.869276332486381</v>
      </c>
      <c r="R127" s="301">
        <f t="shared" ref="R127" si="205">SUM(R125:R126)</f>
        <v>2.407779001793048</v>
      </c>
      <c r="S127" s="301">
        <f t="shared" ref="S127" si="206">SUM(S125:S126)</f>
        <v>0.76294466572057051</v>
      </c>
      <c r="T127" s="301">
        <f t="shared" si="197"/>
        <v>17.04</v>
      </c>
      <c r="U127" s="301"/>
      <c r="V127" s="301">
        <f>SUM(V125:V126)</f>
        <v>13.383770703400621</v>
      </c>
      <c r="W127" s="301">
        <f t="shared" ref="W127" si="207">SUM(W125:W126)</f>
        <v>2.3214474074464166</v>
      </c>
      <c r="X127" s="301">
        <f t="shared" ref="X127" si="208">SUM(X125:X126)</f>
        <v>0.7577818891529482</v>
      </c>
      <c r="Y127" s="301">
        <f t="shared" si="198"/>
        <v>16.462999999999987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3.3513424749334231</v>
      </c>
      <c r="C134" s="300">
        <v>1.9710858704802634</v>
      </c>
      <c r="D134" s="300">
        <v>0.41742372665132738</v>
      </c>
      <c r="E134" s="300">
        <f>SUM(B134:D134)</f>
        <v>5.7398520720650135</v>
      </c>
      <c r="F134" s="300"/>
      <c r="G134" s="300">
        <v>3.6114362857919082</v>
      </c>
      <c r="H134" s="300">
        <v>1.8275947302848581</v>
      </c>
      <c r="I134" s="300">
        <v>0.5403801187170657</v>
      </c>
      <c r="J134" s="300">
        <f>SUM(G134:I134)</f>
        <v>5.9794111347938319</v>
      </c>
      <c r="K134" s="300"/>
      <c r="L134" s="300">
        <v>3.4531912760504606</v>
      </c>
      <c r="M134" s="300">
        <v>1.4756303525034762</v>
      </c>
      <c r="N134" s="300">
        <v>0.3617466360914191</v>
      </c>
      <c r="O134" s="300">
        <f>SUM(L134:N134)</f>
        <v>5.2905682646453558</v>
      </c>
      <c r="P134" s="300"/>
      <c r="Q134" s="300">
        <v>3.6198942795725628</v>
      </c>
      <c r="R134" s="300">
        <v>1.4286173604751047</v>
      </c>
      <c r="S134" s="300">
        <v>0.37131963651839744</v>
      </c>
      <c r="T134" s="300">
        <f>SUM(Q134:S134)</f>
        <v>5.4198312765660654</v>
      </c>
      <c r="U134" s="300"/>
      <c r="V134" s="300">
        <v>4.2709478932195291</v>
      </c>
      <c r="W134" s="300">
        <v>1.4410596409296599</v>
      </c>
      <c r="X134" s="300">
        <v>0.4121268158391998</v>
      </c>
      <c r="Y134" s="300">
        <f>SUM(V134:X134)</f>
        <v>6.1241343499883882</v>
      </c>
    </row>
    <row r="135" spans="1:25" x14ac:dyDescent="0.2">
      <c r="A135" s="260" t="s">
        <v>364</v>
      </c>
      <c r="B135" s="300">
        <v>4.1484930718442969</v>
      </c>
      <c r="C135" s="300">
        <v>0.32621572293832912</v>
      </c>
      <c r="D135" s="300">
        <v>1.29143913315236</v>
      </c>
      <c r="E135" s="300">
        <f t="shared" ref="E135:E136" si="209">SUM(B135:D135)</f>
        <v>5.7661479279349859</v>
      </c>
      <c r="F135" s="300"/>
      <c r="G135" s="300">
        <v>3.3229683850764271</v>
      </c>
      <c r="H135" s="300">
        <v>1.0434469239311199</v>
      </c>
      <c r="I135" s="300">
        <v>0.40817355619862827</v>
      </c>
      <c r="J135" s="300">
        <f t="shared" ref="J135:J136" si="210">SUM(G135:I135)</f>
        <v>4.7745888652061748</v>
      </c>
      <c r="K135" s="300"/>
      <c r="L135" s="300">
        <v>4.1034626281823154</v>
      </c>
      <c r="M135" s="300">
        <v>0.37540461081698523</v>
      </c>
      <c r="N135" s="300">
        <v>0.90256449635534486</v>
      </c>
      <c r="O135" s="300">
        <f t="shared" ref="O135:O136" si="211">SUM(L135:N135)</f>
        <v>5.3814317353546457</v>
      </c>
      <c r="P135" s="300"/>
      <c r="Q135" s="300">
        <v>4.1506207182498853</v>
      </c>
      <c r="R135" s="300">
        <v>0.38076316745578975</v>
      </c>
      <c r="S135" s="300">
        <v>0.96078483772824563</v>
      </c>
      <c r="T135" s="300">
        <f t="shared" ref="T135:T136" si="212">SUM(Q135:S135)</f>
        <v>5.4921687234339203</v>
      </c>
      <c r="U135" s="300"/>
      <c r="V135" s="300">
        <v>4.5717838580950438</v>
      </c>
      <c r="W135" s="300">
        <v>0.42707633311649751</v>
      </c>
      <c r="X135" s="300">
        <v>1.1500054588001021</v>
      </c>
      <c r="Y135" s="300">
        <f t="shared" ref="Y135:Y136" si="213">SUM(V135:X135)</f>
        <v>6.1488656500116434</v>
      </c>
    </row>
    <row r="136" spans="1:25" x14ac:dyDescent="0.2">
      <c r="A136" s="264" t="s">
        <v>363</v>
      </c>
      <c r="B136" s="301">
        <f>SUM(B134:B135)</f>
        <v>7.49983554677772</v>
      </c>
      <c r="C136" s="301">
        <f t="shared" ref="C136" si="214">SUM(C134:C135)</f>
        <v>2.2973015934185925</v>
      </c>
      <c r="D136" s="301">
        <f t="shared" ref="D136" si="215">SUM(D134:D135)</f>
        <v>1.7088628598036875</v>
      </c>
      <c r="E136" s="301">
        <f t="shared" si="209"/>
        <v>11.506</v>
      </c>
      <c r="F136" s="301"/>
      <c r="G136" s="301">
        <f>SUM(G134:G135)</f>
        <v>6.9344046708683358</v>
      </c>
      <c r="H136" s="301">
        <f t="shared" ref="H136" si="216">SUM(H134:H135)</f>
        <v>2.8710416542159782</v>
      </c>
      <c r="I136" s="301">
        <f t="shared" ref="I136" si="217">SUM(I134:I135)</f>
        <v>0.94855367491569398</v>
      </c>
      <c r="J136" s="301">
        <f t="shared" si="210"/>
        <v>10.754000000000008</v>
      </c>
      <c r="K136" s="301"/>
      <c r="L136" s="301">
        <f>SUM(L134:L135)</f>
        <v>7.5566539042327765</v>
      </c>
      <c r="M136" s="301">
        <f t="shared" ref="M136" si="218">SUM(M134:M135)</f>
        <v>1.8510349633204615</v>
      </c>
      <c r="N136" s="301">
        <f t="shared" ref="N136" si="219">SUM(N134:N135)</f>
        <v>1.264311132446764</v>
      </c>
      <c r="O136" s="301">
        <f t="shared" si="211"/>
        <v>10.672000000000002</v>
      </c>
      <c r="P136" s="301"/>
      <c r="Q136" s="301">
        <f>SUM(Q134:Q135)</f>
        <v>7.7705149978224481</v>
      </c>
      <c r="R136" s="301">
        <f t="shared" ref="R136" si="220">SUM(R134:R135)</f>
        <v>1.8093805279308945</v>
      </c>
      <c r="S136" s="301">
        <f t="shared" ref="S136" si="221">SUM(S134:S135)</f>
        <v>1.332104474246643</v>
      </c>
      <c r="T136" s="301">
        <f t="shared" si="212"/>
        <v>10.911999999999987</v>
      </c>
      <c r="U136" s="301"/>
      <c r="V136" s="301">
        <f>SUM(V134:V135)</f>
        <v>8.8427317513145738</v>
      </c>
      <c r="W136" s="301">
        <f t="shared" ref="W136" si="222">SUM(W134:W135)</f>
        <v>1.8681359740461574</v>
      </c>
      <c r="X136" s="301">
        <f t="shared" ref="X136" si="223">SUM(X134:X135)</f>
        <v>1.5621322746393018</v>
      </c>
      <c r="Y136" s="301">
        <f t="shared" si="213"/>
        <v>12.273000000000033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13.105004507533616</v>
      </c>
      <c r="C143" s="300">
        <v>4.4238842443272635</v>
      </c>
      <c r="D143" s="300">
        <v>2.2463795444014516</v>
      </c>
      <c r="E143" s="300">
        <f>SUM(B143:D143)</f>
        <v>19.775268296262333</v>
      </c>
      <c r="F143" s="300"/>
      <c r="G143" s="300">
        <v>14.50343843442146</v>
      </c>
      <c r="H143" s="300">
        <v>8.3096863205054312</v>
      </c>
      <c r="I143" s="300">
        <v>2.2689210712641708</v>
      </c>
      <c r="J143" s="300">
        <f>SUM(G143:I143)</f>
        <v>25.082045826191059</v>
      </c>
      <c r="K143" s="300"/>
      <c r="L143" s="300">
        <v>14.766891186020453</v>
      </c>
      <c r="M143" s="300">
        <v>7.4289520554096455</v>
      </c>
      <c r="N143" s="300">
        <v>3.0041334060053706</v>
      </c>
      <c r="O143" s="300">
        <f>SUM(L143:N143)</f>
        <v>25.199976647435467</v>
      </c>
      <c r="P143" s="300"/>
      <c r="Q143" s="300">
        <v>15.606949125862368</v>
      </c>
      <c r="R143" s="300">
        <v>7.8753996476325554</v>
      </c>
      <c r="S143" s="300">
        <v>3.2700761843563253</v>
      </c>
      <c r="T143" s="300">
        <f>SUM(Q143:S143)</f>
        <v>26.752424957851247</v>
      </c>
      <c r="U143" s="300"/>
      <c r="V143" s="300">
        <v>16.479979722340595</v>
      </c>
      <c r="W143" s="300">
        <v>8.415630339780984</v>
      </c>
      <c r="X143" s="300">
        <v>3.5674610884384506</v>
      </c>
      <c r="Y143" s="300">
        <f>SUM(V143:X143)</f>
        <v>28.463071150560026</v>
      </c>
    </row>
    <row r="144" spans="1:25" x14ac:dyDescent="0.2">
      <c r="A144" s="260" t="s">
        <v>364</v>
      </c>
      <c r="B144" s="300">
        <v>19.125051232407252</v>
      </c>
      <c r="C144" s="300">
        <v>1.7952412854275785</v>
      </c>
      <c r="D144" s="300">
        <v>5.6424391859027816</v>
      </c>
      <c r="E144" s="300">
        <f t="shared" ref="E144:E145" si="224">SUM(B144:D144)</f>
        <v>26.562731703737612</v>
      </c>
      <c r="F144" s="300"/>
      <c r="G144" s="300">
        <v>22.820038413869728</v>
      </c>
      <c r="H144" s="300">
        <v>3.1831195215081562</v>
      </c>
      <c r="I144" s="300">
        <v>5.7877962384312163</v>
      </c>
      <c r="J144" s="300">
        <f t="shared" ref="J144:J145" si="225">SUM(G144:I144)</f>
        <v>31.790954173809101</v>
      </c>
      <c r="K144" s="300"/>
      <c r="L144" s="300">
        <v>24.393761187471657</v>
      </c>
      <c r="M144" s="300">
        <v>5.8827926831371666</v>
      </c>
      <c r="N144" s="300">
        <v>4.8374694819556527</v>
      </c>
      <c r="O144" s="300">
        <f t="shared" ref="O144:O145" si="226">SUM(L144:N144)</f>
        <v>35.114023352564473</v>
      </c>
      <c r="P144" s="300"/>
      <c r="Q144" s="300">
        <v>25.112533025006851</v>
      </c>
      <c r="R144" s="300">
        <v>6.2362137284771979</v>
      </c>
      <c r="S144" s="300">
        <v>5.1078282886646349</v>
      </c>
      <c r="T144" s="300">
        <f t="shared" ref="T144:T145" si="227">SUM(Q144:S144)</f>
        <v>36.456575042148685</v>
      </c>
      <c r="U144" s="300"/>
      <c r="V144" s="300">
        <v>25.790945968096512</v>
      </c>
      <c r="W144" s="300">
        <v>6.7943606484306471</v>
      </c>
      <c r="X144" s="300">
        <v>5.3676222329128347</v>
      </c>
      <c r="Y144" s="300">
        <f t="shared" ref="Y144:Y145" si="228">SUM(V144:X144)</f>
        <v>37.952928849439999</v>
      </c>
    </row>
    <row r="145" spans="1:25" x14ac:dyDescent="0.2">
      <c r="A145" s="264" t="s">
        <v>363</v>
      </c>
      <c r="B145" s="301">
        <f>SUM(B143:B144)</f>
        <v>32.230055739940866</v>
      </c>
      <c r="C145" s="301">
        <f t="shared" ref="C145" si="229">SUM(C143:C144)</f>
        <v>6.2191255297548418</v>
      </c>
      <c r="D145" s="301">
        <f t="shared" ref="D145" si="230">SUM(D143:D144)</f>
        <v>7.8888187303042336</v>
      </c>
      <c r="E145" s="301">
        <f t="shared" si="224"/>
        <v>46.337999999999937</v>
      </c>
      <c r="F145" s="301"/>
      <c r="G145" s="301">
        <f>SUM(G143:G144)</f>
        <v>37.323476848291186</v>
      </c>
      <c r="H145" s="301">
        <f t="shared" ref="H145" si="231">SUM(H143:H144)</f>
        <v>11.492805842013588</v>
      </c>
      <c r="I145" s="301">
        <f t="shared" ref="I145" si="232">SUM(I143:I144)</f>
        <v>8.0567173096953866</v>
      </c>
      <c r="J145" s="301">
        <f t="shared" si="225"/>
        <v>56.873000000000161</v>
      </c>
      <c r="K145" s="301"/>
      <c r="L145" s="301">
        <f>SUM(L143:L144)</f>
        <v>39.160652373492113</v>
      </c>
      <c r="M145" s="301">
        <f t="shared" ref="M145" si="233">SUM(M143:M144)</f>
        <v>13.311744738546812</v>
      </c>
      <c r="N145" s="301">
        <f t="shared" ref="N145" si="234">SUM(N143:N144)</f>
        <v>7.8416028879610238</v>
      </c>
      <c r="O145" s="301">
        <f t="shared" si="226"/>
        <v>60.31399999999995</v>
      </c>
      <c r="P145" s="301"/>
      <c r="Q145" s="301">
        <f>SUM(Q143:Q144)</f>
        <v>40.719482150869219</v>
      </c>
      <c r="R145" s="301">
        <f t="shared" ref="R145" si="235">SUM(R143:R144)</f>
        <v>14.111613376109753</v>
      </c>
      <c r="S145" s="301">
        <f t="shared" ref="S145" si="236">SUM(S143:S144)</f>
        <v>8.3779044730209602</v>
      </c>
      <c r="T145" s="301">
        <f t="shared" si="227"/>
        <v>63.208999999999932</v>
      </c>
      <c r="U145" s="301"/>
      <c r="V145" s="301">
        <f>SUM(V143:V144)</f>
        <v>42.27092569043711</v>
      </c>
      <c r="W145" s="301">
        <f t="shared" ref="W145" si="237">SUM(W143:W144)</f>
        <v>15.209990988211631</v>
      </c>
      <c r="X145" s="301">
        <f t="shared" ref="X145" si="238">SUM(X143:X144)</f>
        <v>8.9350833213512857</v>
      </c>
      <c r="Y145" s="301">
        <f t="shared" si="228"/>
        <v>66.416000000000025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11.052901822333613</v>
      </c>
      <c r="C152" s="300">
        <v>8.4823956031330496</v>
      </c>
      <c r="D152" s="300">
        <v>1.7970633497371182</v>
      </c>
      <c r="E152" s="300">
        <f>SUM(B152:D152)</f>
        <v>21.332360775203782</v>
      </c>
      <c r="F152" s="300"/>
      <c r="G152" s="300">
        <v>10.95937612566207</v>
      </c>
      <c r="H152" s="300">
        <v>9.1310819349552332</v>
      </c>
      <c r="I152" s="300">
        <v>1.8689845151557867</v>
      </c>
      <c r="J152" s="300">
        <f>SUM(G152:I152)</f>
        <v>21.959442575773089</v>
      </c>
      <c r="K152" s="300"/>
      <c r="L152" s="300">
        <v>10.313367494864705</v>
      </c>
      <c r="M152" s="300">
        <v>8.0579182089401193</v>
      </c>
      <c r="N152" s="300">
        <v>1.6312588376511015</v>
      </c>
      <c r="O152" s="300">
        <f>SUM(L152:N152)</f>
        <v>20.002544541455926</v>
      </c>
      <c r="P152" s="300"/>
      <c r="Q152" s="300">
        <v>11.092927322864522</v>
      </c>
      <c r="R152" s="300">
        <v>8.3539414203657429</v>
      </c>
      <c r="S152" s="300">
        <v>1.6949153149346161</v>
      </c>
      <c r="T152" s="300">
        <f>SUM(Q152:S152)</f>
        <v>21.14178405816488</v>
      </c>
      <c r="U152" s="300"/>
      <c r="V152" s="300">
        <v>12.190420354244777</v>
      </c>
      <c r="W152" s="300">
        <v>8.6735371034934357</v>
      </c>
      <c r="X152" s="300">
        <v>1.8383629270014523</v>
      </c>
      <c r="Y152" s="300">
        <f>SUM(V152:X152)</f>
        <v>22.702320384739664</v>
      </c>
    </row>
    <row r="153" spans="1:25" x14ac:dyDescent="0.2">
      <c r="A153" s="260" t="s">
        <v>364</v>
      </c>
      <c r="B153" s="300">
        <v>23.050796875851852</v>
      </c>
      <c r="C153" s="300">
        <v>6.2656203645442439</v>
      </c>
      <c r="D153" s="300">
        <v>3.2072219844002343</v>
      </c>
      <c r="E153" s="300">
        <f t="shared" ref="E153:E154" si="239">SUM(B153:D153)</f>
        <v>32.523639224796327</v>
      </c>
      <c r="F153" s="300"/>
      <c r="G153" s="300">
        <v>23.173745744636136</v>
      </c>
      <c r="H153" s="300">
        <v>7.8662188737691769</v>
      </c>
      <c r="I153" s="300">
        <v>3.1225928058215118</v>
      </c>
      <c r="J153" s="300">
        <f t="shared" ref="J153:J154" si="240">SUM(G153:I153)</f>
        <v>34.162557424226826</v>
      </c>
      <c r="K153" s="300"/>
      <c r="L153" s="300">
        <v>20.629305790665217</v>
      </c>
      <c r="M153" s="300">
        <v>6.0201300622770537</v>
      </c>
      <c r="N153" s="300">
        <v>2.4940196056018364</v>
      </c>
      <c r="O153" s="300">
        <f t="shared" ref="O153:O154" si="241">SUM(L153:N153)</f>
        <v>29.143455458544107</v>
      </c>
      <c r="P153" s="300"/>
      <c r="Q153" s="300">
        <v>21.796758947692766</v>
      </c>
      <c r="R153" s="300">
        <v>6.3475430391566983</v>
      </c>
      <c r="S153" s="300">
        <v>2.5939139549857555</v>
      </c>
      <c r="T153" s="300">
        <f t="shared" ref="T153:T154" si="242">SUM(Q153:S153)</f>
        <v>30.738215941835218</v>
      </c>
      <c r="U153" s="300"/>
      <c r="V153" s="300">
        <v>23.4311265397494</v>
      </c>
      <c r="W153" s="300">
        <v>6.7611345290483111</v>
      </c>
      <c r="X153" s="300">
        <v>2.7974185464626498</v>
      </c>
      <c r="Y153" s="300">
        <f t="shared" ref="Y153:Y154" si="243">SUM(V153:X153)</f>
        <v>32.989679615260364</v>
      </c>
    </row>
    <row r="154" spans="1:25" x14ac:dyDescent="0.2">
      <c r="A154" s="264" t="s">
        <v>363</v>
      </c>
      <c r="B154" s="301">
        <f>SUM(B152:B153)</f>
        <v>34.103698698185468</v>
      </c>
      <c r="C154" s="301">
        <f t="shared" ref="C154" si="244">SUM(C152:C153)</f>
        <v>14.748015967677294</v>
      </c>
      <c r="D154" s="301">
        <f t="shared" ref="D154" si="245">SUM(D152:D153)</f>
        <v>5.0042853341373528</v>
      </c>
      <c r="E154" s="301">
        <f t="shared" si="239"/>
        <v>53.856000000000108</v>
      </c>
      <c r="F154" s="301"/>
      <c r="G154" s="301">
        <f>SUM(G152:G153)</f>
        <v>34.133121870298204</v>
      </c>
      <c r="H154" s="301">
        <f t="shared" ref="H154" si="246">SUM(H152:H153)</f>
        <v>16.997300808724411</v>
      </c>
      <c r="I154" s="301">
        <f t="shared" ref="I154" si="247">SUM(I152:I153)</f>
        <v>4.9915773209772984</v>
      </c>
      <c r="J154" s="301">
        <f t="shared" si="240"/>
        <v>56.121999999999915</v>
      </c>
      <c r="K154" s="301"/>
      <c r="L154" s="301">
        <f>SUM(L152:L153)</f>
        <v>30.942673285529921</v>
      </c>
      <c r="M154" s="301">
        <f t="shared" ref="M154" si="248">SUM(M152:M153)</f>
        <v>14.078048271217174</v>
      </c>
      <c r="N154" s="301">
        <f t="shared" ref="N154" si="249">SUM(N152:N153)</f>
        <v>4.1252784432529381</v>
      </c>
      <c r="O154" s="301">
        <f t="shared" si="241"/>
        <v>49.146000000000029</v>
      </c>
      <c r="P154" s="301"/>
      <c r="Q154" s="301">
        <f>SUM(Q152:Q153)</f>
        <v>32.889686270557291</v>
      </c>
      <c r="R154" s="301">
        <f t="shared" ref="R154" si="250">SUM(R152:R153)</f>
        <v>14.70148445952244</v>
      </c>
      <c r="S154" s="301">
        <f t="shared" ref="S154" si="251">SUM(S152:S153)</f>
        <v>4.2888292699203721</v>
      </c>
      <c r="T154" s="301">
        <f t="shared" si="242"/>
        <v>51.880000000000102</v>
      </c>
      <c r="U154" s="301"/>
      <c r="V154" s="301">
        <f>SUM(V152:V153)</f>
        <v>35.621546893994179</v>
      </c>
      <c r="W154" s="301">
        <f t="shared" ref="W154" si="252">SUM(W152:W153)</f>
        <v>15.434671632541747</v>
      </c>
      <c r="X154" s="301">
        <f t="shared" ref="X154" si="253">SUM(X152:X153)</f>
        <v>4.6357814734641023</v>
      </c>
      <c r="Y154" s="301">
        <f t="shared" si="243"/>
        <v>55.692000000000029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11.171399408488808</v>
      </c>
      <c r="C161" s="300">
        <v>10.802678174323791</v>
      </c>
      <c r="D161" s="300">
        <v>0.93134764050196162</v>
      </c>
      <c r="E161" s="300">
        <f>SUM(B161:D161)</f>
        <v>22.905425223314559</v>
      </c>
      <c r="F161" s="300"/>
      <c r="G161" s="300">
        <v>12.050433041733099</v>
      </c>
      <c r="H161" s="300">
        <v>10.585625337842979</v>
      </c>
      <c r="I161" s="300">
        <v>0.13098015976297936</v>
      </c>
      <c r="J161" s="300">
        <f>SUM(G161:I161)</f>
        <v>22.767038539339058</v>
      </c>
      <c r="K161" s="300"/>
      <c r="L161" s="300">
        <v>12.417413553792109</v>
      </c>
      <c r="M161" s="300">
        <v>10.70570395584383</v>
      </c>
      <c r="N161" s="300">
        <v>0.99093470840264475</v>
      </c>
      <c r="O161" s="300">
        <f>SUM(L161:N161)</f>
        <v>24.114052218038584</v>
      </c>
      <c r="P161" s="300"/>
      <c r="Q161" s="300">
        <v>12.102617383294371</v>
      </c>
      <c r="R161" s="300">
        <v>10.455673408171883</v>
      </c>
      <c r="S161" s="300">
        <v>0.96678019231678247</v>
      </c>
      <c r="T161" s="300">
        <f>SUM(Q161:S161)</f>
        <v>23.525070983783039</v>
      </c>
      <c r="U161" s="300"/>
      <c r="V161" s="300">
        <v>12.57491303682599</v>
      </c>
      <c r="W161" s="300">
        <v>10.868453542984374</v>
      </c>
      <c r="X161" s="300">
        <v>1.0129335133209418</v>
      </c>
      <c r="Y161" s="300">
        <f>SUM(V161:X161)</f>
        <v>24.456300093131308</v>
      </c>
    </row>
    <row r="162" spans="1:25" x14ac:dyDescent="0.2">
      <c r="A162" s="260" t="s">
        <v>364</v>
      </c>
      <c r="B162" s="300">
        <v>12.421987300071383</v>
      </c>
      <c r="C162" s="300">
        <v>1.8551601059068994</v>
      </c>
      <c r="D162" s="300">
        <v>0.94842737070717487</v>
      </c>
      <c r="E162" s="300">
        <f t="shared" ref="E162:E163" si="254">SUM(B162:D162)</f>
        <v>15.225574776685455</v>
      </c>
      <c r="F162" s="300"/>
      <c r="G162" s="300">
        <v>13.427920639035261</v>
      </c>
      <c r="H162" s="300">
        <v>1.8425059160238126</v>
      </c>
      <c r="I162" s="300">
        <v>0.67453490560193818</v>
      </c>
      <c r="J162" s="300">
        <f t="shared" ref="J162:J163" si="255">SUM(G162:I162)</f>
        <v>15.944961460661011</v>
      </c>
      <c r="K162" s="300"/>
      <c r="L162" s="300">
        <v>13.871516741540496</v>
      </c>
      <c r="M162" s="300">
        <v>1.9015799062587084</v>
      </c>
      <c r="N162" s="300">
        <v>1.1818511341622631</v>
      </c>
      <c r="O162" s="300">
        <f t="shared" ref="O162:O163" si="256">SUM(L162:N162)</f>
        <v>16.954947781961469</v>
      </c>
      <c r="P162" s="300"/>
      <c r="Q162" s="300">
        <v>13.246752806427549</v>
      </c>
      <c r="R162" s="300">
        <v>1.9532377532836485</v>
      </c>
      <c r="S162" s="300">
        <v>1.1529384565056986</v>
      </c>
      <c r="T162" s="300">
        <f t="shared" ref="T162:T163" si="257">SUM(Q162:S162)</f>
        <v>16.352929016216898</v>
      </c>
      <c r="U162" s="300"/>
      <c r="V162" s="300">
        <v>13.203306975661592</v>
      </c>
      <c r="W162" s="300">
        <v>2.2387185390728739</v>
      </c>
      <c r="X162" s="300">
        <v>1.2106743921342247</v>
      </c>
      <c r="Y162" s="300">
        <f t="shared" ref="Y162:Y163" si="258">SUM(V162:X162)</f>
        <v>16.652699906868691</v>
      </c>
    </row>
    <row r="163" spans="1:25" x14ac:dyDescent="0.2">
      <c r="A163" s="264" t="s">
        <v>363</v>
      </c>
      <c r="B163" s="301">
        <f>SUM(B161:B162)</f>
        <v>23.593386708560189</v>
      </c>
      <c r="C163" s="301">
        <f t="shared" ref="C163" si="259">SUM(C161:C162)</f>
        <v>12.65783828023069</v>
      </c>
      <c r="D163" s="301">
        <f t="shared" ref="D163" si="260">SUM(D161:D162)</f>
        <v>1.8797750112091365</v>
      </c>
      <c r="E163" s="301">
        <f t="shared" si="254"/>
        <v>38.131000000000014</v>
      </c>
      <c r="F163" s="301"/>
      <c r="G163" s="301">
        <f>SUM(G161:G162)</f>
        <v>25.478353680768357</v>
      </c>
      <c r="H163" s="301">
        <f t="shared" ref="H163" si="261">SUM(H161:H162)</f>
        <v>12.428131253866791</v>
      </c>
      <c r="I163" s="301">
        <f t="shared" ref="I163" si="262">SUM(I161:I162)</f>
        <v>0.80551506536491757</v>
      </c>
      <c r="J163" s="301">
        <f t="shared" si="255"/>
        <v>38.71200000000006</v>
      </c>
      <c r="K163" s="301"/>
      <c r="L163" s="301">
        <f>SUM(L161:L162)</f>
        <v>26.288930295332605</v>
      </c>
      <c r="M163" s="301">
        <f t="shared" ref="M163" si="263">SUM(M161:M162)</f>
        <v>12.607283862102539</v>
      </c>
      <c r="N163" s="301">
        <f t="shared" ref="N163" si="264">SUM(N161:N162)</f>
        <v>2.1727858425649078</v>
      </c>
      <c r="O163" s="301">
        <f t="shared" si="256"/>
        <v>41.069000000000052</v>
      </c>
      <c r="P163" s="301"/>
      <c r="Q163" s="301">
        <f>SUM(Q161:Q162)</f>
        <v>25.34937018972192</v>
      </c>
      <c r="R163" s="301">
        <f t="shared" ref="R163" si="265">SUM(R161:R162)</f>
        <v>12.408911161455531</v>
      </c>
      <c r="S163" s="301">
        <f t="shared" ref="S163" si="266">SUM(S161:S162)</f>
        <v>2.1197186488224808</v>
      </c>
      <c r="T163" s="301">
        <f t="shared" si="257"/>
        <v>39.877999999999929</v>
      </c>
      <c r="U163" s="301"/>
      <c r="V163" s="301">
        <f>SUM(V161:V162)</f>
        <v>25.77822001248758</v>
      </c>
      <c r="W163" s="301">
        <f t="shared" ref="W163" si="267">SUM(W161:W162)</f>
        <v>13.107172082057248</v>
      </c>
      <c r="X163" s="301">
        <f t="shared" ref="X163" si="268">SUM(X161:X162)</f>
        <v>2.2236079054551663</v>
      </c>
      <c r="Y163" s="301">
        <f t="shared" si="258"/>
        <v>41.108999999999995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19.326429891916717</v>
      </c>
      <c r="C170" s="300">
        <v>21.256622821751506</v>
      </c>
      <c r="D170" s="300">
        <v>2.9559231902789245</v>
      </c>
      <c r="E170" s="300">
        <f>SUM(B170:D170)</f>
        <v>43.538975903947147</v>
      </c>
      <c r="F170" s="300"/>
      <c r="G170" s="300">
        <v>19.386898902695954</v>
      </c>
      <c r="H170" s="300">
        <v>21.460592508911436</v>
      </c>
      <c r="I170" s="300">
        <v>2.0195593778296503</v>
      </c>
      <c r="J170" s="300">
        <f>SUM(G170:I170)</f>
        <v>42.867050789437045</v>
      </c>
      <c r="K170" s="300"/>
      <c r="L170" s="300">
        <v>19.21419844226067</v>
      </c>
      <c r="M170" s="300">
        <v>21.567721574184702</v>
      </c>
      <c r="N170" s="300">
        <v>3.2126407893343814</v>
      </c>
      <c r="O170" s="300">
        <f>SUM(L170:N170)</f>
        <v>43.994560805779749</v>
      </c>
      <c r="P170" s="300"/>
      <c r="Q170" s="300">
        <v>20.58437787429148</v>
      </c>
      <c r="R170" s="300">
        <v>22.116816056862902</v>
      </c>
      <c r="S170" s="300">
        <v>3.4043236312832725</v>
      </c>
      <c r="T170" s="300">
        <f>SUM(Q170:S170)</f>
        <v>46.105517562437655</v>
      </c>
      <c r="U170" s="300"/>
      <c r="V170" s="300">
        <v>22.733663130652435</v>
      </c>
      <c r="W170" s="300">
        <v>22.328428855801519</v>
      </c>
      <c r="X170" s="300">
        <v>3.5982533226514</v>
      </c>
      <c r="Y170" s="300">
        <f>SUM(V170:X170)</f>
        <v>48.660345309105352</v>
      </c>
    </row>
    <row r="171" spans="1:25" x14ac:dyDescent="0.2">
      <c r="A171" s="260" t="s">
        <v>364</v>
      </c>
      <c r="B171" s="300">
        <v>11.772838611811801</v>
      </c>
      <c r="C171" s="300">
        <v>4.4374878119461085</v>
      </c>
      <c r="D171" s="300">
        <v>2.1296976722950247</v>
      </c>
      <c r="E171" s="300">
        <f t="shared" ref="E171" si="269">SUM(B171:D171)</f>
        <v>18.340024096052932</v>
      </c>
      <c r="F171" s="300"/>
      <c r="G171" s="300">
        <v>12.862168604376874</v>
      </c>
      <c r="H171" s="300">
        <v>4.0745860095307336</v>
      </c>
      <c r="I171" s="300">
        <v>2.8041945966553152</v>
      </c>
      <c r="J171" s="300">
        <f t="shared" ref="J171:J172" si="270">SUM(G171:I171)</f>
        <v>19.740949210562924</v>
      </c>
      <c r="K171" s="300"/>
      <c r="L171" s="300">
        <v>12.528057878109776</v>
      </c>
      <c r="M171" s="300">
        <v>4.6381596355028538</v>
      </c>
      <c r="N171" s="300">
        <v>2.5312216806075818</v>
      </c>
      <c r="O171" s="300">
        <f t="shared" ref="O171:O172" si="271">SUM(L171:N171)</f>
        <v>19.697439194220212</v>
      </c>
      <c r="P171" s="300"/>
      <c r="Q171" s="300">
        <v>12.958101885043105</v>
      </c>
      <c r="R171" s="300">
        <v>4.9260899512592227</v>
      </c>
      <c r="S171" s="300">
        <v>2.7042906012599839</v>
      </c>
      <c r="T171" s="300">
        <f t="shared" ref="T171:T172" si="272">SUM(Q171:S171)</f>
        <v>20.588482437562313</v>
      </c>
      <c r="U171" s="300"/>
      <c r="V171" s="300">
        <v>13.33097108397852</v>
      </c>
      <c r="W171" s="300">
        <v>5.3118327775480338</v>
      </c>
      <c r="X171" s="300">
        <v>2.9418508293681827</v>
      </c>
      <c r="Y171" s="300">
        <f t="shared" ref="Y171:Y172" si="273">SUM(V171:X171)</f>
        <v>21.584654690894734</v>
      </c>
    </row>
    <row r="172" spans="1:25" x14ac:dyDescent="0.2">
      <c r="A172" s="264" t="s">
        <v>363</v>
      </c>
      <c r="B172" s="301">
        <f>SUM(B170:B171)</f>
        <v>31.099268503728517</v>
      </c>
      <c r="C172" s="301">
        <f t="shared" ref="C172" si="274">SUM(C170:C171)</f>
        <v>25.694110633697615</v>
      </c>
      <c r="D172" s="301">
        <f t="shared" ref="D172" si="275">SUM(D170:D171)</f>
        <v>5.0856208625739487</v>
      </c>
      <c r="E172" s="301">
        <f>SUM(B172:D172)</f>
        <v>61.879000000000076</v>
      </c>
      <c r="F172" s="301"/>
      <c r="G172" s="301">
        <f>SUM(G170:G171)</f>
        <v>32.24906750707283</v>
      </c>
      <c r="H172" s="301">
        <f t="shared" ref="H172" si="276">SUM(H170:H171)</f>
        <v>25.535178518442169</v>
      </c>
      <c r="I172" s="301">
        <f t="shared" ref="I172" si="277">SUM(I170:I171)</f>
        <v>4.8237539744849656</v>
      </c>
      <c r="J172" s="301">
        <f t="shared" si="270"/>
        <v>62.607999999999969</v>
      </c>
      <c r="K172" s="301"/>
      <c r="L172" s="301">
        <f>SUM(L170:L171)</f>
        <v>31.742256320370444</v>
      </c>
      <c r="M172" s="301">
        <f t="shared" ref="M172" si="278">SUM(M170:M171)</f>
        <v>26.205881209687554</v>
      </c>
      <c r="N172" s="301">
        <f t="shared" ref="N172" si="279">SUM(N170:N171)</f>
        <v>5.7438624699419627</v>
      </c>
      <c r="O172" s="301">
        <f t="shared" si="271"/>
        <v>63.691999999999965</v>
      </c>
      <c r="P172" s="301"/>
      <c r="Q172" s="301">
        <f>SUM(Q170:Q171)</f>
        <v>33.542479759334583</v>
      </c>
      <c r="R172" s="301">
        <f t="shared" ref="R172" si="280">SUM(R170:R171)</f>
        <v>27.042906008122124</v>
      </c>
      <c r="S172" s="301">
        <f t="shared" ref="S172" si="281">SUM(S170:S171)</f>
        <v>6.1086142325432569</v>
      </c>
      <c r="T172" s="301">
        <f t="shared" si="272"/>
        <v>66.69399999999996</v>
      </c>
      <c r="U172" s="301"/>
      <c r="V172" s="301">
        <f>SUM(V170:V171)</f>
        <v>36.064634214630956</v>
      </c>
      <c r="W172" s="301">
        <f t="shared" ref="W172" si="282">SUM(W170:W171)</f>
        <v>27.640261633349553</v>
      </c>
      <c r="X172" s="301">
        <f t="shared" ref="X172" si="283">SUM(X170:X171)</f>
        <v>6.5401041520195822</v>
      </c>
      <c r="Y172" s="301">
        <f t="shared" si="273"/>
        <v>70.24500000000009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43.784768277167771</v>
      </c>
      <c r="C179" s="300">
        <v>39.89664992389833</v>
      </c>
      <c r="D179" s="300">
        <v>4.8407003617199704</v>
      </c>
      <c r="E179" s="300">
        <f>SUM(B179:D179)</f>
        <v>88.522118562786062</v>
      </c>
      <c r="F179" s="300"/>
      <c r="G179" s="300">
        <v>45.917984115787043</v>
      </c>
      <c r="H179" s="300">
        <v>44.273826139824685</v>
      </c>
      <c r="I179" s="300">
        <v>6.5100550819018048</v>
      </c>
      <c r="J179" s="300">
        <f>SUM(G179:I179)</f>
        <v>96.701865337513539</v>
      </c>
      <c r="K179" s="300"/>
      <c r="L179" s="300">
        <v>48.18871055360227</v>
      </c>
      <c r="M179" s="300">
        <v>43.84417957355533</v>
      </c>
      <c r="N179" s="300">
        <v>7.2748654337911223</v>
      </c>
      <c r="O179" s="300">
        <f>SUM(L179:N179)</f>
        <v>99.307755560948721</v>
      </c>
      <c r="P179" s="300"/>
      <c r="Q179" s="300">
        <v>52.920266273934224</v>
      </c>
      <c r="R179" s="300">
        <v>45.528368561300162</v>
      </c>
      <c r="S179" s="300">
        <v>8.2680080846028439</v>
      </c>
      <c r="T179" s="300">
        <f>SUM(Q179:S179)</f>
        <v>106.71664291983723</v>
      </c>
      <c r="U179" s="300"/>
      <c r="V179" s="300">
        <v>60.266552046462472</v>
      </c>
      <c r="W179" s="300">
        <v>45.880102391548441</v>
      </c>
      <c r="X179" s="300">
        <v>9.7421062158564329</v>
      </c>
      <c r="Y179" s="300">
        <f>SUM(V179:X179)</f>
        <v>115.88876065386735</v>
      </c>
    </row>
    <row r="180" spans="1:25" x14ac:dyDescent="0.2">
      <c r="A180" s="260" t="s">
        <v>364</v>
      </c>
      <c r="B180" s="300">
        <v>16.825532888503343</v>
      </c>
      <c r="C180" s="300">
        <v>6.0774266382092232</v>
      </c>
      <c r="D180" s="300">
        <v>3.849921910501386</v>
      </c>
      <c r="E180" s="300">
        <f t="shared" ref="E180:E181" si="284">SUM(B180:D180)</f>
        <v>26.752881437213951</v>
      </c>
      <c r="F180" s="300"/>
      <c r="G180" s="300">
        <v>18.658877305754448</v>
      </c>
      <c r="H180" s="300">
        <v>6.8272598560748499</v>
      </c>
      <c r="I180" s="300">
        <v>2.4109975006570918</v>
      </c>
      <c r="J180" s="300">
        <f t="shared" ref="J180:J181" si="285">SUM(G180:I180)</f>
        <v>27.897134662486391</v>
      </c>
      <c r="K180" s="300"/>
      <c r="L180" s="300">
        <v>18.88296173758394</v>
      </c>
      <c r="M180" s="300">
        <v>6.2665110930816166</v>
      </c>
      <c r="N180" s="300">
        <v>2.3667716083856227</v>
      </c>
      <c r="O180" s="300">
        <f t="shared" ref="O180:O181" si="286">SUM(L180:N180)</f>
        <v>27.516244439051182</v>
      </c>
      <c r="P180" s="300"/>
      <c r="Q180" s="300">
        <v>20.223368684449653</v>
      </c>
      <c r="R180" s="300">
        <v>6.888056641473379</v>
      </c>
      <c r="S180" s="300">
        <v>2.3919317542396397</v>
      </c>
      <c r="T180" s="300">
        <f t="shared" ref="T180:T181" si="287">SUM(Q180:S180)</f>
        <v>29.503357080162672</v>
      </c>
      <c r="U180" s="300"/>
      <c r="V180" s="300">
        <v>21.936712536697168</v>
      </c>
      <c r="W180" s="300">
        <v>7.7781595146357203</v>
      </c>
      <c r="X180" s="300">
        <v>2.3043672948000857</v>
      </c>
      <c r="Y180" s="300">
        <f t="shared" ref="Y180:Y181" si="288">SUM(V180:X180)</f>
        <v>32.019239346132977</v>
      </c>
    </row>
    <row r="181" spans="1:25" x14ac:dyDescent="0.2">
      <c r="A181" s="264" t="s">
        <v>363</v>
      </c>
      <c r="B181" s="301">
        <f>SUM(B179:B180)</f>
        <v>60.610301165671117</v>
      </c>
      <c r="C181" s="301">
        <f t="shared" ref="C181" si="289">SUM(C179:C180)</f>
        <v>45.974076562107555</v>
      </c>
      <c r="D181" s="301">
        <f t="shared" ref="D181" si="290">SUM(D179:D180)</f>
        <v>8.690622272221356</v>
      </c>
      <c r="E181" s="301">
        <f t="shared" si="284"/>
        <v>115.27500000000003</v>
      </c>
      <c r="F181" s="301"/>
      <c r="G181" s="301">
        <f>SUM(G179:G180)</f>
        <v>64.576861421541494</v>
      </c>
      <c r="H181" s="301">
        <f t="shared" ref="H181" si="291">SUM(H179:H180)</f>
        <v>51.101085995899538</v>
      </c>
      <c r="I181" s="301">
        <f t="shared" ref="I181" si="292">SUM(I179:I180)</f>
        <v>8.9210525825588967</v>
      </c>
      <c r="J181" s="301">
        <f t="shared" si="285"/>
        <v>124.59899999999993</v>
      </c>
      <c r="K181" s="301"/>
      <c r="L181" s="301">
        <f>SUM(L179:L180)</f>
        <v>67.071672291186218</v>
      </c>
      <c r="M181" s="301">
        <f t="shared" ref="M181" si="293">SUM(M179:M180)</f>
        <v>50.110690666636948</v>
      </c>
      <c r="N181" s="301">
        <f t="shared" ref="N181" si="294">SUM(N179:N180)</f>
        <v>9.641637042176745</v>
      </c>
      <c r="O181" s="301">
        <f t="shared" si="286"/>
        <v>126.8239999999999</v>
      </c>
      <c r="P181" s="301"/>
      <c r="Q181" s="301">
        <f>SUM(Q179:Q180)</f>
        <v>73.143634958383871</v>
      </c>
      <c r="R181" s="301">
        <f t="shared" ref="R181" si="295">SUM(R179:R180)</f>
        <v>52.416425202773539</v>
      </c>
      <c r="S181" s="301">
        <f t="shared" ref="S181" si="296">SUM(S179:S180)</f>
        <v>10.659939838842483</v>
      </c>
      <c r="T181" s="301">
        <f t="shared" si="287"/>
        <v>136.21999999999989</v>
      </c>
      <c r="U181" s="301"/>
      <c r="V181" s="301">
        <f>SUM(V179:V180)</f>
        <v>82.203264583159637</v>
      </c>
      <c r="W181" s="301">
        <f t="shared" ref="W181" si="297">SUM(W179:W180)</f>
        <v>53.658261906184158</v>
      </c>
      <c r="X181" s="301">
        <f t="shared" ref="X181" si="298">SUM(X179:X180)</f>
        <v>12.046473510656519</v>
      </c>
      <c r="Y181" s="301">
        <f t="shared" si="288"/>
        <v>147.9080000000003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2.6227490949880918</v>
      </c>
      <c r="C188" s="300">
        <v>4.1472962539596061</v>
      </c>
      <c r="D188" s="300">
        <v>0.96149238877387833</v>
      </c>
      <c r="E188" s="300">
        <f>SUM(B188:D188)</f>
        <v>7.7315377377215766</v>
      </c>
      <c r="F188" s="300"/>
      <c r="G188" s="300">
        <v>3.9013288434112625</v>
      </c>
      <c r="H188" s="300">
        <v>5.3390199628297914</v>
      </c>
      <c r="I188" s="300">
        <v>1.4176436336152642</v>
      </c>
      <c r="J188" s="300">
        <f>SUM(G188:I188)</f>
        <v>10.657992439856319</v>
      </c>
      <c r="K188" s="300"/>
      <c r="L188" s="300">
        <v>3.0376699247799812</v>
      </c>
      <c r="M188" s="300">
        <v>6.3466966019475652</v>
      </c>
      <c r="N188" s="300">
        <v>1.5708177618785109</v>
      </c>
      <c r="O188" s="300">
        <f>SUM(L188:N188)</f>
        <v>10.955184288606057</v>
      </c>
      <c r="P188" s="300"/>
      <c r="Q188" s="300">
        <v>2.7381395205193013</v>
      </c>
      <c r="R188" s="300">
        <v>6.1420933828116029</v>
      </c>
      <c r="S188" s="300">
        <v>1.2855135738855237</v>
      </c>
      <c r="T188" s="300">
        <f>SUM(Q188:S188)</f>
        <v>10.165746477216429</v>
      </c>
      <c r="U188" s="300"/>
      <c r="V188" s="300">
        <v>2.6899313870183121</v>
      </c>
      <c r="W188" s="300">
        <v>6.4029638112794522</v>
      </c>
      <c r="X188" s="300">
        <v>1.3926331493784163</v>
      </c>
      <c r="Y188" s="300">
        <f>SUM(V188:X188)</f>
        <v>10.48552834767618</v>
      </c>
    </row>
    <row r="189" spans="1:25" x14ac:dyDescent="0.2">
      <c r="A189" s="260" t="s">
        <v>364</v>
      </c>
      <c r="B189" s="300">
        <v>3.5882013465340465</v>
      </c>
      <c r="C189" s="300">
        <v>3.1739242769206166</v>
      </c>
      <c r="D189" s="300">
        <v>1.4983366388237636</v>
      </c>
      <c r="E189" s="300">
        <f t="shared" ref="E189:E190" si="299">SUM(B189:D189)</f>
        <v>8.2604622622784269</v>
      </c>
      <c r="F189" s="300"/>
      <c r="G189" s="300">
        <v>5.1854694402226125</v>
      </c>
      <c r="H189" s="300">
        <v>4.9407138727519859</v>
      </c>
      <c r="I189" s="300">
        <v>3.3728242471690701</v>
      </c>
      <c r="J189" s="300">
        <f t="shared" ref="J189:J190" si="300">SUM(G189:I189)</f>
        <v>13.499007560143669</v>
      </c>
      <c r="K189" s="300"/>
      <c r="L189" s="300">
        <v>4.0243623083522868</v>
      </c>
      <c r="M189" s="300">
        <v>5.1987158676104892</v>
      </c>
      <c r="N189" s="300">
        <v>2.1427375354311464</v>
      </c>
      <c r="O189" s="300">
        <f t="shared" ref="O189:O190" si="301">SUM(L189:N189)</f>
        <v>11.365815711393923</v>
      </c>
      <c r="P189" s="300"/>
      <c r="Q189" s="300">
        <v>3.8813550425179519</v>
      </c>
      <c r="R189" s="300">
        <v>5.1695037656042198</v>
      </c>
      <c r="S189" s="300">
        <v>1.8063947146613886</v>
      </c>
      <c r="T189" s="300">
        <f t="shared" ref="T189:T190" si="302">SUM(Q189:S189)</f>
        <v>10.85725352278356</v>
      </c>
      <c r="U189" s="300"/>
      <c r="V189" s="300">
        <v>4.0908735424368858</v>
      </c>
      <c r="W189" s="300">
        <v>5.6321941689669961</v>
      </c>
      <c r="X189" s="300">
        <v>1.8634039409199361</v>
      </c>
      <c r="Y189" s="300">
        <f t="shared" ref="Y189:Y190" si="303">SUM(V189:X189)</f>
        <v>11.586471652323818</v>
      </c>
    </row>
    <row r="190" spans="1:25" x14ac:dyDescent="0.2">
      <c r="A190" s="264" t="s">
        <v>363</v>
      </c>
      <c r="B190" s="301">
        <f>SUM(B188:B189)</f>
        <v>6.2109504415221384</v>
      </c>
      <c r="C190" s="301">
        <f t="shared" ref="C190" si="304">SUM(C188:C189)</f>
        <v>7.3212205308802227</v>
      </c>
      <c r="D190" s="301">
        <f t="shared" ref="D190" si="305">SUM(D188:D189)</f>
        <v>2.459829027597642</v>
      </c>
      <c r="E190" s="301">
        <f t="shared" si="299"/>
        <v>15.992000000000004</v>
      </c>
      <c r="F190" s="301"/>
      <c r="G190" s="301">
        <f>SUM(G188:G189)</f>
        <v>9.0867982836338754</v>
      </c>
      <c r="H190" s="301">
        <f t="shared" ref="H190" si="306">SUM(H188:H189)</f>
        <v>10.279733835581776</v>
      </c>
      <c r="I190" s="301">
        <f t="shared" ref="I190" si="307">SUM(I188:I189)</f>
        <v>4.7904678807843339</v>
      </c>
      <c r="J190" s="301">
        <f t="shared" si="300"/>
        <v>24.156999999999986</v>
      </c>
      <c r="K190" s="301"/>
      <c r="L190" s="301">
        <f>SUM(L188:L189)</f>
        <v>7.0620322331322676</v>
      </c>
      <c r="M190" s="301">
        <f t="shared" ref="M190" si="308">SUM(M188:M189)</f>
        <v>11.545412469558055</v>
      </c>
      <c r="N190" s="301">
        <f t="shared" ref="N190" si="309">SUM(N188:N189)</f>
        <v>3.7135552973096573</v>
      </c>
      <c r="O190" s="301">
        <f t="shared" si="301"/>
        <v>22.32099999999998</v>
      </c>
      <c r="P190" s="301"/>
      <c r="Q190" s="301">
        <f>SUM(Q188:Q189)</f>
        <v>6.6194945630372537</v>
      </c>
      <c r="R190" s="301">
        <f t="shared" ref="R190" si="310">SUM(R188:R189)</f>
        <v>11.311597148415823</v>
      </c>
      <c r="S190" s="301">
        <f t="shared" ref="S190" si="311">SUM(S188:S189)</f>
        <v>3.0919082885469122</v>
      </c>
      <c r="T190" s="301">
        <f t="shared" si="302"/>
        <v>21.022999999999989</v>
      </c>
      <c r="U190" s="301"/>
      <c r="V190" s="301">
        <f>SUM(V188:V189)</f>
        <v>6.780804929455198</v>
      </c>
      <c r="W190" s="301">
        <f t="shared" ref="W190" si="312">SUM(W188:W189)</f>
        <v>12.035157980246449</v>
      </c>
      <c r="X190" s="301">
        <f t="shared" ref="X190" si="313">SUM(X188:X189)</f>
        <v>3.2560370902983524</v>
      </c>
      <c r="Y190" s="301">
        <f t="shared" si="303"/>
        <v>22.071999999999999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4.9922849532086051</v>
      </c>
      <c r="C197" s="300">
        <v>3.3812136428591577</v>
      </c>
      <c r="D197" s="300">
        <v>4.106759298480986</v>
      </c>
      <c r="E197" s="300">
        <f>SUM(B197:D197)</f>
        <v>12.480257894548748</v>
      </c>
      <c r="F197" s="300"/>
      <c r="G197" s="300">
        <v>4.4836314716519574</v>
      </c>
      <c r="H197" s="300">
        <v>2.9730612241092857</v>
      </c>
      <c r="I197" s="300">
        <v>5.6541989056039421</v>
      </c>
      <c r="J197" s="300">
        <f>SUM(G197:I197)</f>
        <v>13.110891601365186</v>
      </c>
      <c r="K197" s="300"/>
      <c r="L197" s="300">
        <v>4.2090121786607053</v>
      </c>
      <c r="M197" s="300">
        <v>3.7016100559589704</v>
      </c>
      <c r="N197" s="300">
        <v>4.0920089357576765</v>
      </c>
      <c r="O197" s="300">
        <f>SUM(L197:N197)</f>
        <v>12.002631170377352</v>
      </c>
      <c r="P197" s="300"/>
      <c r="Q197" s="300">
        <v>4.0014611164207778</v>
      </c>
      <c r="R197" s="300">
        <v>3.580809199416394</v>
      </c>
      <c r="S197" s="300">
        <v>4.0281908532438964</v>
      </c>
      <c r="T197" s="300">
        <f>SUM(Q197:S197)</f>
        <v>11.610461169081068</v>
      </c>
      <c r="U197" s="300"/>
      <c r="V197" s="300">
        <v>3.8327269358749003</v>
      </c>
      <c r="W197" s="300">
        <v>3.4777545160109367</v>
      </c>
      <c r="X197" s="300">
        <v>3.9782266200392113</v>
      </c>
      <c r="Y197" s="300">
        <f>SUM(V197:X197)</f>
        <v>11.288708071925047</v>
      </c>
    </row>
    <row r="198" spans="1:25" x14ac:dyDescent="0.2">
      <c r="A198" s="260" t="s">
        <v>364</v>
      </c>
      <c r="B198" s="300">
        <v>4.3498198199572569</v>
      </c>
      <c r="C198" s="300">
        <v>0.93788274549478978</v>
      </c>
      <c r="D198" s="300">
        <v>1.1380395399992089</v>
      </c>
      <c r="E198" s="300">
        <f t="shared" ref="E198:E199" si="314">SUM(B198:D198)</f>
        <v>6.4257421054512553</v>
      </c>
      <c r="F198" s="300"/>
      <c r="G198" s="300">
        <v>3.036464565679617</v>
      </c>
      <c r="H198" s="300">
        <v>0.9809320616331173</v>
      </c>
      <c r="I198" s="300">
        <v>2.6137117713220968</v>
      </c>
      <c r="J198" s="300">
        <f t="shared" ref="J198:J199" si="315">SUM(G198:I198)</f>
        <v>6.6311083986348311</v>
      </c>
      <c r="K198" s="300"/>
      <c r="L198" s="300">
        <v>3.9623934031182575</v>
      </c>
      <c r="M198" s="300">
        <v>0.50487966480961322</v>
      </c>
      <c r="N198" s="300">
        <v>2.3780957616947687</v>
      </c>
      <c r="O198" s="300">
        <f t="shared" ref="O198:O199" si="316">SUM(L198:N198)</f>
        <v>6.8453688296226396</v>
      </c>
      <c r="P198" s="300"/>
      <c r="Q198" s="300">
        <v>4.0160941839997282</v>
      </c>
      <c r="R198" s="300">
        <v>0.49381725514284214</v>
      </c>
      <c r="S198" s="300">
        <v>2.4076273917763547</v>
      </c>
      <c r="T198" s="300">
        <f t="shared" ref="T198:T199" si="317">SUM(Q198:S198)</f>
        <v>6.9175388309189252</v>
      </c>
      <c r="U198" s="300"/>
      <c r="V198" s="300">
        <v>4.2218313191644707</v>
      </c>
      <c r="W198" s="300">
        <v>0.49696138784850274</v>
      </c>
      <c r="X198" s="300">
        <v>2.5204992210619714</v>
      </c>
      <c r="Y198" s="300">
        <f t="shared" ref="Y198:Y199" si="318">SUM(V198:X198)</f>
        <v>7.2392919280749446</v>
      </c>
    </row>
    <row r="199" spans="1:25" x14ac:dyDescent="0.2">
      <c r="A199" s="264" t="s">
        <v>363</v>
      </c>
      <c r="B199" s="301">
        <f>SUM(B197:B198)</f>
        <v>9.3421047731658611</v>
      </c>
      <c r="C199" s="301">
        <f t="shared" ref="C199" si="319">SUM(C197:C198)</f>
        <v>4.3190963883539473</v>
      </c>
      <c r="D199" s="301">
        <f t="shared" ref="D199" si="320">SUM(D197:D198)</f>
        <v>5.2447988384801949</v>
      </c>
      <c r="E199" s="301">
        <f t="shared" si="314"/>
        <v>18.906000000000006</v>
      </c>
      <c r="F199" s="301"/>
      <c r="G199" s="301">
        <f>SUM(G197:G198)</f>
        <v>7.5200960373315748</v>
      </c>
      <c r="H199" s="301">
        <f t="shared" ref="H199" si="321">SUM(H197:H198)</f>
        <v>3.9539932857424032</v>
      </c>
      <c r="I199" s="301">
        <f t="shared" ref="I199" si="322">SUM(I197:I198)</f>
        <v>8.2679106769260393</v>
      </c>
      <c r="J199" s="301">
        <f t="shared" si="315"/>
        <v>19.742000000000019</v>
      </c>
      <c r="K199" s="301"/>
      <c r="L199" s="301">
        <f>SUM(L197:L198)</f>
        <v>8.1714055817789628</v>
      </c>
      <c r="M199" s="301">
        <f t="shared" ref="M199" si="323">SUM(M197:M198)</f>
        <v>4.2064897207685839</v>
      </c>
      <c r="N199" s="301">
        <f t="shared" ref="N199" si="324">SUM(N197:N198)</f>
        <v>6.4701046974524452</v>
      </c>
      <c r="O199" s="301">
        <f t="shared" si="316"/>
        <v>18.847999999999992</v>
      </c>
      <c r="P199" s="301"/>
      <c r="Q199" s="301">
        <f>SUM(Q197:Q198)</f>
        <v>8.017555300420506</v>
      </c>
      <c r="R199" s="301">
        <f t="shared" ref="R199" si="325">SUM(R197:R198)</f>
        <v>4.0746264545592359</v>
      </c>
      <c r="S199" s="301">
        <f t="shared" ref="S199" si="326">SUM(S197:S198)</f>
        <v>6.4358182450202506</v>
      </c>
      <c r="T199" s="301">
        <f t="shared" si="317"/>
        <v>18.527999999999992</v>
      </c>
      <c r="U199" s="301"/>
      <c r="V199" s="301">
        <f>SUM(V197:V198)</f>
        <v>8.0545582550393711</v>
      </c>
      <c r="W199" s="301">
        <f t="shared" ref="W199" si="327">SUM(W197:W198)</f>
        <v>3.9747159038594395</v>
      </c>
      <c r="X199" s="301">
        <f t="shared" ref="X199" si="328">SUM(X197:X198)</f>
        <v>6.4987258411011828</v>
      </c>
      <c r="Y199" s="301">
        <f t="shared" si="318"/>
        <v>18.527999999999995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Liverpool City Region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1.3164511781823762</v>
      </c>
      <c r="N7">
        <f>'Ind T4'!C122</f>
        <v>0.51154916139344309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1.9279437763924046</v>
      </c>
      <c r="N9">
        <f>'Ind T4'!C120</f>
        <v>1.0305416134582801</v>
      </c>
    </row>
    <row r="10" spans="1:16" x14ac:dyDescent="0.2">
      <c r="L10" s="13" t="str">
        <f>'Ind T4'!A80</f>
        <v>Education</v>
      </c>
      <c r="M10">
        <f>'Ind T4'!B119</f>
        <v>0.57923311968064439</v>
      </c>
      <c r="N10">
        <f>'Ind T4'!C119</f>
        <v>0.65500359585919377</v>
      </c>
    </row>
    <row r="11" spans="1:16" x14ac:dyDescent="0.2">
      <c r="L11" s="13" t="str">
        <f>'Ind T4'!A79</f>
        <v>Public admin. and defence</v>
      </c>
      <c r="M11">
        <f>'Ind T4'!B118</f>
        <v>1.4955933094632057</v>
      </c>
      <c r="N11">
        <f>'Ind T4'!C118</f>
        <v>6.4901881578371956E-3</v>
      </c>
    </row>
    <row r="12" spans="1:16" x14ac:dyDescent="0.2">
      <c r="L12" s="1" t="str">
        <f>CONCATENATE("[",'Ind T4'!A78,"]")</f>
        <v>[Non-marketed services]</v>
      </c>
      <c r="M12">
        <f>'Ind T4'!B117</f>
        <v>1.470390326046167</v>
      </c>
      <c r="N12">
        <f>'Ind T4'!C117</f>
        <v>0.75545363805697985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-6.1431613733153867E-2</v>
      </c>
      <c r="N14" s="13">
        <f>'Ind T4'!C115</f>
        <v>-0.11409290502101266</v>
      </c>
    </row>
    <row r="15" spans="1:16" x14ac:dyDescent="0.2">
      <c r="L15" s="13" t="str">
        <f>'Ind T4'!A75</f>
        <v>Arts and entertainment</v>
      </c>
      <c r="M15" s="13">
        <f>'Ind T4'!B114</f>
        <v>6.8961769387589245</v>
      </c>
      <c r="N15" s="13">
        <f>'Ind T4'!C114</f>
        <v>-7.4759390977829909E-2</v>
      </c>
    </row>
    <row r="16" spans="1:16" x14ac:dyDescent="0.2">
      <c r="L16" s="13" t="str">
        <f>'Ind T4'!A74</f>
        <v>Support services</v>
      </c>
      <c r="M16" s="13">
        <f>'Ind T4'!B113</f>
        <v>-1.8137176821218959</v>
      </c>
      <c r="N16" s="13">
        <f>'Ind T4'!C113</f>
        <v>0.83709117979267056</v>
      </c>
    </row>
    <row r="17" spans="12:14" x14ac:dyDescent="0.2">
      <c r="L17" s="13" t="str">
        <f>'Ind T4'!A73</f>
        <v>Professional services</v>
      </c>
      <c r="M17" s="13">
        <f>'Ind T4'!B112</f>
        <v>5.4134844704395002</v>
      </c>
      <c r="N17" s="13">
        <f>'Ind T4'!C112</f>
        <v>0.64456001846748823</v>
      </c>
    </row>
    <row r="18" spans="12:14" x14ac:dyDescent="0.2">
      <c r="L18" s="13" t="str">
        <f>'Ind T4'!A72</f>
        <v>Real estate</v>
      </c>
      <c r="M18" s="13">
        <f>'Ind T4'!B111</f>
        <v>-1.4936359107033947</v>
      </c>
      <c r="N18" s="13">
        <f>'Ind T4'!C111</f>
        <v>0.93621020873759786</v>
      </c>
    </row>
    <row r="19" spans="12:14" x14ac:dyDescent="0.2">
      <c r="L19" t="str">
        <f>'Ind T4'!A71</f>
        <v>Finance and insurance</v>
      </c>
      <c r="M19">
        <f>'Ind T4'!B110</f>
        <v>1.1607579663720058</v>
      </c>
      <c r="N19">
        <f>'Ind T4'!C110</f>
        <v>-0.19141210965016864</v>
      </c>
    </row>
    <row r="20" spans="12:14" x14ac:dyDescent="0.2">
      <c r="L20" t="str">
        <f>'Ind T4'!A70</f>
        <v>Information technology</v>
      </c>
      <c r="M20">
        <f>'Ind T4'!B109</f>
        <v>-4.7855119285849623</v>
      </c>
      <c r="N20">
        <f>'Ind T4'!C109</f>
        <v>0.94129558041209371</v>
      </c>
    </row>
    <row r="21" spans="12:14" x14ac:dyDescent="0.2">
      <c r="L21" t="str">
        <f>'Ind T4'!A69</f>
        <v>Media</v>
      </c>
      <c r="M21">
        <f>'Ind T4'!B108</f>
        <v>1.761453914283817</v>
      </c>
      <c r="N21">
        <f>'Ind T4'!C108</f>
        <v>0.10152915042833666</v>
      </c>
    </row>
    <row r="22" spans="12:14" x14ac:dyDescent="0.2">
      <c r="L22" s="1" t="str">
        <f>CONCATENATE("[",'Ind T4'!A68,"]")</f>
        <v>[Business and other services]</v>
      </c>
      <c r="M22">
        <f>'Ind T4'!B107</f>
        <v>1.4252801045185448</v>
      </c>
      <c r="N22">
        <f>'Ind T4'!C107</f>
        <v>0.4940414524031489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1.1415941927394258</v>
      </c>
      <c r="N24">
        <f>'Ind T4'!C105</f>
        <v>1.3396747801574627</v>
      </c>
    </row>
    <row r="25" spans="12:14" x14ac:dyDescent="0.2">
      <c r="L25" s="13" t="str">
        <f>'Ind T4'!A65</f>
        <v>Transport and storage</v>
      </c>
      <c r="M25">
        <f>'Ind T4'!B104</f>
        <v>3.4325236784903401</v>
      </c>
      <c r="N25">
        <f>'Ind T4'!C104</f>
        <v>0.68988834543697308</v>
      </c>
    </row>
    <row r="26" spans="12:14" x14ac:dyDescent="0.2">
      <c r="L26" s="13" t="str">
        <f>'Ind T4'!A64</f>
        <v>Wholesale and retail trade</v>
      </c>
      <c r="M26">
        <f>'Ind T4'!B103</f>
        <v>0.25472456178741165</v>
      </c>
      <c r="N26">
        <f>'Ind T4'!C103</f>
        <v>0.15352692904397891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1.1459257046679605</v>
      </c>
      <c r="N27">
        <f>'Ind T4'!C102</f>
        <v>0.57929981756903448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1.3948523625426201</v>
      </c>
      <c r="N29">
        <f>'Ind T4'!C100</f>
        <v>0.32674594740236262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0.93546557380335127</v>
      </c>
      <c r="N31">
        <f>'Ind T4'!C98</f>
        <v>-0.70924994560307431</v>
      </c>
    </row>
    <row r="32" spans="12:14" x14ac:dyDescent="0.2">
      <c r="L32" s="13" t="str">
        <f>'Ind T4'!A58</f>
        <v>Engineering</v>
      </c>
      <c r="M32">
        <f>'Ind T4'!B97</f>
        <v>-5.389156377681803</v>
      </c>
      <c r="N32">
        <f>'Ind T4'!C97</f>
        <v>0.20922209718639007</v>
      </c>
    </row>
    <row r="33" spans="12:14" x14ac:dyDescent="0.2">
      <c r="L33" s="13" t="str">
        <f>'Ind T4'!A57</f>
        <v>Food drink and tobacco</v>
      </c>
      <c r="M33">
        <f>'Ind T4'!B96</f>
        <v>2.1907853901824259</v>
      </c>
      <c r="N33">
        <f>'Ind T4'!C96</f>
        <v>-0.92942993619999914</v>
      </c>
    </row>
    <row r="34" spans="12:14" x14ac:dyDescent="0.2">
      <c r="L34" s="1" t="str">
        <f>CONCATENATE("[",'Ind T4'!A56,"]")</f>
        <v>[Manufacturing]</v>
      </c>
      <c r="M34">
        <f>'Ind T4'!B95</f>
        <v>0.45897621550303747</v>
      </c>
      <c r="N34">
        <f>'Ind T4'!C95</f>
        <v>-0.65701562642905831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4.4559746637539144</v>
      </c>
      <c r="N36">
        <f>'Ind T4'!C93</f>
        <v>6.3789555171189782E-2</v>
      </c>
    </row>
    <row r="37" spans="12:14" x14ac:dyDescent="0.2">
      <c r="L37" s="13" t="str">
        <f>'Ind T4'!A53</f>
        <v>Electricity and gas</v>
      </c>
      <c r="M37">
        <f>'Ind T4'!B92</f>
        <v>-1.1093623976076827</v>
      </c>
      <c r="N37">
        <f>'Ind T4'!C92</f>
        <v>-0.27937036000229565</v>
      </c>
    </row>
    <row r="38" spans="12:14" x14ac:dyDescent="0.2">
      <c r="L38" s="13" t="str">
        <f>'Ind T4'!A52</f>
        <v>Mining and quarrying</v>
      </c>
      <c r="M38">
        <f>'Ind T4'!B91</f>
        <v>19.181664219920069</v>
      </c>
      <c r="N38">
        <f>'Ind T4'!C91</f>
        <v>-4.6082750702982285</v>
      </c>
    </row>
    <row r="39" spans="12:14" x14ac:dyDescent="0.2">
      <c r="L39" s="45" t="str">
        <f>'Ind T4'!A51</f>
        <v>Agriculture</v>
      </c>
      <c r="M39">
        <f>'Ind T4'!B90</f>
        <v>2.5216725981104915</v>
      </c>
      <c r="N39">
        <f>'Ind T4'!C90</f>
        <v>0.45623683064981435</v>
      </c>
    </row>
    <row r="40" spans="12:14" x14ac:dyDescent="0.2">
      <c r="L40" s="1" t="str">
        <f>CONCATENATE("[",'Ind T4'!A50,"]")</f>
        <v>[Primary sector and utilities]</v>
      </c>
      <c r="M40">
        <f>'Ind T4'!B89</f>
        <v>3.3685130329569324</v>
      </c>
      <c r="N40">
        <f>'Ind T4'!C89</f>
        <v>3.7521327703227136E-2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Liverpool City Region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8.9319999999999951</v>
      </c>
      <c r="N5" s="11">
        <f t="shared" ref="N5:AL5" si="1">SUM(N6:N9)</f>
        <v>7.045999999999994</v>
      </c>
      <c r="O5" s="11">
        <f t="shared" si="1"/>
        <v>8.5470000000000113</v>
      </c>
      <c r="P5" s="11">
        <f t="shared" si="1"/>
        <v>8.9179999999999993</v>
      </c>
      <c r="Q5" s="11">
        <f t="shared" si="1"/>
        <v>8.8389999999999986</v>
      </c>
      <c r="R5" s="11">
        <f t="shared" si="1"/>
        <v>8.5589999999999957</v>
      </c>
      <c r="S5" s="11">
        <f t="shared" si="1"/>
        <v>10.982999999999983</v>
      </c>
      <c r="T5" s="11">
        <f t="shared" si="1"/>
        <v>12.44600000000001</v>
      </c>
      <c r="U5" s="11">
        <f t="shared" si="1"/>
        <v>8.2080000000000091</v>
      </c>
      <c r="V5" s="11">
        <f t="shared" si="1"/>
        <v>10.625000000000002</v>
      </c>
      <c r="W5" s="11">
        <f t="shared" si="1"/>
        <v>10.101000000000001</v>
      </c>
      <c r="X5" s="11">
        <f t="shared" si="1"/>
        <v>9.9800000000000058</v>
      </c>
      <c r="Y5" s="11">
        <f t="shared" si="1"/>
        <v>9.9460000000000157</v>
      </c>
      <c r="Z5" s="11">
        <f t="shared" si="1"/>
        <v>9.9759999999999991</v>
      </c>
      <c r="AA5" s="11">
        <f t="shared" si="1"/>
        <v>10.102000000000006</v>
      </c>
      <c r="AB5" s="11">
        <f t="shared" si="1"/>
        <v>10.154999999999994</v>
      </c>
      <c r="AC5" s="11">
        <f t="shared" si="1"/>
        <v>10.190999999999995</v>
      </c>
      <c r="AD5" s="11">
        <f t="shared" si="1"/>
        <v>10.206999999999992</v>
      </c>
      <c r="AE5" s="11">
        <f t="shared" si="1"/>
        <v>10.210000000000012</v>
      </c>
      <c r="AF5" s="11">
        <f t="shared" si="1"/>
        <v>10.205000000000009</v>
      </c>
      <c r="AG5" s="11">
        <f t="shared" si="1"/>
        <v>10.202999999999987</v>
      </c>
      <c r="AH5" s="11">
        <f t="shared" si="1"/>
        <v>10.194999999999993</v>
      </c>
      <c r="AI5" s="11">
        <f t="shared" si="1"/>
        <v>10.188999999999993</v>
      </c>
      <c r="AJ5" s="11">
        <f t="shared" si="1"/>
        <v>10.178999999999995</v>
      </c>
      <c r="AK5" s="11">
        <f t="shared" si="1"/>
        <v>10.169999999999989</v>
      </c>
      <c r="AL5" s="11">
        <f t="shared" si="1"/>
        <v>10.15800000000001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3.377999999999993</v>
      </c>
      <c r="N6" s="11">
        <v>2.485999999999998</v>
      </c>
      <c r="O6" s="11">
        <v>2.9590000000000036</v>
      </c>
      <c r="P6" s="11">
        <v>3.6250000000000009</v>
      </c>
      <c r="Q6" s="11">
        <v>3.5869999999999922</v>
      </c>
      <c r="R6" s="11">
        <v>3.3860000000000046</v>
      </c>
      <c r="S6" s="11">
        <v>3.2379999999999955</v>
      </c>
      <c r="T6" s="11">
        <v>3.0420000000000011</v>
      </c>
      <c r="U6" s="11">
        <v>2.2110000000000007</v>
      </c>
      <c r="V6" s="11">
        <v>3.8439999999999981</v>
      </c>
      <c r="W6" s="11">
        <v>3.8349999999999973</v>
      </c>
      <c r="X6" s="11">
        <v>3.8679999999999928</v>
      </c>
      <c r="Y6" s="11">
        <v>3.8979999999999992</v>
      </c>
      <c r="Z6" s="11">
        <v>3.9449999999999901</v>
      </c>
      <c r="AA6" s="11">
        <v>3.9750000000000041</v>
      </c>
      <c r="AB6" s="11">
        <v>3.9840000000000027</v>
      </c>
      <c r="AC6" s="11">
        <v>3.9959999999999987</v>
      </c>
      <c r="AD6" s="11">
        <v>4.0070000000000014</v>
      </c>
      <c r="AE6" s="11">
        <v>4.0170000000000057</v>
      </c>
      <c r="AF6" s="11">
        <v>4.0260000000000007</v>
      </c>
      <c r="AG6" s="11">
        <v>4.0409999999999924</v>
      </c>
      <c r="AH6" s="11">
        <v>4.0549999999999935</v>
      </c>
      <c r="AI6" s="11">
        <v>4.0689999999999902</v>
      </c>
      <c r="AJ6" s="11">
        <v>4.0820000000000025</v>
      </c>
      <c r="AK6" s="172">
        <v>4.0940000000000021</v>
      </c>
      <c r="AL6" s="11">
        <v>4.1060000000000052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4.4999999999999873E-2</v>
      </c>
      <c r="N7" s="11">
        <v>4.599999999999993E-2</v>
      </c>
      <c r="O7" s="11">
        <v>0.26500000000000018</v>
      </c>
      <c r="P7" s="11">
        <v>0.15499999999999997</v>
      </c>
      <c r="Q7" s="11">
        <v>0.14499999999999988</v>
      </c>
      <c r="R7" s="11">
        <v>0.17299999999999999</v>
      </c>
      <c r="S7" s="11">
        <v>0.21700000000000003</v>
      </c>
      <c r="T7" s="11">
        <v>0.14199999999999999</v>
      </c>
      <c r="U7" s="11">
        <v>0.47999999999999898</v>
      </c>
      <c r="V7" s="11">
        <v>0.47100000000000042</v>
      </c>
      <c r="W7" s="11">
        <v>0.41600000000000048</v>
      </c>
      <c r="X7" s="11">
        <v>0.38800000000000001</v>
      </c>
      <c r="Y7" s="11">
        <v>0.37700000000000122</v>
      </c>
      <c r="Z7" s="11">
        <v>0.35400000000000081</v>
      </c>
      <c r="AA7" s="11">
        <v>0.33100000000000013</v>
      </c>
      <c r="AB7" s="11">
        <v>0.31300000000000044</v>
      </c>
      <c r="AC7" s="11">
        <v>0.29800000000000032</v>
      </c>
      <c r="AD7" s="11">
        <v>0.28400000000000059</v>
      </c>
      <c r="AE7" s="11">
        <v>0.2709999999999993</v>
      </c>
      <c r="AF7" s="11">
        <v>0.26000000000000029</v>
      </c>
      <c r="AG7" s="11">
        <v>0.25000000000000078</v>
      </c>
      <c r="AH7" s="11">
        <v>0.23899999999999999</v>
      </c>
      <c r="AI7" s="11">
        <v>0.2300000000000004</v>
      </c>
      <c r="AJ7" s="11">
        <v>0.22100000000000003</v>
      </c>
      <c r="AK7" s="172">
        <v>0.21299999999999988</v>
      </c>
      <c r="AL7" s="11">
        <v>0.20500000000000082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1.0920000000000001</v>
      </c>
      <c r="N8" s="11">
        <v>0.90999999999999848</v>
      </c>
      <c r="O8" s="11">
        <v>1.4070000000000003</v>
      </c>
      <c r="P8" s="11">
        <v>1.4449999999999985</v>
      </c>
      <c r="Q8" s="11">
        <v>1.1210000000000027</v>
      </c>
      <c r="R8" s="11">
        <v>1.2349999999999972</v>
      </c>
      <c r="S8" s="11">
        <v>1.168000000000001</v>
      </c>
      <c r="T8" s="11">
        <v>1.391</v>
      </c>
      <c r="U8" s="11">
        <v>1.2790000000000024</v>
      </c>
      <c r="V8" s="11">
        <v>1.212000000000002</v>
      </c>
      <c r="W8" s="11">
        <v>1.1679999999999979</v>
      </c>
      <c r="X8" s="11">
        <v>1.1559999999999999</v>
      </c>
      <c r="Y8" s="11">
        <v>1.1439999999999997</v>
      </c>
      <c r="Z8" s="11">
        <v>1.141</v>
      </c>
      <c r="AA8" s="11">
        <v>1.1389999999999985</v>
      </c>
      <c r="AB8" s="11">
        <v>1.1370000000000009</v>
      </c>
      <c r="AC8" s="11">
        <v>1.1350000000000005</v>
      </c>
      <c r="AD8" s="11">
        <v>1.1329999999999982</v>
      </c>
      <c r="AE8" s="11">
        <v>1.1310000000000002</v>
      </c>
      <c r="AF8" s="11">
        <v>1.1289999999999996</v>
      </c>
      <c r="AG8" s="11">
        <v>1.1279999999999983</v>
      </c>
      <c r="AH8" s="11">
        <v>1.1259999999999988</v>
      </c>
      <c r="AI8" s="11">
        <v>1.1250000000000007</v>
      </c>
      <c r="AJ8" s="11">
        <v>1.123</v>
      </c>
      <c r="AK8" s="172">
        <v>1.1220000000000021</v>
      </c>
      <c r="AL8" s="11">
        <v>1.1200000000000008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4.4170000000000025</v>
      </c>
      <c r="N9" s="11">
        <v>3.6039999999999983</v>
      </c>
      <c r="O9" s="11">
        <v>3.916000000000007</v>
      </c>
      <c r="P9" s="11">
        <v>3.6930000000000001</v>
      </c>
      <c r="Q9" s="11">
        <v>3.9860000000000047</v>
      </c>
      <c r="R9" s="11">
        <v>3.7649999999999939</v>
      </c>
      <c r="S9" s="11">
        <v>6.3599999999999852</v>
      </c>
      <c r="T9" s="11">
        <v>7.8710000000000093</v>
      </c>
      <c r="U9" s="11">
        <v>4.2380000000000067</v>
      </c>
      <c r="V9" s="11">
        <v>5.0980000000000008</v>
      </c>
      <c r="W9" s="11">
        <v>4.6820000000000057</v>
      </c>
      <c r="X9" s="11">
        <v>4.5680000000000129</v>
      </c>
      <c r="Y9" s="11">
        <v>4.5270000000000143</v>
      </c>
      <c r="Z9" s="11">
        <v>4.5360000000000094</v>
      </c>
      <c r="AA9" s="11">
        <v>4.6570000000000027</v>
      </c>
      <c r="AB9" s="11">
        <v>4.7209999999999894</v>
      </c>
      <c r="AC9" s="11">
        <v>4.7619999999999969</v>
      </c>
      <c r="AD9" s="11">
        <v>4.7829999999999915</v>
      </c>
      <c r="AE9" s="11">
        <v>4.7910000000000057</v>
      </c>
      <c r="AF9" s="11">
        <v>4.790000000000008</v>
      </c>
      <c r="AG9" s="11">
        <v>4.7839999999999954</v>
      </c>
      <c r="AH9" s="11">
        <v>4.7750000000000012</v>
      </c>
      <c r="AI9" s="11">
        <v>4.7650000000000015</v>
      </c>
      <c r="AJ9" s="11">
        <v>4.7529999999999912</v>
      </c>
      <c r="AK9" s="172">
        <v>4.7409999999999854</v>
      </c>
      <c r="AL9" s="11">
        <v>4.727000000000003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48.600000000000065</v>
      </c>
      <c r="N11" s="11">
        <f t="shared" si="2"/>
        <v>51.18999999999992</v>
      </c>
      <c r="O11" s="11">
        <f t="shared" si="2"/>
        <v>47.795000000000044</v>
      </c>
      <c r="P11" s="11">
        <f t="shared" si="2"/>
        <v>47.780999999999977</v>
      </c>
      <c r="Q11" s="11">
        <f t="shared" si="2"/>
        <v>53.007000000000019</v>
      </c>
      <c r="R11" s="11">
        <f t="shared" ref="R11" si="3">SUM(R12:R14)</f>
        <v>50.473999999999869</v>
      </c>
      <c r="S11" s="11">
        <f t="shared" ref="S11" si="4">SUM(S12:S14)</f>
        <v>49.949000000000012</v>
      </c>
      <c r="T11" s="11">
        <f t="shared" ref="T11" si="5">SUM(T12:T14)</f>
        <v>52.556999999999967</v>
      </c>
      <c r="U11" s="11">
        <f t="shared" ref="U11" si="6">SUM(U12:U14)</f>
        <v>52.266999999999967</v>
      </c>
      <c r="V11" s="11">
        <f t="shared" ref="V11" si="7">SUM(V12:V14)</f>
        <v>54.327999999999975</v>
      </c>
      <c r="W11" s="11">
        <f t="shared" ref="W11" si="8">SUM(W12:W14)</f>
        <v>51.642999999999844</v>
      </c>
      <c r="X11" s="11">
        <f t="shared" ref="X11" si="9">SUM(X12:X14)</f>
        <v>51.503</v>
      </c>
      <c r="Y11" s="11">
        <f t="shared" ref="Y11" si="10">SUM(Y12:Y14)</f>
        <v>51.23599999999999</v>
      </c>
      <c r="Z11" s="11">
        <f t="shared" ref="Z11" si="11">SUM(Z12:Z14)</f>
        <v>50.884999999999948</v>
      </c>
      <c r="AA11" s="11">
        <f t="shared" ref="AA11" si="12">SUM(AA12:AA14)</f>
        <v>50.546000000000049</v>
      </c>
      <c r="AB11" s="11">
        <f t="shared" ref="AB11" si="13">SUM(AB12:AB14)</f>
        <v>50.022999999999968</v>
      </c>
      <c r="AC11" s="11">
        <f t="shared" ref="AC11" si="14">SUM(AC12:AC14)</f>
        <v>49.672000000000025</v>
      </c>
      <c r="AD11" s="11">
        <f>SUM(AD12:AD14)</f>
        <v>49.307999999999993</v>
      </c>
      <c r="AE11" s="11">
        <f t="shared" ref="AE11" si="15">SUM(AE12:AE14)</f>
        <v>48.95100000000005</v>
      </c>
      <c r="AF11" s="11">
        <f t="shared" ref="AF11" si="16">SUM(AF12:AF14)</f>
        <v>48.602000000000103</v>
      </c>
      <c r="AG11" s="11">
        <f t="shared" ref="AG11:AL11" si="17">SUM(AG12:AG14)</f>
        <v>48.298999999999921</v>
      </c>
      <c r="AH11" s="11">
        <f t="shared" si="17"/>
        <v>47.980000000000118</v>
      </c>
      <c r="AI11" s="11">
        <f t="shared" si="17"/>
        <v>47.667000000000044</v>
      </c>
      <c r="AJ11" s="11">
        <f t="shared" si="17"/>
        <v>47.361000000000089</v>
      </c>
      <c r="AK11" s="11">
        <f t="shared" si="17"/>
        <v>47.065000000000083</v>
      </c>
      <c r="AL11" s="11">
        <f t="shared" si="17"/>
        <v>46.781000000000006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8.0890000000000128</v>
      </c>
      <c r="N12" s="11">
        <v>6.8300000000000098</v>
      </c>
      <c r="O12" s="11">
        <v>5.950999999999997</v>
      </c>
      <c r="P12" s="11">
        <v>5.6969999999999974</v>
      </c>
      <c r="Q12" s="11">
        <v>6.2140000000000217</v>
      </c>
      <c r="R12" s="11">
        <v>6.6319999999999872</v>
      </c>
      <c r="S12" s="11">
        <v>6.2990000000000013</v>
      </c>
      <c r="T12" s="11">
        <v>7.0970000000000146</v>
      </c>
      <c r="U12" s="11">
        <v>6.2539999999999978</v>
      </c>
      <c r="V12" s="11">
        <v>7.5280000000000094</v>
      </c>
      <c r="W12" s="11">
        <v>7.3909999999999867</v>
      </c>
      <c r="X12" s="11">
        <v>7.3540000000000116</v>
      </c>
      <c r="Y12" s="11">
        <v>7.3250000000000179</v>
      </c>
      <c r="Z12" s="11">
        <v>7.3510000000000062</v>
      </c>
      <c r="AA12" s="11">
        <v>7.3019999999999987</v>
      </c>
      <c r="AB12" s="11">
        <v>7.2079999999999957</v>
      </c>
      <c r="AC12" s="11">
        <v>7.1389999999999976</v>
      </c>
      <c r="AD12" s="11">
        <v>7.0619999999999941</v>
      </c>
      <c r="AE12" s="11">
        <v>6.9819999999999931</v>
      </c>
      <c r="AF12" s="11">
        <v>6.899999999999979</v>
      </c>
      <c r="AG12" s="11">
        <v>6.8219999999999938</v>
      </c>
      <c r="AH12" s="11">
        <v>6.7440000000000024</v>
      </c>
      <c r="AI12" s="11">
        <v>6.6650000000000098</v>
      </c>
      <c r="AJ12" s="11">
        <v>6.5849999999999964</v>
      </c>
      <c r="AK12" s="172">
        <v>6.5060000000000073</v>
      </c>
      <c r="AL12" s="11">
        <v>6.4250000000000034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4.3120000000000083</v>
      </c>
      <c r="N13" s="11">
        <v>6.2790000000000052</v>
      </c>
      <c r="O13" s="11">
        <v>4.5790000000000139</v>
      </c>
      <c r="P13" s="11">
        <v>4.9360000000000026</v>
      </c>
      <c r="Q13" s="11">
        <v>5.1310000000000064</v>
      </c>
      <c r="R13" s="11">
        <v>5.7990000000000119</v>
      </c>
      <c r="S13" s="11">
        <v>4.9949999999999912</v>
      </c>
      <c r="T13" s="11">
        <v>6.369000000000006</v>
      </c>
      <c r="U13" s="11">
        <v>5.0470000000000006</v>
      </c>
      <c r="V13" s="11">
        <v>4.79</v>
      </c>
      <c r="W13" s="11">
        <v>4.3959999999999946</v>
      </c>
      <c r="X13" s="11">
        <v>4.5840000000000023</v>
      </c>
      <c r="Y13" s="11">
        <v>4.6140000000000008</v>
      </c>
      <c r="Z13" s="11">
        <v>4.6749999999999927</v>
      </c>
      <c r="AA13" s="11">
        <v>4.7200000000000033</v>
      </c>
      <c r="AB13" s="11">
        <v>4.7409999999999899</v>
      </c>
      <c r="AC13" s="11">
        <v>4.7209999999999965</v>
      </c>
      <c r="AD13" s="11">
        <v>4.6999999999999904</v>
      </c>
      <c r="AE13" s="11">
        <v>4.6780000000000141</v>
      </c>
      <c r="AF13" s="11">
        <v>4.6559999999999997</v>
      </c>
      <c r="AG13" s="11">
        <v>4.6409999999999902</v>
      </c>
      <c r="AH13" s="11">
        <v>4.6220000000000105</v>
      </c>
      <c r="AI13" s="11">
        <v>4.6020000000000039</v>
      </c>
      <c r="AJ13" s="11">
        <v>4.5800000000000054</v>
      </c>
      <c r="AK13" s="172">
        <v>4.5590000000000037</v>
      </c>
      <c r="AL13" s="11">
        <v>4.5360000000000191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36.199000000000041</v>
      </c>
      <c r="N14" s="11">
        <v>38.080999999999904</v>
      </c>
      <c r="O14" s="11">
        <v>37.265000000000036</v>
      </c>
      <c r="P14" s="11">
        <v>37.147999999999975</v>
      </c>
      <c r="Q14" s="11">
        <v>41.661999999999992</v>
      </c>
      <c r="R14" s="11">
        <v>38.042999999999871</v>
      </c>
      <c r="S14" s="11">
        <v>38.655000000000022</v>
      </c>
      <c r="T14" s="11">
        <v>39.090999999999944</v>
      </c>
      <c r="U14" s="11">
        <v>40.965999999999966</v>
      </c>
      <c r="V14" s="11">
        <v>42.009999999999962</v>
      </c>
      <c r="W14" s="11">
        <v>39.855999999999867</v>
      </c>
      <c r="X14" s="11">
        <v>39.564999999999991</v>
      </c>
      <c r="Y14" s="11">
        <v>39.296999999999969</v>
      </c>
      <c r="Z14" s="11">
        <v>38.858999999999945</v>
      </c>
      <c r="AA14" s="11">
        <v>38.524000000000051</v>
      </c>
      <c r="AB14" s="11">
        <v>38.073999999999984</v>
      </c>
      <c r="AC14" s="11">
        <v>37.812000000000033</v>
      </c>
      <c r="AD14" s="11">
        <v>37.546000000000006</v>
      </c>
      <c r="AE14" s="11">
        <v>37.291000000000047</v>
      </c>
      <c r="AF14" s="11">
        <v>37.04600000000012</v>
      </c>
      <c r="AG14" s="11">
        <v>36.835999999999935</v>
      </c>
      <c r="AH14" s="11">
        <v>36.614000000000104</v>
      </c>
      <c r="AI14" s="11">
        <v>36.400000000000027</v>
      </c>
      <c r="AJ14" s="11">
        <v>36.19600000000009</v>
      </c>
      <c r="AK14" s="172">
        <v>36.000000000000071</v>
      </c>
      <c r="AL14" s="11">
        <v>35.819999999999986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37.360999999999898</v>
      </c>
      <c r="N16" s="11">
        <v>36.670000000000122</v>
      </c>
      <c r="O16" s="11">
        <v>39.995000000000068</v>
      </c>
      <c r="P16" s="11">
        <v>36.470999999999982</v>
      </c>
      <c r="Q16" s="11">
        <v>38.977999999999902</v>
      </c>
      <c r="R16" s="11">
        <v>36.33799999999993</v>
      </c>
      <c r="S16" s="11">
        <v>35.825999999999993</v>
      </c>
      <c r="T16" s="11">
        <v>39.548000000000066</v>
      </c>
      <c r="U16" s="11">
        <v>38.33100000000006</v>
      </c>
      <c r="V16" s="11">
        <v>39.65999999999984</v>
      </c>
      <c r="W16" s="11">
        <v>38.943999999999932</v>
      </c>
      <c r="X16" s="11">
        <v>38.294000000000047</v>
      </c>
      <c r="Y16" s="11">
        <v>38.464000000000105</v>
      </c>
      <c r="Z16" s="11">
        <v>38.880000000000024</v>
      </c>
      <c r="AA16" s="11">
        <v>39.249000000000052</v>
      </c>
      <c r="AB16" s="11">
        <v>39.454000000000008</v>
      </c>
      <c r="AC16" s="11">
        <v>39.619000000000007</v>
      </c>
      <c r="AD16" s="11">
        <v>39.69900000000009</v>
      </c>
      <c r="AE16" s="11">
        <v>39.820999999999927</v>
      </c>
      <c r="AF16" s="11">
        <v>39.920999999999978</v>
      </c>
      <c r="AG16" s="11">
        <v>40.067000000000036</v>
      </c>
      <c r="AH16" s="11">
        <v>40.220000000000034</v>
      </c>
      <c r="AI16" s="11">
        <v>40.381999999999948</v>
      </c>
      <c r="AJ16" s="11">
        <v>40.550000000000075</v>
      </c>
      <c r="AK16" s="172">
        <v>40.722000000000044</v>
      </c>
      <c r="AL16" s="11">
        <v>40.896999999999935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166.62799999999984</v>
      </c>
      <c r="N18" s="11">
        <f t="shared" ref="N18:AL18" si="18">SUM(N19:N21)</f>
        <v>167.8130000000001</v>
      </c>
      <c r="O18" s="11">
        <f t="shared" si="18"/>
        <v>172.90899999999976</v>
      </c>
      <c r="P18" s="11">
        <f t="shared" si="18"/>
        <v>179.74800000000027</v>
      </c>
      <c r="Q18" s="11">
        <f t="shared" si="18"/>
        <v>183.54900000000035</v>
      </c>
      <c r="R18" s="11">
        <f t="shared" si="18"/>
        <v>185.07599999999996</v>
      </c>
      <c r="S18" s="11">
        <f t="shared" si="18"/>
        <v>187.98899999999983</v>
      </c>
      <c r="T18" s="11">
        <f t="shared" si="18"/>
        <v>188.83000000000021</v>
      </c>
      <c r="U18" s="11">
        <f t="shared" si="18"/>
        <v>190.45499999999942</v>
      </c>
      <c r="V18" s="11">
        <f t="shared" si="18"/>
        <v>200.91600000000034</v>
      </c>
      <c r="W18" s="11">
        <f t="shared" si="18"/>
        <v>195.9260000000003</v>
      </c>
      <c r="X18" s="11">
        <f t="shared" si="18"/>
        <v>196.54199999999986</v>
      </c>
      <c r="Y18" s="11">
        <f t="shared" si="18"/>
        <v>197.99799999999991</v>
      </c>
      <c r="Z18" s="11">
        <f t="shared" si="18"/>
        <v>199.67300000000012</v>
      </c>
      <c r="AA18" s="11">
        <f t="shared" si="18"/>
        <v>201.57099999999988</v>
      </c>
      <c r="AB18" s="11">
        <f t="shared" si="18"/>
        <v>203.09499999999986</v>
      </c>
      <c r="AC18" s="11">
        <f t="shared" si="18"/>
        <v>204.32199999999969</v>
      </c>
      <c r="AD18" s="11">
        <f t="shared" si="18"/>
        <v>205.44599999999983</v>
      </c>
      <c r="AE18" s="11">
        <f t="shared" si="18"/>
        <v>206.50800000000027</v>
      </c>
      <c r="AF18" s="11">
        <f t="shared" si="18"/>
        <v>207.54299999999978</v>
      </c>
      <c r="AG18" s="11">
        <f t="shared" si="18"/>
        <v>208.60300000000001</v>
      </c>
      <c r="AH18" s="11">
        <f t="shared" si="18"/>
        <v>209.64099999999951</v>
      </c>
      <c r="AI18" s="11">
        <f t="shared" si="18"/>
        <v>210.65499999999997</v>
      </c>
      <c r="AJ18" s="11">
        <f t="shared" si="18"/>
        <v>211.68900000000008</v>
      </c>
      <c r="AK18" s="11">
        <f t="shared" si="18"/>
        <v>212.68599999999989</v>
      </c>
      <c r="AL18" s="11">
        <f t="shared" si="18"/>
        <v>213.65899999999991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93.899999999999878</v>
      </c>
      <c r="N19" s="11">
        <v>94.002000000000123</v>
      </c>
      <c r="O19" s="11">
        <v>99.155999999999878</v>
      </c>
      <c r="P19" s="11">
        <v>101.34900000000016</v>
      </c>
      <c r="Q19" s="11">
        <v>103.83900000000027</v>
      </c>
      <c r="R19" s="11">
        <v>102.64600000000003</v>
      </c>
      <c r="S19" s="11">
        <v>95.428999999999903</v>
      </c>
      <c r="T19" s="11">
        <v>100.54100000000022</v>
      </c>
      <c r="U19" s="11">
        <v>103.83999999999945</v>
      </c>
      <c r="V19" s="11">
        <v>107.52100000000021</v>
      </c>
      <c r="W19" s="11">
        <v>103.96000000000012</v>
      </c>
      <c r="X19" s="11">
        <v>104.47799999999987</v>
      </c>
      <c r="Y19" s="11">
        <v>104.58499999999987</v>
      </c>
      <c r="Z19" s="11">
        <v>104.53600000000026</v>
      </c>
      <c r="AA19" s="11">
        <v>104.66399999999987</v>
      </c>
      <c r="AB19" s="11">
        <v>104.88099999999994</v>
      </c>
      <c r="AC19" s="11">
        <v>105.0149999999999</v>
      </c>
      <c r="AD19" s="11">
        <v>105.12999999999997</v>
      </c>
      <c r="AE19" s="11">
        <v>105.23600000000035</v>
      </c>
      <c r="AF19" s="11">
        <v>105.34299999999973</v>
      </c>
      <c r="AG19" s="11">
        <v>105.47500000000002</v>
      </c>
      <c r="AH19" s="11">
        <v>105.62499999999973</v>
      </c>
      <c r="AI19" s="11">
        <v>105.77800000000008</v>
      </c>
      <c r="AJ19" s="11">
        <v>105.9820000000001</v>
      </c>
      <c r="AK19" s="172">
        <v>106.18000000000011</v>
      </c>
      <c r="AL19" s="11">
        <v>106.37999999999992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33.391999999999932</v>
      </c>
      <c r="N20" s="11">
        <v>33.367999999999981</v>
      </c>
      <c r="O20" s="11">
        <v>34.21600000000003</v>
      </c>
      <c r="P20" s="11">
        <v>35.67800000000004</v>
      </c>
      <c r="Q20" s="11">
        <v>36.528999999999975</v>
      </c>
      <c r="R20" s="11">
        <v>37.650999999999961</v>
      </c>
      <c r="S20" s="11">
        <v>44.105999999999966</v>
      </c>
      <c r="T20" s="11">
        <v>40.989000000000026</v>
      </c>
      <c r="U20" s="11">
        <v>40.15100000000006</v>
      </c>
      <c r="V20" s="11">
        <v>45.103000000000101</v>
      </c>
      <c r="W20" s="11">
        <v>44.572000000000052</v>
      </c>
      <c r="X20" s="11">
        <v>46.784000000000027</v>
      </c>
      <c r="Y20" s="11">
        <v>47.210000000000015</v>
      </c>
      <c r="Z20" s="11">
        <v>47.534999999999911</v>
      </c>
      <c r="AA20" s="11">
        <v>47.941999999999972</v>
      </c>
      <c r="AB20" s="11">
        <v>48.165999999999954</v>
      </c>
      <c r="AC20" s="11">
        <v>48.307999999999794</v>
      </c>
      <c r="AD20" s="11">
        <v>48.442999999999941</v>
      </c>
      <c r="AE20" s="11">
        <v>48.570999999999962</v>
      </c>
      <c r="AF20" s="11">
        <v>48.701999999999927</v>
      </c>
      <c r="AG20" s="11">
        <v>48.842999999999947</v>
      </c>
      <c r="AH20" s="11">
        <v>48.967999999999826</v>
      </c>
      <c r="AI20" s="11">
        <v>49.08799999999993</v>
      </c>
      <c r="AJ20" s="11">
        <v>49.201000000000015</v>
      </c>
      <c r="AK20" s="172">
        <v>49.308999999999848</v>
      </c>
      <c r="AL20" s="11">
        <v>49.414000000000037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39.336000000000034</v>
      </c>
      <c r="N21" s="11">
        <v>40.443000000000012</v>
      </c>
      <c r="O21" s="11">
        <v>39.536999999999871</v>
      </c>
      <c r="P21" s="11">
        <v>42.721000000000075</v>
      </c>
      <c r="Q21" s="11">
        <v>43.181000000000097</v>
      </c>
      <c r="R21" s="11">
        <v>44.778999999999982</v>
      </c>
      <c r="S21" s="11">
        <v>48.453999999999986</v>
      </c>
      <c r="T21" s="11">
        <v>47.299999999999955</v>
      </c>
      <c r="U21" s="11">
        <v>46.463999999999913</v>
      </c>
      <c r="V21" s="11">
        <v>48.292000000000037</v>
      </c>
      <c r="W21" s="11">
        <v>47.394000000000126</v>
      </c>
      <c r="X21" s="11">
        <v>45.279999999999987</v>
      </c>
      <c r="Y21" s="11">
        <v>46.203000000000031</v>
      </c>
      <c r="Z21" s="11">
        <v>47.601999999999961</v>
      </c>
      <c r="AA21" s="11">
        <v>48.965000000000039</v>
      </c>
      <c r="AB21" s="11">
        <v>50.047999999999945</v>
      </c>
      <c r="AC21" s="11">
        <v>50.999000000000002</v>
      </c>
      <c r="AD21" s="11">
        <v>51.872999999999912</v>
      </c>
      <c r="AE21" s="11">
        <v>52.700999999999979</v>
      </c>
      <c r="AF21" s="11">
        <v>53.49800000000009</v>
      </c>
      <c r="AG21" s="11">
        <v>54.285000000000011</v>
      </c>
      <c r="AH21" s="11">
        <v>55.047999999999959</v>
      </c>
      <c r="AI21" s="11">
        <v>55.788999999999973</v>
      </c>
      <c r="AJ21" s="11">
        <v>56.505999999999958</v>
      </c>
      <c r="AK21" s="172">
        <v>57.196999999999946</v>
      </c>
      <c r="AL21" s="11">
        <v>57.864999999999959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161.06899999999993</v>
      </c>
      <c r="N23" s="11">
        <f t="shared" ref="N23:AL23" si="19">SUM(N24:N31)</f>
        <v>167.67199999999977</v>
      </c>
      <c r="O23" s="11">
        <f t="shared" si="19"/>
        <v>172.43199999999979</v>
      </c>
      <c r="P23" s="11">
        <f t="shared" si="19"/>
        <v>166.11500000000001</v>
      </c>
      <c r="Q23" s="11">
        <f t="shared" si="19"/>
        <v>180.7450000000002</v>
      </c>
      <c r="R23" s="11">
        <f t="shared" si="19"/>
        <v>179.92599999999996</v>
      </c>
      <c r="S23" s="11">
        <f t="shared" si="19"/>
        <v>183.08300000000014</v>
      </c>
      <c r="T23" s="11">
        <f t="shared" si="19"/>
        <v>190.85</v>
      </c>
      <c r="U23" s="11">
        <f t="shared" si="19"/>
        <v>190.73799999999989</v>
      </c>
      <c r="V23" s="11">
        <f t="shared" si="19"/>
        <v>202.72500000000005</v>
      </c>
      <c r="W23" s="11">
        <f t="shared" si="19"/>
        <v>193.11900000000011</v>
      </c>
      <c r="X23" s="11">
        <f t="shared" si="19"/>
        <v>195.21599999999978</v>
      </c>
      <c r="Y23" s="11">
        <f t="shared" si="19"/>
        <v>195.26599999999979</v>
      </c>
      <c r="Z23" s="11">
        <f t="shared" si="19"/>
        <v>195.92600000000024</v>
      </c>
      <c r="AA23" s="11">
        <f t="shared" si="19"/>
        <v>197.21599999999998</v>
      </c>
      <c r="AB23" s="11">
        <f t="shared" si="19"/>
        <v>198.14400000000009</v>
      </c>
      <c r="AC23" s="11">
        <f t="shared" si="19"/>
        <v>199.15099999999975</v>
      </c>
      <c r="AD23" s="11">
        <f t="shared" si="19"/>
        <v>200.12200000000024</v>
      </c>
      <c r="AE23" s="11">
        <f t="shared" si="19"/>
        <v>201.10799999999983</v>
      </c>
      <c r="AF23" s="11">
        <f t="shared" si="19"/>
        <v>202.10399999999981</v>
      </c>
      <c r="AG23" s="11">
        <f t="shared" si="19"/>
        <v>203.10399999999996</v>
      </c>
      <c r="AH23" s="11">
        <f t="shared" si="19"/>
        <v>204.07</v>
      </c>
      <c r="AI23" s="11">
        <f t="shared" si="19"/>
        <v>205.03999999999991</v>
      </c>
      <c r="AJ23" s="11">
        <f t="shared" si="19"/>
        <v>206.00799999999987</v>
      </c>
      <c r="AK23" s="11">
        <f t="shared" si="19"/>
        <v>206.97299999999998</v>
      </c>
      <c r="AL23" s="11">
        <f t="shared" si="19"/>
        <v>207.93600000000018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4.4110000000000147</v>
      </c>
      <c r="N24" s="11">
        <v>8.8789999999999942</v>
      </c>
      <c r="O24" s="11">
        <v>8.9730000000000043</v>
      </c>
      <c r="P24" s="11">
        <v>3.9719999999999929</v>
      </c>
      <c r="Q24" s="11">
        <v>4.1260000000000021</v>
      </c>
      <c r="R24" s="11">
        <v>4.242000000000008</v>
      </c>
      <c r="S24" s="11">
        <v>3.8570000000000073</v>
      </c>
      <c r="T24" s="11">
        <v>3.7700000000000076</v>
      </c>
      <c r="U24" s="11">
        <v>4.316999999999994</v>
      </c>
      <c r="V24" s="11">
        <v>5.4210000000000003</v>
      </c>
      <c r="W24" s="11">
        <v>4.6290000000000111</v>
      </c>
      <c r="X24" s="11">
        <v>4.5959999999999921</v>
      </c>
      <c r="Y24" s="11">
        <v>4.5910000000000064</v>
      </c>
      <c r="Z24" s="11">
        <v>4.5839999999999987</v>
      </c>
      <c r="AA24" s="11">
        <v>4.582999999999994</v>
      </c>
      <c r="AB24" s="11">
        <v>4.5980000000000016</v>
      </c>
      <c r="AC24" s="11">
        <v>4.6089999999999831</v>
      </c>
      <c r="AD24" s="11">
        <v>4.6200000000000054</v>
      </c>
      <c r="AE24" s="11">
        <v>4.6299999999999848</v>
      </c>
      <c r="AF24" s="11">
        <v>4.6409999999999956</v>
      </c>
      <c r="AG24" s="11">
        <v>4.6499999999999924</v>
      </c>
      <c r="AH24" s="11">
        <v>4.6600000000000126</v>
      </c>
      <c r="AI24" s="11">
        <v>4.6700000000000106</v>
      </c>
      <c r="AJ24" s="11">
        <v>4.6799999999999926</v>
      </c>
      <c r="AK24" s="172">
        <v>4.6900000000000022</v>
      </c>
      <c r="AL24" s="11">
        <v>4.6999999999999975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9.9910000000000103</v>
      </c>
      <c r="N25" s="11">
        <v>11.075999999999995</v>
      </c>
      <c r="O25" s="11">
        <v>10.984000000000012</v>
      </c>
      <c r="P25" s="11">
        <v>11.584000000000049</v>
      </c>
      <c r="Q25" s="11">
        <v>11.757000000000023</v>
      </c>
      <c r="R25" s="11">
        <v>13.093000000000011</v>
      </c>
      <c r="S25" s="11">
        <v>11.131000000000023</v>
      </c>
      <c r="T25" s="11">
        <v>12.929999999999993</v>
      </c>
      <c r="U25" s="11">
        <v>12.266999999999987</v>
      </c>
      <c r="V25" s="11">
        <v>11.636000000000033</v>
      </c>
      <c r="W25" s="11">
        <v>10.24599999999999</v>
      </c>
      <c r="X25" s="11">
        <v>10.462999999999987</v>
      </c>
      <c r="Y25" s="11">
        <v>10.545999999999976</v>
      </c>
      <c r="Z25" s="11">
        <v>10.713999999999992</v>
      </c>
      <c r="AA25" s="11">
        <v>10.844999999999962</v>
      </c>
      <c r="AB25" s="11">
        <v>10.954000000000004</v>
      </c>
      <c r="AC25" s="11">
        <v>11.05499999999998</v>
      </c>
      <c r="AD25" s="11">
        <v>11.142000000000035</v>
      </c>
      <c r="AE25" s="11">
        <v>11.225999999999976</v>
      </c>
      <c r="AF25" s="11">
        <v>11.308999999999958</v>
      </c>
      <c r="AG25" s="11">
        <v>11.395999999999981</v>
      </c>
      <c r="AH25" s="11">
        <v>11.480999999999998</v>
      </c>
      <c r="AI25" s="11">
        <v>11.564000000000007</v>
      </c>
      <c r="AJ25" s="11">
        <v>11.644000000000032</v>
      </c>
      <c r="AK25" s="172">
        <v>11.719999999999963</v>
      </c>
      <c r="AL25" s="11">
        <v>11.791999999999989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18.935999999999979</v>
      </c>
      <c r="N26" s="11">
        <v>19.054000000000023</v>
      </c>
      <c r="O26" s="11">
        <v>18.497999999999951</v>
      </c>
      <c r="P26" s="11">
        <v>16.747999999999998</v>
      </c>
      <c r="Q26" s="11">
        <v>16.752000000000024</v>
      </c>
      <c r="R26" s="11">
        <v>15.993000000000002</v>
      </c>
      <c r="S26" s="11">
        <v>18.241000000000017</v>
      </c>
      <c r="T26" s="11">
        <v>17.135999999999971</v>
      </c>
      <c r="U26" s="11">
        <v>16.582999999999984</v>
      </c>
      <c r="V26" s="11">
        <v>18.019999999999957</v>
      </c>
      <c r="W26" s="11">
        <v>16.943000000000044</v>
      </c>
      <c r="X26" s="11">
        <v>17.345999999999954</v>
      </c>
      <c r="Y26" s="11">
        <v>17.290999999999983</v>
      </c>
      <c r="Z26" s="11">
        <v>17.220000000000002</v>
      </c>
      <c r="AA26" s="11">
        <v>17.11199999999997</v>
      </c>
      <c r="AB26" s="11">
        <v>17.040000000000028</v>
      </c>
      <c r="AC26" s="11">
        <v>16.991999999999987</v>
      </c>
      <c r="AD26" s="11">
        <v>16.940999999999985</v>
      </c>
      <c r="AE26" s="11">
        <v>16.888999999999999</v>
      </c>
      <c r="AF26" s="11">
        <v>16.834999999999994</v>
      </c>
      <c r="AG26" s="11">
        <v>16.783999999999988</v>
      </c>
      <c r="AH26" s="11">
        <v>16.719999999999978</v>
      </c>
      <c r="AI26" s="11">
        <v>16.656000000000006</v>
      </c>
      <c r="AJ26" s="11">
        <v>16.590999999999983</v>
      </c>
      <c r="AK26" s="172">
        <v>16.526999999999983</v>
      </c>
      <c r="AL26" s="11">
        <v>16.462999999999987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8.2390000000000185</v>
      </c>
      <c r="N27" s="11">
        <v>9.9150000000000063</v>
      </c>
      <c r="O27" s="11">
        <v>8.9369999999999834</v>
      </c>
      <c r="P27" s="11">
        <v>11.849000000000027</v>
      </c>
      <c r="Q27" s="11">
        <v>11.500000000000011</v>
      </c>
      <c r="R27" s="11">
        <v>11.506000000000009</v>
      </c>
      <c r="S27" s="11">
        <v>10.345000000000001</v>
      </c>
      <c r="T27" s="11">
        <v>11.543000000000003</v>
      </c>
      <c r="U27" s="11">
        <v>9.3280000000000101</v>
      </c>
      <c r="V27" s="11">
        <v>10.753999999999978</v>
      </c>
      <c r="W27" s="11">
        <v>10.672000000000009</v>
      </c>
      <c r="X27" s="11">
        <v>10.689999999999991</v>
      </c>
      <c r="Y27" s="11">
        <v>10.666999999999991</v>
      </c>
      <c r="Z27" s="11">
        <v>10.705999999999987</v>
      </c>
      <c r="AA27" s="11">
        <v>10.812000000000014</v>
      </c>
      <c r="AB27" s="11">
        <v>10.911999999999987</v>
      </c>
      <c r="AC27" s="11">
        <v>11.03300000000001</v>
      </c>
      <c r="AD27" s="11">
        <v>11.163999999999991</v>
      </c>
      <c r="AE27" s="11">
        <v>11.300999999999986</v>
      </c>
      <c r="AF27" s="11">
        <v>11.438999999999973</v>
      </c>
      <c r="AG27" s="11">
        <v>11.57900000000001</v>
      </c>
      <c r="AH27" s="11">
        <v>11.719999999999978</v>
      </c>
      <c r="AI27" s="11">
        <v>11.859999999999996</v>
      </c>
      <c r="AJ27" s="11">
        <v>11.998999999999967</v>
      </c>
      <c r="AK27" s="172">
        <v>12.136999999999999</v>
      </c>
      <c r="AL27" s="11">
        <v>12.273000000000028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37.962000000000018</v>
      </c>
      <c r="N28" s="11">
        <v>37.991999999999955</v>
      </c>
      <c r="O28" s="11">
        <v>39.004999999999853</v>
      </c>
      <c r="P28" s="11">
        <v>40.995999999999974</v>
      </c>
      <c r="Q28" s="11">
        <v>44.241999999999976</v>
      </c>
      <c r="R28" s="11">
        <v>46.337999999999866</v>
      </c>
      <c r="S28" s="11">
        <v>50.651999999999994</v>
      </c>
      <c r="T28" s="11">
        <v>46.456000000000088</v>
      </c>
      <c r="U28" s="11">
        <v>47.031999999999996</v>
      </c>
      <c r="V28" s="11">
        <v>56.873000000000097</v>
      </c>
      <c r="W28" s="11">
        <v>60.314000000000007</v>
      </c>
      <c r="X28" s="11">
        <v>61.539999999999878</v>
      </c>
      <c r="Y28" s="11">
        <v>61.917999999999886</v>
      </c>
      <c r="Z28" s="11">
        <v>62.384000000000206</v>
      </c>
      <c r="AA28" s="11">
        <v>62.857999999999898</v>
      </c>
      <c r="AB28" s="11">
        <v>63.209000000000088</v>
      </c>
      <c r="AC28" s="11">
        <v>63.524999999999835</v>
      </c>
      <c r="AD28" s="11">
        <v>63.854000000000099</v>
      </c>
      <c r="AE28" s="11">
        <v>64.19199999999978</v>
      </c>
      <c r="AF28" s="11">
        <v>64.544000000000011</v>
      </c>
      <c r="AG28" s="11">
        <v>64.870000000000061</v>
      </c>
      <c r="AH28" s="11">
        <v>65.181000000000026</v>
      </c>
      <c r="AI28" s="11">
        <v>65.491999999999962</v>
      </c>
      <c r="AJ28" s="11">
        <v>65.801999999999992</v>
      </c>
      <c r="AK28" s="172">
        <v>66.109999999999971</v>
      </c>
      <c r="AL28" s="11">
        <v>66.416000000000125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44.896999999999871</v>
      </c>
      <c r="N29" s="11">
        <v>46.055999999999855</v>
      </c>
      <c r="O29" s="11">
        <v>51.887999999999963</v>
      </c>
      <c r="P29" s="11">
        <v>47.279999999999987</v>
      </c>
      <c r="Q29" s="11">
        <v>52.585000000000193</v>
      </c>
      <c r="R29" s="11">
        <v>53.856000000000073</v>
      </c>
      <c r="S29" s="11">
        <v>54.893000000000164</v>
      </c>
      <c r="T29" s="11">
        <v>57.129000000000005</v>
      </c>
      <c r="U29" s="11">
        <v>57.638000000000005</v>
      </c>
      <c r="V29" s="11">
        <v>56.121999999999979</v>
      </c>
      <c r="W29" s="11">
        <v>49.146000000000107</v>
      </c>
      <c r="X29" s="11">
        <v>49.864999999999959</v>
      </c>
      <c r="Y29" s="11">
        <v>50.73399999999998</v>
      </c>
      <c r="Z29" s="11">
        <v>51.103000000000073</v>
      </c>
      <c r="AA29" s="11">
        <v>51.533000000000094</v>
      </c>
      <c r="AB29" s="11">
        <v>51.879999999999995</v>
      </c>
      <c r="AC29" s="11">
        <v>52.267999999999972</v>
      </c>
      <c r="AD29" s="11">
        <v>52.650000000000141</v>
      </c>
      <c r="AE29" s="11">
        <v>53.02999999999998</v>
      </c>
      <c r="AF29" s="11">
        <v>53.408999999999914</v>
      </c>
      <c r="AG29" s="11">
        <v>53.798999999999928</v>
      </c>
      <c r="AH29" s="11">
        <v>54.175999999999952</v>
      </c>
      <c r="AI29" s="11">
        <v>54.553999999999931</v>
      </c>
      <c r="AJ29" s="11">
        <v>54.931999999999888</v>
      </c>
      <c r="AK29" s="172">
        <v>55.310999999999957</v>
      </c>
      <c r="AL29" s="11">
        <v>55.692000000000071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18.173999999999989</v>
      </c>
      <c r="N30" s="11">
        <v>15.791999999999964</v>
      </c>
      <c r="O30" s="11">
        <v>15.213000000000012</v>
      </c>
      <c r="P30" s="11">
        <v>17.861000000000001</v>
      </c>
      <c r="Q30" s="11">
        <v>18.081999999999983</v>
      </c>
      <c r="R30" s="11">
        <v>15.992000000000024</v>
      </c>
      <c r="S30" s="11">
        <v>18.410999999999973</v>
      </c>
      <c r="T30" s="11">
        <v>23.522999999999989</v>
      </c>
      <c r="U30" s="11">
        <v>22.853999999999992</v>
      </c>
      <c r="V30" s="11">
        <v>24.156999999999993</v>
      </c>
      <c r="W30" s="11">
        <v>22.320999999999973</v>
      </c>
      <c r="X30" s="11">
        <v>22.069000000000059</v>
      </c>
      <c r="Y30" s="11">
        <v>21.012000000000004</v>
      </c>
      <c r="Z30" s="11">
        <v>20.696999999999985</v>
      </c>
      <c r="AA30" s="11">
        <v>20.931000000000051</v>
      </c>
      <c r="AB30" s="11">
        <v>21.022999999999996</v>
      </c>
      <c r="AC30" s="11">
        <v>21.161000000000037</v>
      </c>
      <c r="AD30" s="11">
        <v>21.261000000000006</v>
      </c>
      <c r="AE30" s="11">
        <v>21.36400000000009</v>
      </c>
      <c r="AF30" s="11">
        <v>21.457999999999966</v>
      </c>
      <c r="AG30" s="11">
        <v>21.556999999999977</v>
      </c>
      <c r="AH30" s="11">
        <v>21.658000000000008</v>
      </c>
      <c r="AI30" s="11">
        <v>21.760999999999999</v>
      </c>
      <c r="AJ30" s="11">
        <v>21.864999999999998</v>
      </c>
      <c r="AK30" s="172">
        <v>21.969000000000079</v>
      </c>
      <c r="AL30" s="11">
        <v>22.071999999999967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18.459000000000042</v>
      </c>
      <c r="N31" s="11">
        <v>18.90799999999998</v>
      </c>
      <c r="O31" s="11">
        <v>18.934000000000001</v>
      </c>
      <c r="P31" s="11">
        <v>15.825000000000001</v>
      </c>
      <c r="Q31" s="11">
        <v>21.700999999999997</v>
      </c>
      <c r="R31" s="11">
        <v>18.905999999999985</v>
      </c>
      <c r="S31" s="11">
        <v>15.552999999999976</v>
      </c>
      <c r="T31" s="11">
        <v>18.362999999999939</v>
      </c>
      <c r="U31" s="11">
        <v>20.718999999999937</v>
      </c>
      <c r="V31" s="11">
        <v>19.742000000000008</v>
      </c>
      <c r="W31" s="11">
        <v>18.847999999999988</v>
      </c>
      <c r="X31" s="11">
        <v>18.646999999999991</v>
      </c>
      <c r="Y31" s="11">
        <v>18.506999999999977</v>
      </c>
      <c r="Z31" s="11">
        <v>18.518000000000001</v>
      </c>
      <c r="AA31" s="11">
        <v>18.542000000000012</v>
      </c>
      <c r="AB31" s="11">
        <v>18.527999999999995</v>
      </c>
      <c r="AC31" s="11">
        <v>18.50799999999996</v>
      </c>
      <c r="AD31" s="11">
        <v>18.489999999999974</v>
      </c>
      <c r="AE31" s="11">
        <v>18.476000000000042</v>
      </c>
      <c r="AF31" s="11">
        <v>18.469000000000005</v>
      </c>
      <c r="AG31" s="11">
        <v>18.469000000000019</v>
      </c>
      <c r="AH31" s="11">
        <v>18.474000000000004</v>
      </c>
      <c r="AI31" s="11">
        <v>18.48299999999999</v>
      </c>
      <c r="AJ31" s="11">
        <v>18.494999999999997</v>
      </c>
      <c r="AK31" s="172">
        <v>18.509000000000043</v>
      </c>
      <c r="AL31" s="11">
        <v>18.528000000000027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223.43999999999997</v>
      </c>
      <c r="N33" s="11">
        <f t="shared" ref="N33:AK33" si="20">SUM(N34:N36)</f>
        <v>220.13099999999997</v>
      </c>
      <c r="O33" s="11">
        <f t="shared" si="20"/>
        <v>209.49700000000007</v>
      </c>
      <c r="P33" s="11">
        <f t="shared" si="20"/>
        <v>208.26500000000016</v>
      </c>
      <c r="Q33" s="11">
        <f t="shared" si="20"/>
        <v>210.15800000000019</v>
      </c>
      <c r="R33" s="11">
        <f t="shared" si="20"/>
        <v>215.28500000000014</v>
      </c>
      <c r="S33" s="11">
        <f t="shared" si="20"/>
        <v>208.11600000000016</v>
      </c>
      <c r="T33" s="11">
        <f t="shared" si="20"/>
        <v>218.22300000000007</v>
      </c>
      <c r="U33" s="11">
        <f t="shared" si="20"/>
        <v>219.61400000000003</v>
      </c>
      <c r="V33" s="11">
        <f t="shared" si="20"/>
        <v>225.91899999999976</v>
      </c>
      <c r="W33" s="11">
        <f t="shared" si="20"/>
        <v>231.58500000000009</v>
      </c>
      <c r="X33" s="11">
        <f t="shared" si="20"/>
        <v>234.27100000000013</v>
      </c>
      <c r="Y33" s="11">
        <f t="shared" si="20"/>
        <v>236.51500000000004</v>
      </c>
      <c r="Z33" s="11">
        <f t="shared" si="20"/>
        <v>238.57499999999993</v>
      </c>
      <c r="AA33" s="11">
        <f t="shared" si="20"/>
        <v>240.78999999999974</v>
      </c>
      <c r="AB33" s="11">
        <f t="shared" si="20"/>
        <v>242.79200000000009</v>
      </c>
      <c r="AC33" s="11">
        <f t="shared" si="20"/>
        <v>244.43199999999996</v>
      </c>
      <c r="AD33" s="11">
        <f t="shared" si="20"/>
        <v>246.03000000000011</v>
      </c>
      <c r="AE33" s="11">
        <f t="shared" si="20"/>
        <v>247.62099999999984</v>
      </c>
      <c r="AF33" s="11">
        <f t="shared" si="20"/>
        <v>249.22800000000004</v>
      </c>
      <c r="AG33" s="11">
        <f t="shared" si="20"/>
        <v>250.88200000000006</v>
      </c>
      <c r="AH33" s="11">
        <f t="shared" si="20"/>
        <v>252.53199999999995</v>
      </c>
      <c r="AI33" s="11">
        <f t="shared" si="20"/>
        <v>254.18599999999992</v>
      </c>
      <c r="AJ33" s="11">
        <f t="shared" si="20"/>
        <v>255.86000000000018</v>
      </c>
      <c r="AK33" s="11">
        <f t="shared" si="20"/>
        <v>257.55200000000013</v>
      </c>
      <c r="AL33" s="11">
        <f>SUM(AL34:AL36)</f>
        <v>259.26200000000011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48.779000000000039</v>
      </c>
      <c r="N34" s="11">
        <v>47.565000000000047</v>
      </c>
      <c r="O34" s="11">
        <v>40.834999999999994</v>
      </c>
      <c r="P34" s="11">
        <v>38.880000000000045</v>
      </c>
      <c r="Q34" s="11">
        <v>38.050999999999995</v>
      </c>
      <c r="R34" s="11">
        <v>38.13100000000005</v>
      </c>
      <c r="S34" s="11">
        <v>35.26700000000006</v>
      </c>
      <c r="T34" s="11">
        <v>37.499999999999893</v>
      </c>
      <c r="U34" s="11">
        <v>37.213000000000015</v>
      </c>
      <c r="V34" s="11">
        <v>38.712000000000053</v>
      </c>
      <c r="W34" s="11">
        <v>41.069000000000095</v>
      </c>
      <c r="X34" s="11">
        <v>40.424999999999841</v>
      </c>
      <c r="Y34" s="11">
        <v>39.970999999999982</v>
      </c>
      <c r="Z34" s="11">
        <v>39.885000000000055</v>
      </c>
      <c r="AA34" s="11">
        <v>39.71400000000007</v>
      </c>
      <c r="AB34" s="11">
        <v>39.877999999999957</v>
      </c>
      <c r="AC34" s="11">
        <v>40.012000000000022</v>
      </c>
      <c r="AD34" s="11">
        <v>40.144000000000013</v>
      </c>
      <c r="AE34" s="11">
        <v>40.272999999999939</v>
      </c>
      <c r="AF34" s="11">
        <v>40.400000000000034</v>
      </c>
      <c r="AG34" s="11">
        <v>40.52399999999993</v>
      </c>
      <c r="AH34" s="11">
        <v>40.645000000000124</v>
      </c>
      <c r="AI34" s="11">
        <v>40.762999999999991</v>
      </c>
      <c r="AJ34" s="11">
        <v>40.881000000000022</v>
      </c>
      <c r="AK34" s="172">
        <v>40.996000000000045</v>
      </c>
      <c r="AL34" s="11">
        <v>41.108999999999966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60.77200000000002</v>
      </c>
      <c r="N35" s="11">
        <v>57.41399999999993</v>
      </c>
      <c r="O35" s="11">
        <v>58.017999999999908</v>
      </c>
      <c r="P35" s="11">
        <v>60.190999999999974</v>
      </c>
      <c r="Q35" s="11">
        <v>61.873999999999924</v>
      </c>
      <c r="R35" s="11">
        <v>61.879000000000119</v>
      </c>
      <c r="S35" s="11">
        <v>60.268999999999956</v>
      </c>
      <c r="T35" s="11">
        <v>63.538000000000117</v>
      </c>
      <c r="U35" s="11">
        <v>61.61599999999995</v>
      </c>
      <c r="V35" s="11">
        <v>62.607999999999926</v>
      </c>
      <c r="W35" s="11">
        <v>63.692000000000064</v>
      </c>
      <c r="X35" s="11">
        <v>64.528000000000148</v>
      </c>
      <c r="Y35" s="11">
        <v>65.360999999999947</v>
      </c>
      <c r="Z35" s="11">
        <v>65.846000000000075</v>
      </c>
      <c r="AA35" s="11">
        <v>66.308000000000092</v>
      </c>
      <c r="AB35" s="11">
        <v>66.694000000000131</v>
      </c>
      <c r="AC35" s="11">
        <v>66.978999999999957</v>
      </c>
      <c r="AD35" s="11">
        <v>67.280000000000086</v>
      </c>
      <c r="AE35" s="11">
        <v>67.592000000000041</v>
      </c>
      <c r="AF35" s="11">
        <v>67.921000000000049</v>
      </c>
      <c r="AG35" s="11">
        <v>68.300000000000139</v>
      </c>
      <c r="AH35" s="11">
        <v>68.679999999999893</v>
      </c>
      <c r="AI35" s="11">
        <v>69.064000000000064</v>
      </c>
      <c r="AJ35" s="11">
        <v>69.453999999999965</v>
      </c>
      <c r="AK35" s="172">
        <v>69.848000000000013</v>
      </c>
      <c r="AL35" s="11">
        <v>70.244999999999948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113.88899999999991</v>
      </c>
      <c r="N36" s="11">
        <v>115.152</v>
      </c>
      <c r="O36" s="11">
        <v>110.64400000000018</v>
      </c>
      <c r="P36" s="11">
        <v>109.19400000000014</v>
      </c>
      <c r="Q36" s="11">
        <v>110.23300000000026</v>
      </c>
      <c r="R36" s="11">
        <v>115.27499999999996</v>
      </c>
      <c r="S36" s="11">
        <v>112.58000000000015</v>
      </c>
      <c r="T36" s="11">
        <v>117.18500000000004</v>
      </c>
      <c r="U36" s="11">
        <v>120.78500000000007</v>
      </c>
      <c r="V36" s="11">
        <v>124.59899999999978</v>
      </c>
      <c r="W36" s="11">
        <v>126.82399999999994</v>
      </c>
      <c r="X36" s="11">
        <v>129.31800000000015</v>
      </c>
      <c r="Y36" s="11">
        <v>131.18300000000011</v>
      </c>
      <c r="Z36" s="11">
        <v>132.8439999999998</v>
      </c>
      <c r="AA36" s="11">
        <v>134.76799999999957</v>
      </c>
      <c r="AB36" s="11">
        <v>136.22</v>
      </c>
      <c r="AC36" s="11">
        <v>137.44099999999997</v>
      </c>
      <c r="AD36" s="11">
        <v>138.60600000000002</v>
      </c>
      <c r="AE36" s="11">
        <v>139.75599999999986</v>
      </c>
      <c r="AF36" s="11">
        <v>140.90699999999995</v>
      </c>
      <c r="AG36" s="11">
        <v>142.05799999999999</v>
      </c>
      <c r="AH36" s="11">
        <v>143.20699999999994</v>
      </c>
      <c r="AI36" s="11">
        <v>144.35899999999987</v>
      </c>
      <c r="AJ36" s="11">
        <v>145.5250000000002</v>
      </c>
      <c r="AK36" s="172">
        <v>146.70800000000008</v>
      </c>
      <c r="AL36" s="11">
        <v>147.90800000000021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646.02999999999963</v>
      </c>
      <c r="N38" s="11">
        <f t="shared" ref="N38:AL38" si="21">SUM(N5,N11,N16,N18,N23,N33)</f>
        <v>650.52199999999993</v>
      </c>
      <c r="O38" s="11">
        <f t="shared" si="21"/>
        <v>651.17499999999973</v>
      </c>
      <c r="P38" s="11">
        <f t="shared" si="21"/>
        <v>647.29800000000046</v>
      </c>
      <c r="Q38" s="11">
        <f t="shared" si="21"/>
        <v>675.27600000000075</v>
      </c>
      <c r="R38" s="11">
        <f t="shared" si="21"/>
        <v>675.6579999999999</v>
      </c>
      <c r="S38" s="11">
        <f t="shared" si="21"/>
        <v>675.94600000000014</v>
      </c>
      <c r="T38" s="11">
        <f t="shared" si="21"/>
        <v>702.45400000000029</v>
      </c>
      <c r="U38" s="11">
        <f t="shared" si="21"/>
        <v>699.61299999999937</v>
      </c>
      <c r="V38" s="11">
        <f t="shared" si="21"/>
        <v>734.173</v>
      </c>
      <c r="W38" s="11">
        <f t="shared" si="21"/>
        <v>721.31800000000021</v>
      </c>
      <c r="X38" s="11">
        <f t="shared" si="21"/>
        <v>725.80599999999981</v>
      </c>
      <c r="Y38" s="11">
        <f t="shared" si="21"/>
        <v>729.42499999999984</v>
      </c>
      <c r="Z38" s="11">
        <f t="shared" si="21"/>
        <v>733.9150000000003</v>
      </c>
      <c r="AA38" s="11">
        <f t="shared" si="21"/>
        <v>739.47399999999971</v>
      </c>
      <c r="AB38" s="11">
        <f t="shared" si="21"/>
        <v>743.66300000000001</v>
      </c>
      <c r="AC38" s="11">
        <f t="shared" si="21"/>
        <v>747.38699999999949</v>
      </c>
      <c r="AD38" s="11">
        <f t="shared" si="21"/>
        <v>750.81200000000024</v>
      </c>
      <c r="AE38" s="11">
        <f t="shared" si="21"/>
        <v>754.21899999999994</v>
      </c>
      <c r="AF38" s="11">
        <f t="shared" si="21"/>
        <v>757.60299999999972</v>
      </c>
      <c r="AG38" s="11">
        <f t="shared" si="21"/>
        <v>761.15800000000002</v>
      </c>
      <c r="AH38" s="11">
        <f t="shared" si="21"/>
        <v>764.63799999999958</v>
      </c>
      <c r="AI38" s="11">
        <f t="shared" si="21"/>
        <v>768.1189999999998</v>
      </c>
      <c r="AJ38" s="11">
        <f t="shared" si="21"/>
        <v>771.64700000000016</v>
      </c>
      <c r="AK38" s="11">
        <f t="shared" si="21"/>
        <v>775.16800000000012</v>
      </c>
      <c r="AL38" s="11">
        <f t="shared" si="21"/>
        <v>778.69300000000021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Liverpool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Liverpool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Liverpool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Liverpool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Liverpool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Liverpool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Liverpool City Region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31.863013536434138</v>
      </c>
      <c r="N231" s="40">
        <f>'Ind T1'!D25</f>
        <v>32.10581186106544</v>
      </c>
      <c r="O231" s="40">
        <f>'Ind T1'!F25</f>
        <v>33.294507591566905</v>
      </c>
    </row>
    <row r="232" spans="1:15" x14ac:dyDescent="0.2">
      <c r="L232" t="str">
        <f>L23</f>
        <v>Business and other services</v>
      </c>
      <c r="M232" s="40">
        <f>'Ind T1'!B24</f>
        <v>26.629744634119628</v>
      </c>
      <c r="N232" s="40">
        <f>'Ind T1'!D24</f>
        <v>26.77307373446941</v>
      </c>
      <c r="O232" s="40">
        <f>'Ind T1'!F24</f>
        <v>26.703206526834084</v>
      </c>
    </row>
    <row r="233" spans="1:15" x14ac:dyDescent="0.2">
      <c r="L233" t="str">
        <f>L18</f>
        <v>Trade, accomod. and transport</v>
      </c>
      <c r="M233" s="40">
        <f>'Ind T1'!B23</f>
        <v>27.391964573793249</v>
      </c>
      <c r="N233" s="40">
        <f>'Ind T1'!D23</f>
        <v>27.162222487169352</v>
      </c>
      <c r="O233" s="40">
        <f>'Ind T1'!F23</f>
        <v>27.438155987019254</v>
      </c>
    </row>
    <row r="234" spans="1:15" x14ac:dyDescent="0.2">
      <c r="L234" t="str">
        <f>L16</f>
        <v>Construction</v>
      </c>
      <c r="M234" s="40">
        <f>'Ind T1'!B22</f>
        <v>5.3781646927883537</v>
      </c>
      <c r="N234" s="40">
        <f>'Ind T1'!D22</f>
        <v>5.3990057089938031</v>
      </c>
      <c r="O234" s="40">
        <f>'Ind T1'!F22</f>
        <v>5.2520056042625169</v>
      </c>
    </row>
    <row r="235" spans="1:15" x14ac:dyDescent="0.2">
      <c r="L235" t="str">
        <f>L11</f>
        <v>Manufacturing</v>
      </c>
      <c r="M235" s="40">
        <f>'Ind T1'!B21</f>
        <v>7.470347424288601</v>
      </c>
      <c r="N235" s="40">
        <f>'Ind T1'!D21</f>
        <v>7.1595329660426916</v>
      </c>
      <c r="O235" s="40">
        <f>'Ind T1'!F21</f>
        <v>6.0076307350907214</v>
      </c>
    </row>
    <row r="236" spans="1:15" x14ac:dyDescent="0.2">
      <c r="L236" t="str">
        <f>L5</f>
        <v>Primary sector and utilities</v>
      </c>
      <c r="M236" s="40">
        <f>'Ind T1'!B20</f>
        <v>1.2667651385760248</v>
      </c>
      <c r="N236" s="40">
        <f>'Ind T1'!D20</f>
        <v>1.4003532422593084</v>
      </c>
      <c r="O236" s="40">
        <f>'Ind T1'!F20</f>
        <v>1.3044935552265151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Liverpool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16.299999999999955</v>
      </c>
      <c r="O261" s="11">
        <f>'Ind T1'!F50</f>
        <v>27.677000000000021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13.193000000000154</v>
      </c>
      <c r="O262" s="11">
        <f>'Ind T1'!F49</f>
        <v>14.817000000000064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10.850000000000335</v>
      </c>
      <c r="O263" s="11">
        <f>'Ind T1'!F48</f>
        <v>17.732999999999606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2.6060000000000016</v>
      </c>
      <c r="O264" s="11">
        <f>'Ind T1'!F47</f>
        <v>1.953000000000003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1.1689999999999756</v>
      </c>
      <c r="O265" s="11">
        <f>'Ind T1'!F46</f>
        <v>-4.8619999999998385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1.5420000000000051</v>
      </c>
      <c r="O266" s="11">
        <f>'Ind T1'!F45</f>
        <v>5.7000000000009265E-2</v>
      </c>
    </row>
    <row r="268" spans="1:16" x14ac:dyDescent="0.2">
      <c r="L268" t="str">
        <f>L38</f>
        <v>All industries</v>
      </c>
      <c r="N268" s="11">
        <f>'Ind T1'!D14-'Ind T1'!B14</f>
        <v>45.660000000000309</v>
      </c>
      <c r="O268" s="11">
        <f>SUM(O261:O266)</f>
        <v>57.374999999999865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18.044531234025463</v>
      </c>
      <c r="C9" s="249">
        <f>SUM(C26,C43,C60,C77,C94,C111,C128,C145,C162,C179,C196,C213,C230,C247,C264,C281,C298,C315,C332,C349,C366,C383)</f>
        <v>35.927173132944986</v>
      </c>
      <c r="D9" s="249">
        <f>SUM(B9:C9)</f>
        <v>53.971704366970449</v>
      </c>
      <c r="E9" s="238"/>
      <c r="F9" s="249">
        <f>SUM(F26,F43,F60,F77,F94,F111,F128,F145,F162,F179,F196,F213,F230,F247,F264,F281,F298,F315,F332,F349,F366,F383)</f>
        <v>24.07119492978179</v>
      </c>
      <c r="G9" s="249">
        <f>SUM(G26,G43,G60,G77,G94,G111,G128,G145,G162,G179,G196,G213,G230,G247,G264,G281,G298,G315,G332,G349,G366,G383)</f>
        <v>40.400561464390819</v>
      </c>
      <c r="H9" s="249">
        <f>SUM(F9:G9)</f>
        <v>64.471756394172616</v>
      </c>
      <c r="I9" s="238"/>
      <c r="J9" s="249">
        <f>SUM(J26,J43,J60,J77,J94,J111,J128,J145,J162,J179,J196,J213,J230,J247,J264,J281,J298,J315,J332,J349,J366,J383)</f>
        <v>26.887884820105608</v>
      </c>
      <c r="K9" s="249">
        <f>SUM(K26,K43,K60,K77,K94,K111,K128,K145,K162,K179,K196,K213,K230,K247,K264,K281,K298,K315,K332,K349,K366,K383)</f>
        <v>40.509895508756536</v>
      </c>
      <c r="L9" s="249">
        <f>SUM(J9:K9)</f>
        <v>67.39778032886214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66.064134439508152</v>
      </c>
      <c r="C10" s="249">
        <f t="shared" si="0"/>
        <v>63.810464041104595</v>
      </c>
      <c r="D10" s="249">
        <f t="shared" ref="D10:D17" si="1">SUM(B10:C10)</f>
        <v>129.87459848061275</v>
      </c>
      <c r="E10" s="238"/>
      <c r="F10" s="249">
        <f t="shared" ref="F10:G17" si="2">SUM(F27,F44,F61,F78,F95,F112,F129,F146,F163,F180,F197,F214,F231,F248,F265,F282,F299,F316,F333,F350,F367,F384)</f>
        <v>82.396550137934312</v>
      </c>
      <c r="G10" s="249">
        <f t="shared" si="2"/>
        <v>76.354602291745664</v>
      </c>
      <c r="H10" s="249">
        <f t="shared" ref="H10:H17" si="3">SUM(F10:G10)</f>
        <v>158.75115242967996</v>
      </c>
      <c r="I10" s="238"/>
      <c r="J10" s="249">
        <f t="shared" ref="J10:K17" si="4">SUM(J27,J44,J61,J78,J95,J112,J129,J146,J163,J180,J197,J214,J231,J248,J265,J282,J299,J316,J333,J350,J367,J384)</f>
        <v>98.14190806491699</v>
      </c>
      <c r="K10" s="249">
        <f t="shared" si="4"/>
        <v>89.852505554214602</v>
      </c>
      <c r="L10" s="249">
        <f t="shared" ref="L10:L17" si="5">SUM(J10:K10)</f>
        <v>187.99441361913159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34.838987577774738</v>
      </c>
      <c r="C11" s="249">
        <f t="shared" si="0"/>
        <v>39.740375414305674</v>
      </c>
      <c r="D11" s="249">
        <f t="shared" si="1"/>
        <v>74.579362992080405</v>
      </c>
      <c r="E11" s="238"/>
      <c r="F11" s="249">
        <f t="shared" si="2"/>
        <v>42.647871146198298</v>
      </c>
      <c r="G11" s="249">
        <f t="shared" si="2"/>
        <v>45.720056885870115</v>
      </c>
      <c r="H11" s="249">
        <f t="shared" si="3"/>
        <v>88.36792803206842</v>
      </c>
      <c r="I11" s="238"/>
      <c r="J11" s="249">
        <f t="shared" si="4"/>
        <v>61.329120066020259</v>
      </c>
      <c r="K11" s="249">
        <f t="shared" si="4"/>
        <v>44.255394980768642</v>
      </c>
      <c r="L11" s="249">
        <f t="shared" si="5"/>
        <v>105.58451504678891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60.841967867403675</v>
      </c>
      <c r="C12" s="249">
        <f t="shared" si="0"/>
        <v>25.546494847724372</v>
      </c>
      <c r="D12" s="249">
        <f t="shared" si="1"/>
        <v>86.388462715128043</v>
      </c>
      <c r="E12" s="238"/>
      <c r="F12" s="249">
        <f t="shared" si="2"/>
        <v>61.411079569866544</v>
      </c>
      <c r="G12" s="249">
        <f t="shared" si="2"/>
        <v>30.0117762421946</v>
      </c>
      <c r="H12" s="249">
        <f t="shared" si="3"/>
        <v>91.422855812061144</v>
      </c>
      <c r="I12" s="238"/>
      <c r="J12" s="249">
        <f t="shared" si="4"/>
        <v>52.65093421047365</v>
      </c>
      <c r="K12" s="249">
        <f t="shared" si="4"/>
        <v>36.678591464821281</v>
      </c>
      <c r="L12" s="249">
        <f t="shared" si="5"/>
        <v>89.329525675294931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7.0993620884340567</v>
      </c>
      <c r="C13" s="249">
        <f t="shared" si="0"/>
        <v>53.872130563129829</v>
      </c>
      <c r="D13" s="249">
        <f t="shared" si="1"/>
        <v>60.971492651563885</v>
      </c>
      <c r="E13" s="238"/>
      <c r="F13" s="249">
        <f t="shared" si="2"/>
        <v>7.1816610417832534</v>
      </c>
      <c r="G13" s="249">
        <f t="shared" si="2"/>
        <v>48.275989295354002</v>
      </c>
      <c r="H13" s="249">
        <f t="shared" si="3"/>
        <v>55.457650337137252</v>
      </c>
      <c r="I13" s="238"/>
      <c r="J13" s="249">
        <f t="shared" si="4"/>
        <v>8.3104011360282453</v>
      </c>
      <c r="K13" s="249">
        <f t="shared" si="4"/>
        <v>44.758688592396062</v>
      </c>
      <c r="L13" s="249">
        <f t="shared" si="5"/>
        <v>53.069089728424309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66.171197746211931</v>
      </c>
      <c r="C14" s="249">
        <f t="shared" si="0"/>
        <v>14.156108656304092</v>
      </c>
      <c r="D14" s="249">
        <f t="shared" si="1"/>
        <v>80.327306402516029</v>
      </c>
      <c r="E14" s="238"/>
      <c r="F14" s="249">
        <f t="shared" si="2"/>
        <v>67.311734788062509</v>
      </c>
      <c r="G14" s="249">
        <f t="shared" si="2"/>
        <v>14.521594983340211</v>
      </c>
      <c r="H14" s="249">
        <f t="shared" si="3"/>
        <v>81.833329771402717</v>
      </c>
      <c r="I14" s="238"/>
      <c r="J14" s="249">
        <f t="shared" si="4"/>
        <v>73.013958167548211</v>
      </c>
      <c r="K14" s="249">
        <f t="shared" si="4"/>
        <v>17.901854095416322</v>
      </c>
      <c r="L14" s="249">
        <f t="shared" si="5"/>
        <v>90.915812262964536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40.576522314714282</v>
      </c>
      <c r="C15" s="249">
        <f t="shared" si="0"/>
        <v>24.99649545638335</v>
      </c>
      <c r="D15" s="249">
        <f t="shared" si="1"/>
        <v>65.573017771097625</v>
      </c>
      <c r="E15" s="238"/>
      <c r="F15" s="249">
        <f t="shared" si="2"/>
        <v>40.486208778660533</v>
      </c>
      <c r="G15" s="249">
        <f t="shared" si="2"/>
        <v>24.947624695631248</v>
      </c>
      <c r="H15" s="249">
        <f t="shared" si="3"/>
        <v>65.433833474291788</v>
      </c>
      <c r="I15" s="238"/>
      <c r="J15" s="249">
        <f t="shared" si="4"/>
        <v>40.38359498888466</v>
      </c>
      <c r="K15" s="249">
        <f t="shared" si="4"/>
        <v>27.512727232936186</v>
      </c>
      <c r="L15" s="249">
        <f t="shared" si="5"/>
        <v>67.896322221820839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4.9055762427557967</v>
      </c>
      <c r="C16" s="249">
        <f t="shared" si="0"/>
        <v>40.943500149806702</v>
      </c>
      <c r="D16" s="249">
        <f t="shared" si="1"/>
        <v>45.849076392562502</v>
      </c>
      <c r="E16" s="238"/>
      <c r="F16" s="249">
        <f t="shared" si="2"/>
        <v>4.4995218067235285</v>
      </c>
      <c r="G16" s="249">
        <f t="shared" si="2"/>
        <v>40.320065331630779</v>
      </c>
      <c r="H16" s="249">
        <f t="shared" si="3"/>
        <v>44.819587138354308</v>
      </c>
      <c r="I16" s="238"/>
      <c r="J16" s="249">
        <f t="shared" si="4"/>
        <v>5.2007005558747901</v>
      </c>
      <c r="K16" s="249">
        <f t="shared" si="4"/>
        <v>39.537221010493731</v>
      </c>
      <c r="L16" s="249">
        <f t="shared" si="5"/>
        <v>44.73792156636852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35.27784321538887</v>
      </c>
      <c r="C17" s="249">
        <f t="shared" si="0"/>
        <v>42.845135012079758</v>
      </c>
      <c r="D17" s="249">
        <f t="shared" si="1"/>
        <v>78.122978227468622</v>
      </c>
      <c r="E17" s="238"/>
      <c r="F17" s="249">
        <f t="shared" si="2"/>
        <v>32.622991842146313</v>
      </c>
      <c r="G17" s="249">
        <f t="shared" si="2"/>
        <v>38.136914768685465</v>
      </c>
      <c r="H17" s="249">
        <f t="shared" si="3"/>
        <v>70.759906610831777</v>
      </c>
      <c r="I17" s="238"/>
      <c r="J17" s="249">
        <f t="shared" si="4"/>
        <v>32.299802748985925</v>
      </c>
      <c r="K17" s="249">
        <f t="shared" si="4"/>
        <v>39.467816801358921</v>
      </c>
      <c r="L17" s="249">
        <f t="shared" si="5"/>
        <v>71.767619550344847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333.82012272621694</v>
      </c>
      <c r="C19" s="247">
        <f t="shared" ref="C19:L19" si="6">SUM(C9:C17)</f>
        <v>341.83787727378342</v>
      </c>
      <c r="D19" s="247">
        <f t="shared" si="6"/>
        <v>675.65800000000036</v>
      </c>
      <c r="E19" s="247"/>
      <c r="F19" s="247">
        <f t="shared" si="6"/>
        <v>362.62881404115706</v>
      </c>
      <c r="G19" s="247">
        <f t="shared" si="6"/>
        <v>358.68918595884287</v>
      </c>
      <c r="H19" s="247">
        <f t="shared" si="6"/>
        <v>721.31799999999998</v>
      </c>
      <c r="I19" s="247"/>
      <c r="J19" s="247">
        <f t="shared" si="6"/>
        <v>398.21830475883837</v>
      </c>
      <c r="K19" s="247">
        <f t="shared" si="6"/>
        <v>380.47469524116229</v>
      </c>
      <c r="L19" s="247">
        <f t="shared" si="6"/>
        <v>778.69300000000067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5.1692672413439715E-2</v>
      </c>
      <c r="C26" s="302">
        <v>0.13728360350288962</v>
      </c>
      <c r="D26" s="302">
        <f>SUM(B26:C26)</f>
        <v>0.18897627591632934</v>
      </c>
      <c r="E26" s="303"/>
      <c r="F26" s="302">
        <v>5.1623331833031999E-2</v>
      </c>
      <c r="G26" s="302">
        <v>0.23840630604140384</v>
      </c>
      <c r="H26" s="302">
        <f>SUM(F26:G26)</f>
        <v>0.29002963787443581</v>
      </c>
      <c r="I26" s="303"/>
      <c r="J26" s="302">
        <v>5.3375897544565204E-2</v>
      </c>
      <c r="K26" s="302">
        <v>0.33283706802464241</v>
      </c>
      <c r="L26" s="302">
        <f>SUM(J26:K26)</f>
        <v>0.38621296556920759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3.0544032188137636E-2</v>
      </c>
      <c r="C27" s="302">
        <v>7.8780673382502206E-2</v>
      </c>
      <c r="D27" s="302">
        <f t="shared" ref="D27:D34" si="7">SUM(B27:C27)</f>
        <v>0.10932470557063984</v>
      </c>
      <c r="E27" s="303"/>
      <c r="F27" s="302">
        <v>4.6186176343371292E-2</v>
      </c>
      <c r="G27" s="302">
        <v>0.16305642488669267</v>
      </c>
      <c r="H27" s="302">
        <f t="shared" ref="H27:H34" si="8">SUM(F27:G27)</f>
        <v>0.20924260123006397</v>
      </c>
      <c r="I27" s="303"/>
      <c r="J27" s="302">
        <v>6.5350376080682449E-2</v>
      </c>
      <c r="K27" s="302">
        <v>0.25812603900036141</v>
      </c>
      <c r="L27" s="302">
        <f t="shared" ref="L27:L34" si="9">SUM(J27:K27)</f>
        <v>0.32347641508104386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2.7983618966467429E-2</v>
      </c>
      <c r="C28" s="302">
        <v>4.3097274172687279E-2</v>
      </c>
      <c r="D28" s="302">
        <f t="shared" si="7"/>
        <v>7.1080893139154708E-2</v>
      </c>
      <c r="E28" s="303"/>
      <c r="F28" s="302">
        <v>3.5431960500016658E-2</v>
      </c>
      <c r="G28" s="302">
        <v>7.9244013135156E-2</v>
      </c>
      <c r="H28" s="302">
        <f t="shared" si="8"/>
        <v>0.11467597363517265</v>
      </c>
      <c r="I28" s="303"/>
      <c r="J28" s="302">
        <v>4.3690794904946526E-2</v>
      </c>
      <c r="K28" s="302">
        <v>9.3776054395672367E-2</v>
      </c>
      <c r="L28" s="302">
        <f t="shared" si="9"/>
        <v>0.13746684930061889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0.12965830302922415</v>
      </c>
      <c r="C29" s="302">
        <v>2.8610910290845049E-2</v>
      </c>
      <c r="D29" s="302">
        <f t="shared" si="7"/>
        <v>0.15826921332006921</v>
      </c>
      <c r="E29" s="303"/>
      <c r="F29" s="302">
        <v>0.11905969701998083</v>
      </c>
      <c r="G29" s="302">
        <v>4.9491091821831514E-2</v>
      </c>
      <c r="H29" s="302">
        <f t="shared" si="8"/>
        <v>0.16855078884181235</v>
      </c>
      <c r="I29" s="303"/>
      <c r="J29" s="302">
        <v>7.0284028829500925E-2</v>
      </c>
      <c r="K29" s="302">
        <v>7.3815391009600911E-2</v>
      </c>
      <c r="L29" s="302">
        <f t="shared" si="9"/>
        <v>0.14409941983910185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0.6782020375308393</v>
      </c>
      <c r="C30" s="302">
        <v>1.5086008463429481</v>
      </c>
      <c r="D30" s="302">
        <f t="shared" si="7"/>
        <v>2.1868028838737876</v>
      </c>
      <c r="E30" s="303"/>
      <c r="F30" s="302">
        <v>0.51260900192546055</v>
      </c>
      <c r="G30" s="302">
        <v>1.8891762865972515</v>
      </c>
      <c r="H30" s="302">
        <f t="shared" si="8"/>
        <v>2.4017852885227118</v>
      </c>
      <c r="I30" s="303"/>
      <c r="J30" s="302">
        <v>0.53969625943463306</v>
      </c>
      <c r="K30" s="302">
        <v>1.8434576355662324</v>
      </c>
      <c r="L30" s="302">
        <f t="shared" si="9"/>
        <v>2.3831538950008655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5.4337942177440091E-2</v>
      </c>
      <c r="C31" s="302">
        <v>4.4888013208135964E-2</v>
      </c>
      <c r="D31" s="302">
        <f t="shared" si="7"/>
        <v>9.9225955385576048E-2</v>
      </c>
      <c r="E31" s="303"/>
      <c r="F31" s="302">
        <v>5.1821986955540196E-2</v>
      </c>
      <c r="G31" s="302">
        <v>4.6879330314976118E-2</v>
      </c>
      <c r="H31" s="302">
        <f t="shared" si="8"/>
        <v>9.8701317270516314E-2</v>
      </c>
      <c r="I31" s="303"/>
      <c r="J31" s="302">
        <v>5.1565345793655293E-2</v>
      </c>
      <c r="K31" s="302">
        <v>6.4847851552305574E-2</v>
      </c>
      <c r="L31" s="302">
        <f t="shared" si="9"/>
        <v>0.11641319734596087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2.4508041532543462E-2</v>
      </c>
      <c r="C32" s="302">
        <v>2.4617099438915466E-2</v>
      </c>
      <c r="D32" s="302">
        <f t="shared" si="7"/>
        <v>4.9125140971458925E-2</v>
      </c>
      <c r="E32" s="303"/>
      <c r="F32" s="302">
        <v>1.9808461023613028E-2</v>
      </c>
      <c r="G32" s="302">
        <v>3.4881317100461801E-2</v>
      </c>
      <c r="H32" s="302">
        <f t="shared" si="8"/>
        <v>5.4689778124074828E-2</v>
      </c>
      <c r="I32" s="303"/>
      <c r="J32" s="302">
        <v>1.711920439658102E-2</v>
      </c>
      <c r="K32" s="302">
        <v>4.41946256732011E-2</v>
      </c>
      <c r="L32" s="302">
        <f t="shared" si="9"/>
        <v>6.1313830069782124E-2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2.5573517334201112E-2</v>
      </c>
      <c r="C33" s="302">
        <v>5.7818429104242411E-2</v>
      </c>
      <c r="D33" s="302">
        <f t="shared" si="7"/>
        <v>8.3391946438443526E-2</v>
      </c>
      <c r="E33" s="303"/>
      <c r="F33" s="302">
        <v>2.5413492406224165E-2</v>
      </c>
      <c r="G33" s="302">
        <v>7.1360295946222063E-2</v>
      </c>
      <c r="H33" s="302">
        <f t="shared" si="8"/>
        <v>9.6773788352446224E-2</v>
      </c>
      <c r="I33" s="303"/>
      <c r="J33" s="302">
        <v>3.1126855030591382E-2</v>
      </c>
      <c r="K33" s="302">
        <v>5.7613686585938934E-2</v>
      </c>
      <c r="L33" s="302">
        <f t="shared" si="9"/>
        <v>8.8740541616530319E-2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0.12451952936068256</v>
      </c>
      <c r="C34" s="302">
        <v>0.31528345602386515</v>
      </c>
      <c r="D34" s="302">
        <f t="shared" si="7"/>
        <v>0.43980298538454771</v>
      </c>
      <c r="E34" s="303"/>
      <c r="F34" s="302">
        <v>8.6859411802523656E-2</v>
      </c>
      <c r="G34" s="302">
        <v>0.31369141434624226</v>
      </c>
      <c r="H34" s="302">
        <f t="shared" si="8"/>
        <v>0.40055082614876591</v>
      </c>
      <c r="I34" s="303"/>
      <c r="J34" s="302">
        <v>0.14643687120763951</v>
      </c>
      <c r="K34" s="302">
        <v>0.31868601496925025</v>
      </c>
      <c r="L34" s="302">
        <f t="shared" si="9"/>
        <v>0.46512288617688979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1.1470196945329758</v>
      </c>
      <c r="C36" s="311">
        <f t="shared" ref="C36:K36" si="10">SUM(C26:C34)</f>
        <v>2.2389803054670314</v>
      </c>
      <c r="D36" s="311">
        <f t="shared" si="10"/>
        <v>3.3860000000000068</v>
      </c>
      <c r="E36" s="311"/>
      <c r="F36" s="311">
        <f t="shared" si="10"/>
        <v>0.94881351980976225</v>
      </c>
      <c r="G36" s="311">
        <f t="shared" si="10"/>
        <v>2.8861864801902373</v>
      </c>
      <c r="H36" s="311">
        <f t="shared" si="10"/>
        <v>3.8349999999999995</v>
      </c>
      <c r="I36" s="311"/>
      <c r="J36" s="311">
        <f t="shared" si="10"/>
        <v>1.0186456332227953</v>
      </c>
      <c r="K36" s="311">
        <f t="shared" si="10"/>
        <v>3.0873543667772059</v>
      </c>
      <c r="L36" s="311">
        <f>SUM(L26:L34)</f>
        <v>4.1060000000000008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1.8603840475647315E-3</v>
      </c>
      <c r="C43" s="302">
        <v>1.7817071534044642E-2</v>
      </c>
      <c r="D43" s="302">
        <f>SUM(B43:C43)</f>
        <v>1.9677455581609375E-2</v>
      </c>
      <c r="E43" s="303"/>
      <c r="F43" s="302">
        <v>6.2770347803804954E-3</v>
      </c>
      <c r="G43" s="302">
        <v>4.6711640461781098E-2</v>
      </c>
      <c r="H43" s="302">
        <f>SUM(F43:G43)</f>
        <v>5.2988675242161595E-2</v>
      </c>
      <c r="I43" s="303"/>
      <c r="J43" s="302">
        <v>2.838764805768319E-3</v>
      </c>
      <c r="K43" s="302">
        <v>2.4574401187021234E-2</v>
      </c>
      <c r="L43" s="302">
        <f>SUM(J43:K43)</f>
        <v>2.7413165992789555E-2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8.6212403903212099E-3</v>
      </c>
      <c r="C44" s="302">
        <v>1.8013843134753894E-2</v>
      </c>
      <c r="D44" s="302">
        <f t="shared" ref="D44:D51" si="11">SUM(B44:C44)</f>
        <v>2.6635083525075105E-2</v>
      </c>
      <c r="E44" s="303"/>
      <c r="F44" s="302">
        <v>3.2335955793995008E-2</v>
      </c>
      <c r="G44" s="302">
        <v>5.2318105065006205E-2</v>
      </c>
      <c r="H44" s="302">
        <f t="shared" ref="H44:H51" si="12">SUM(F44:G44)</f>
        <v>8.4654060859001207E-2</v>
      </c>
      <c r="I44" s="303"/>
      <c r="J44" s="302">
        <v>9.8631384194550944E-3</v>
      </c>
      <c r="K44" s="302">
        <v>3.6612353068534761E-2</v>
      </c>
      <c r="L44" s="302">
        <f t="shared" ref="L44:L51" si="13">SUM(J44:K44)</f>
        <v>4.6475491487989858E-2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2.6822971476659009E-3</v>
      </c>
      <c r="C45" s="302">
        <v>2.5040379266534515E-2</v>
      </c>
      <c r="D45" s="302">
        <f t="shared" si="11"/>
        <v>2.7722676414200415E-2</v>
      </c>
      <c r="E45" s="303"/>
      <c r="F45" s="302">
        <v>8.6561094173687025E-3</v>
      </c>
      <c r="G45" s="302">
        <v>6.915444144011125E-2</v>
      </c>
      <c r="H45" s="302">
        <f t="shared" si="12"/>
        <v>7.7810550857479954E-2</v>
      </c>
      <c r="I45" s="303"/>
      <c r="J45" s="302">
        <v>9.9513399097864198E-3</v>
      </c>
      <c r="K45" s="302">
        <v>3.4160878773731349E-2</v>
      </c>
      <c r="L45" s="302">
        <f t="shared" si="13"/>
        <v>4.4112218683517765E-2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6.0293286508150664E-3</v>
      </c>
      <c r="C46" s="302">
        <v>2.4364059879351768E-3</v>
      </c>
      <c r="D46" s="302">
        <f t="shared" si="11"/>
        <v>8.4657346387502427E-3</v>
      </c>
      <c r="E46" s="303"/>
      <c r="F46" s="302">
        <v>1.6324334585342583E-2</v>
      </c>
      <c r="G46" s="302">
        <v>6.3094981126952544E-3</v>
      </c>
      <c r="H46" s="302">
        <f t="shared" si="12"/>
        <v>2.2633832698037835E-2</v>
      </c>
      <c r="I46" s="303"/>
      <c r="J46" s="302">
        <v>7.9281677932827258E-3</v>
      </c>
      <c r="K46" s="302">
        <v>3.4711824823538914E-3</v>
      </c>
      <c r="L46" s="302">
        <f t="shared" si="13"/>
        <v>1.1399350275636617E-2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2.7922263897981072E-4</v>
      </c>
      <c r="C47" s="302">
        <v>3.8115580999972969E-2</v>
      </c>
      <c r="D47" s="302">
        <f t="shared" si="11"/>
        <v>3.8394803638952778E-2</v>
      </c>
      <c r="E47" s="303"/>
      <c r="F47" s="302">
        <v>8.9831185585606749E-4</v>
      </c>
      <c r="G47" s="302">
        <v>7.2561644534249764E-2</v>
      </c>
      <c r="H47" s="302">
        <f>SUM(F47:G47)</f>
        <v>7.3459956390105829E-2</v>
      </c>
      <c r="I47" s="303"/>
      <c r="J47" s="302">
        <v>5.0523930345830362E-4</v>
      </c>
      <c r="K47" s="302">
        <v>2.8107232641058341E-2</v>
      </c>
      <c r="L47" s="302">
        <f t="shared" si="13"/>
        <v>2.8612471944516646E-2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5.302690975819964E-4</v>
      </c>
      <c r="C48" s="302">
        <v>3.6808547127602717E-3</v>
      </c>
      <c r="D48" s="302">
        <f t="shared" si="11"/>
        <v>4.2111238103422679E-3</v>
      </c>
      <c r="E48" s="303"/>
      <c r="F48" s="302">
        <v>1.9431044762316721E-3</v>
      </c>
      <c r="G48" s="302">
        <v>9.0632771705966564E-3</v>
      </c>
      <c r="H48" s="302">
        <f t="shared" si="12"/>
        <v>1.1006381646828328E-2</v>
      </c>
      <c r="I48" s="303"/>
      <c r="J48" s="302">
        <v>1.6061036380220989E-3</v>
      </c>
      <c r="K48" s="302">
        <v>4.3648232301858559E-3</v>
      </c>
      <c r="L48" s="302">
        <f t="shared" si="13"/>
        <v>5.9709268682079548E-3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1.8422228711272356E-3</v>
      </c>
      <c r="C49" s="302">
        <v>1.9633036374746685E-3</v>
      </c>
      <c r="D49" s="302">
        <f t="shared" si="11"/>
        <v>3.8055265086019041E-3</v>
      </c>
      <c r="E49" s="303"/>
      <c r="F49" s="302">
        <v>5.0240307786341845E-3</v>
      </c>
      <c r="G49" s="302">
        <v>4.4116430764864238E-3</v>
      </c>
      <c r="H49" s="302">
        <f t="shared" si="12"/>
        <v>9.4356738551206083E-3</v>
      </c>
      <c r="I49" s="303"/>
      <c r="J49" s="302">
        <v>1.3918789709609612E-3</v>
      </c>
      <c r="K49" s="302">
        <v>2.5069554670000349E-3</v>
      </c>
      <c r="L49" s="302">
        <f t="shared" si="13"/>
        <v>3.8988344379609959E-3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1.1057145168351625E-4</v>
      </c>
      <c r="C50" s="302">
        <v>4.0385052923097776E-2</v>
      </c>
      <c r="D50" s="302">
        <f t="shared" si="11"/>
        <v>4.049562437478129E-2</v>
      </c>
      <c r="E50" s="303"/>
      <c r="F50" s="302">
        <v>2.3056265429663176E-4</v>
      </c>
      <c r="G50" s="302">
        <v>7.6949327125383715E-2</v>
      </c>
      <c r="H50" s="302">
        <f t="shared" si="12"/>
        <v>7.717988977968035E-2</v>
      </c>
      <c r="I50" s="303"/>
      <c r="J50" s="302">
        <v>1.5464135983295129E-4</v>
      </c>
      <c r="K50" s="302">
        <v>3.3792215457026945E-2</v>
      </c>
      <c r="L50" s="302">
        <f t="shared" si="13"/>
        <v>3.3946856816859897E-2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4.6658023194382729E-4</v>
      </c>
      <c r="C51" s="302">
        <v>3.1253912757427012E-3</v>
      </c>
      <c r="D51" s="302">
        <f t="shared" si="11"/>
        <v>3.5919715076865285E-3</v>
      </c>
      <c r="E51" s="303"/>
      <c r="F51" s="302">
        <v>1.2686572514769958E-3</v>
      </c>
      <c r="G51" s="302">
        <v>5.562321420107116E-3</v>
      </c>
      <c r="H51" s="302">
        <f t="shared" si="12"/>
        <v>6.8309786715841118E-3</v>
      </c>
      <c r="I51" s="303"/>
      <c r="J51" s="302">
        <v>9.0358294255482889E-4</v>
      </c>
      <c r="K51" s="302">
        <v>2.2671005499662355E-3</v>
      </c>
      <c r="L51" s="302">
        <f t="shared" si="13"/>
        <v>3.1706834925210644E-3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2.2422116527683295E-2</v>
      </c>
      <c r="C53" s="311">
        <f t="shared" ref="C53:L53" si="14">SUM(C43:C51)</f>
        <v>0.15057788347231665</v>
      </c>
      <c r="D53" s="311">
        <f t="shared" si="14"/>
        <v>0.17299999999999993</v>
      </c>
      <c r="E53" s="311"/>
      <c r="F53" s="311">
        <f t="shared" si="14"/>
        <v>7.2958101593582347E-2</v>
      </c>
      <c r="G53" s="311">
        <f t="shared" si="14"/>
        <v>0.34304189840641752</v>
      </c>
      <c r="H53" s="311">
        <f t="shared" si="14"/>
        <v>0.41599999999999981</v>
      </c>
      <c r="I53" s="311"/>
      <c r="J53" s="311">
        <f t="shared" si="14"/>
        <v>3.5142857143121702E-2</v>
      </c>
      <c r="K53" s="311">
        <f t="shared" si="14"/>
        <v>0.16985714285687867</v>
      </c>
      <c r="L53" s="311">
        <f t="shared" si="14"/>
        <v>0.20500000000000032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0.10694472986137318</v>
      </c>
      <c r="C60" s="302">
        <v>0.43791570839825045</v>
      </c>
      <c r="D60" s="302">
        <f>SUM(B60:C60)</f>
        <v>0.5448604382596236</v>
      </c>
      <c r="E60" s="303"/>
      <c r="F60" s="302">
        <v>0.19232523275643076</v>
      </c>
      <c r="G60" s="302">
        <v>0.55961418325406698</v>
      </c>
      <c r="H60" s="302">
        <f>SUM(F60:G60)</f>
        <v>0.75193941601049774</v>
      </c>
      <c r="I60" s="303"/>
      <c r="J60" s="302">
        <v>0.16279604210327167</v>
      </c>
      <c r="K60" s="302">
        <v>0.43950078697050632</v>
      </c>
      <c r="L60" s="302">
        <f>SUM(J60:K60)</f>
        <v>0.60229682907377802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0.11072952144536083</v>
      </c>
      <c r="C61" s="302">
        <v>0.32017460758293842</v>
      </c>
      <c r="D61" s="302">
        <f t="shared" ref="D61:D68" si="15">SUM(B61:C61)</f>
        <v>0.43090412902829922</v>
      </c>
      <c r="E61" s="303"/>
      <c r="F61" s="302">
        <v>0.21401982107637671</v>
      </c>
      <c r="G61" s="302">
        <v>0.45471634075159129</v>
      </c>
      <c r="H61" s="302">
        <f t="shared" ref="H61:H68" si="16">SUM(F61:G61)</f>
        <v>0.66873616182796802</v>
      </c>
      <c r="I61" s="303"/>
      <c r="J61" s="302">
        <v>0.23008917757587477</v>
      </c>
      <c r="K61" s="302">
        <v>0.56118221957837167</v>
      </c>
      <c r="L61" s="302">
        <f t="shared" ref="L61:L68" si="17">SUM(J61:K61)</f>
        <v>0.79127139715424644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0.17577175773947354</v>
      </c>
      <c r="C62" s="302">
        <v>0.37533674246961035</v>
      </c>
      <c r="D62" s="302">
        <f t="shared" si="15"/>
        <v>0.55110850020908386</v>
      </c>
      <c r="E62" s="303"/>
      <c r="F62" s="302">
        <v>0.29039873789475862</v>
      </c>
      <c r="G62" s="302">
        <v>0.51422209972991895</v>
      </c>
      <c r="H62" s="302">
        <f t="shared" si="16"/>
        <v>0.80462083762467751</v>
      </c>
      <c r="I62" s="303"/>
      <c r="J62" s="302">
        <v>0.27422496397861257</v>
      </c>
      <c r="K62" s="302">
        <v>0.4377258665531592</v>
      </c>
      <c r="L62" s="302">
        <f t="shared" si="17"/>
        <v>0.71195083053177177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0.32186974256834994</v>
      </c>
      <c r="C63" s="302">
        <v>0.16143724856648367</v>
      </c>
      <c r="D63" s="302">
        <f t="shared" si="15"/>
        <v>0.48330699113483361</v>
      </c>
      <c r="E63" s="303"/>
      <c r="F63" s="302">
        <v>0.36204289894312536</v>
      </c>
      <c r="G63" s="302">
        <v>0.23085023703054633</v>
      </c>
      <c r="H63" s="302">
        <f t="shared" si="16"/>
        <v>0.59289313597367166</v>
      </c>
      <c r="I63" s="303"/>
      <c r="J63" s="302">
        <v>0.28282768414702886</v>
      </c>
      <c r="K63" s="302">
        <v>0.21031543799109575</v>
      </c>
      <c r="L63" s="302">
        <f t="shared" si="17"/>
        <v>0.49314312213812461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0.16143814985302674</v>
      </c>
      <c r="C64" s="302">
        <v>0.80882022546073951</v>
      </c>
      <c r="D64" s="302">
        <f t="shared" si="15"/>
        <v>0.97025837531376624</v>
      </c>
      <c r="E64" s="303"/>
      <c r="F64" s="302">
        <v>0.19131670629895467</v>
      </c>
      <c r="G64" s="302">
        <v>0.71681272559333664</v>
      </c>
      <c r="H64" s="302">
        <f t="shared" si="16"/>
        <v>0.90812943189229134</v>
      </c>
      <c r="I64" s="303"/>
      <c r="J64" s="302">
        <v>0.11659160956013881</v>
      </c>
      <c r="K64" s="302">
        <v>0.57844853159686449</v>
      </c>
      <c r="L64" s="302">
        <f t="shared" si="17"/>
        <v>0.6950401411570033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2.2508981300545947E-2</v>
      </c>
      <c r="C65" s="302">
        <v>2.8820519479510313E-2</v>
      </c>
      <c r="D65" s="302">
        <f t="shared" si="15"/>
        <v>5.1329500780056256E-2</v>
      </c>
      <c r="E65" s="303"/>
      <c r="F65" s="302">
        <v>3.1479548672889122E-2</v>
      </c>
      <c r="G65" s="302">
        <v>3.825988185921745E-2</v>
      </c>
      <c r="H65" s="302">
        <f t="shared" si="16"/>
        <v>6.9739430532106572E-2</v>
      </c>
      <c r="I65" s="303"/>
      <c r="J65" s="302">
        <v>1.9874760952858058E-2</v>
      </c>
      <c r="K65" s="302">
        <v>3.0400605406380711E-2</v>
      </c>
      <c r="L65" s="302">
        <f t="shared" si="17"/>
        <v>5.0275366359238766E-2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0.14710617094575071</v>
      </c>
      <c r="C66" s="302">
        <v>0.14530831026109728</v>
      </c>
      <c r="D66" s="302">
        <f t="shared" si="15"/>
        <v>0.29241448120684799</v>
      </c>
      <c r="E66" s="303"/>
      <c r="F66" s="302">
        <v>0.16948554836062107</v>
      </c>
      <c r="G66" s="302">
        <v>0.17612662010346322</v>
      </c>
      <c r="H66" s="302">
        <f t="shared" si="16"/>
        <v>0.34561216846408427</v>
      </c>
      <c r="I66" s="303"/>
      <c r="J66" s="302">
        <v>0.11206755861685033</v>
      </c>
      <c r="K66" s="302">
        <v>0.17540396823997798</v>
      </c>
      <c r="L66" s="302">
        <f t="shared" si="17"/>
        <v>0.28747152685682831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0.71641564090738241</v>
      </c>
      <c r="C67" s="302">
        <v>1.322327747072596</v>
      </c>
      <c r="D67" s="302">
        <f t="shared" si="15"/>
        <v>2.0387433879799786</v>
      </c>
      <c r="E67" s="303"/>
      <c r="F67" s="302">
        <v>0.76623264787462342</v>
      </c>
      <c r="G67" s="302">
        <v>1.2415571324766059</v>
      </c>
      <c r="H67" s="302">
        <f t="shared" si="16"/>
        <v>2.0077897803512292</v>
      </c>
      <c r="I67" s="303"/>
      <c r="J67" s="302">
        <v>0.6183691991770448</v>
      </c>
      <c r="K67" s="302">
        <v>0.83387623488909224</v>
      </c>
      <c r="L67" s="302">
        <f t="shared" si="17"/>
        <v>1.452245434066137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0.59726222364026582</v>
      </c>
      <c r="C68" s="302">
        <v>0.67181197244724467</v>
      </c>
      <c r="D68" s="302">
        <f t="shared" si="15"/>
        <v>1.2690741960875105</v>
      </c>
      <c r="E68" s="303"/>
      <c r="F68" s="302">
        <v>0.59249718431113663</v>
      </c>
      <c r="G68" s="302">
        <v>0.64904245301232488</v>
      </c>
      <c r="H68" s="302">
        <f t="shared" si="16"/>
        <v>1.2415396373234615</v>
      </c>
      <c r="I68" s="303"/>
      <c r="J68" s="302">
        <v>0.78405537626102306</v>
      </c>
      <c r="K68" s="302">
        <v>0.55724997640184515</v>
      </c>
      <c r="L68" s="302">
        <f t="shared" si="17"/>
        <v>1.3413053526628682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2.3600469182615287</v>
      </c>
      <c r="C70" s="311">
        <f t="shared" ref="C70:L70" si="18">SUM(C60:C68)</f>
        <v>4.2719530817384701</v>
      </c>
      <c r="D70" s="311">
        <f t="shared" si="18"/>
        <v>6.6319999999999997</v>
      </c>
      <c r="E70" s="311"/>
      <c r="F70" s="311">
        <f t="shared" si="18"/>
        <v>2.8097983261889166</v>
      </c>
      <c r="G70" s="311">
        <f t="shared" si="18"/>
        <v>4.581201673811071</v>
      </c>
      <c r="H70" s="311">
        <f t="shared" si="18"/>
        <v>7.3909999999999876</v>
      </c>
      <c r="I70" s="311"/>
      <c r="J70" s="311">
        <f t="shared" si="18"/>
        <v>2.600896372372703</v>
      </c>
      <c r="K70" s="311">
        <f t="shared" si="18"/>
        <v>3.8241036276272937</v>
      </c>
      <c r="L70" s="311">
        <f t="shared" si="18"/>
        <v>6.4249999999999954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9.497054232997576E-2</v>
      </c>
      <c r="C77" s="302">
        <v>0.65973380370946333</v>
      </c>
      <c r="D77" s="302">
        <f>SUM(B77:C77)</f>
        <v>0.75470434603943914</v>
      </c>
      <c r="E77" s="303"/>
      <c r="F77" s="302">
        <v>0.11312325745659618</v>
      </c>
      <c r="G77" s="302">
        <v>0.519669316773542</v>
      </c>
      <c r="H77" s="302">
        <f>SUM(F77:G77)</f>
        <v>0.63279257423013813</v>
      </c>
      <c r="I77" s="303"/>
      <c r="J77" s="302">
        <v>0.1107506164769702</v>
      </c>
      <c r="K77" s="302">
        <v>0.48477863093171475</v>
      </c>
      <c r="L77" s="302">
        <f>SUM(J77:K77)</f>
        <v>0.59552924740868496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0.21086220545446505</v>
      </c>
      <c r="C78" s="302">
        <v>1.3174168351693458</v>
      </c>
      <c r="D78" s="302">
        <f t="shared" ref="D78:D85" si="19">SUM(B78:C78)</f>
        <v>1.5282790406238109</v>
      </c>
      <c r="E78" s="303"/>
      <c r="F78" s="302">
        <v>0.24421066698797717</v>
      </c>
      <c r="G78" s="302">
        <v>1.1941251125842318</v>
      </c>
      <c r="H78" s="302">
        <f t="shared" ref="H78:H85" si="20">SUM(F78:G78)</f>
        <v>1.4383357795722089</v>
      </c>
      <c r="I78" s="303"/>
      <c r="J78" s="302">
        <v>0.25777481605968694</v>
      </c>
      <c r="K78" s="302">
        <v>1.5574361423159848</v>
      </c>
      <c r="L78" s="302">
        <f t="shared" ref="L78:L85" si="21">SUM(J78:K78)</f>
        <v>1.8152109583756717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0.17241126058038964</v>
      </c>
      <c r="C79" s="302">
        <v>0.6215354273000141</v>
      </c>
      <c r="D79" s="302">
        <f t="shared" si="19"/>
        <v>0.79394668788040379</v>
      </c>
      <c r="E79" s="303"/>
      <c r="F79" s="302">
        <v>0.17402541742025332</v>
      </c>
      <c r="G79" s="302">
        <v>0.52434733295247471</v>
      </c>
      <c r="H79" s="302">
        <f t="shared" si="20"/>
        <v>0.69837275037272806</v>
      </c>
      <c r="I79" s="303"/>
      <c r="J79" s="302">
        <v>0.19048240130104235</v>
      </c>
      <c r="K79" s="302">
        <v>0.50579358626447612</v>
      </c>
      <c r="L79" s="302">
        <f t="shared" si="21"/>
        <v>0.69627598756551845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0.28100087886455999</v>
      </c>
      <c r="C80" s="302">
        <v>0.1366386988721888</v>
      </c>
      <c r="D80" s="302">
        <f t="shared" si="19"/>
        <v>0.41763957773674876</v>
      </c>
      <c r="E80" s="303"/>
      <c r="F80" s="302">
        <v>0.2217027389582461</v>
      </c>
      <c r="G80" s="302">
        <v>0.10568300182525124</v>
      </c>
      <c r="H80" s="302">
        <f t="shared" si="20"/>
        <v>0.32738574078349736</v>
      </c>
      <c r="I80" s="303"/>
      <c r="J80" s="302">
        <v>0.17082174502838859</v>
      </c>
      <c r="K80" s="302">
        <v>0.12916786611532285</v>
      </c>
      <c r="L80" s="302">
        <f t="shared" si="21"/>
        <v>0.29998961114371148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4.064727565091867E-2</v>
      </c>
      <c r="C81" s="302">
        <v>1.0971618093708075</v>
      </c>
      <c r="D81" s="302">
        <f t="shared" si="19"/>
        <v>1.1378090850217262</v>
      </c>
      <c r="E81" s="303"/>
      <c r="F81" s="302">
        <v>3.777677365090415E-2</v>
      </c>
      <c r="G81" s="302">
        <v>0.59181277240069086</v>
      </c>
      <c r="H81" s="302">
        <f t="shared" si="20"/>
        <v>0.62958954605159501</v>
      </c>
      <c r="I81" s="303"/>
      <c r="J81" s="302">
        <v>4.45659515876001E-2</v>
      </c>
      <c r="K81" s="302">
        <v>0.43162841846187822</v>
      </c>
      <c r="L81" s="302">
        <f t="shared" si="21"/>
        <v>0.47619437004947829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2.4937731728096206E-2</v>
      </c>
      <c r="C82" s="302">
        <v>1.4747489608633143E-2</v>
      </c>
      <c r="D82" s="302">
        <f t="shared" si="19"/>
        <v>3.9685221336729345E-2</v>
      </c>
      <c r="E82" s="303"/>
      <c r="F82" s="302">
        <v>2.0155189895288306E-2</v>
      </c>
      <c r="G82" s="302">
        <v>1.0853710844008543E-2</v>
      </c>
      <c r="H82" s="302">
        <f t="shared" si="20"/>
        <v>3.1008900739296848E-2</v>
      </c>
      <c r="I82" s="303"/>
      <c r="J82" s="302">
        <v>1.5124925400599157E-2</v>
      </c>
      <c r="K82" s="302">
        <v>1.320046441169424E-2</v>
      </c>
      <c r="L82" s="302">
        <f t="shared" si="21"/>
        <v>2.8325389812293399E-2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6.6252735802033003E-2</v>
      </c>
      <c r="C83" s="302">
        <v>0.1099739795698072</v>
      </c>
      <c r="D83" s="302">
        <f t="shared" si="19"/>
        <v>0.1762267153718402</v>
      </c>
      <c r="E83" s="303"/>
      <c r="F83" s="302">
        <v>5.2018671387034032E-2</v>
      </c>
      <c r="G83" s="302">
        <v>7.5690427676583058E-2</v>
      </c>
      <c r="H83" s="302">
        <f t="shared" si="20"/>
        <v>0.1277090990636171</v>
      </c>
      <c r="I83" s="303"/>
      <c r="J83" s="302">
        <v>4.7128115321456852E-2</v>
      </c>
      <c r="K83" s="302">
        <v>9.4909688657340896E-2</v>
      </c>
      <c r="L83" s="302">
        <f t="shared" si="21"/>
        <v>0.14203780397879776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0.2276578327759553</v>
      </c>
      <c r="C84" s="302">
        <v>0.43827688397043746</v>
      </c>
      <c r="D84" s="302">
        <f t="shared" si="19"/>
        <v>0.66593471674639271</v>
      </c>
      <c r="E84" s="303"/>
      <c r="F84" s="302">
        <v>0.13973423984110905</v>
      </c>
      <c r="G84" s="302">
        <v>0.2239982881486855</v>
      </c>
      <c r="H84" s="302">
        <f t="shared" si="20"/>
        <v>0.36373252798979455</v>
      </c>
      <c r="I84" s="303"/>
      <c r="J84" s="302">
        <v>0.13317385678323351</v>
      </c>
      <c r="K84" s="302">
        <v>0.17791047934132581</v>
      </c>
      <c r="L84" s="302">
        <f t="shared" si="21"/>
        <v>0.31108433612455932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7.3749533691776267E-2</v>
      </c>
      <c r="C85" s="302">
        <v>0.21102507555114067</v>
      </c>
      <c r="D85" s="302">
        <f t="shared" si="19"/>
        <v>0.28477460924291692</v>
      </c>
      <c r="E85" s="303"/>
      <c r="F85" s="302">
        <v>4.0519504415403571E-2</v>
      </c>
      <c r="G85" s="302">
        <v>0.10655357678172445</v>
      </c>
      <c r="H85" s="302">
        <f t="shared" si="20"/>
        <v>0.14707308119712803</v>
      </c>
      <c r="I85" s="303"/>
      <c r="J85" s="302">
        <v>7.2023997785245916E-2</v>
      </c>
      <c r="K85" s="302">
        <v>9.9328297756040171E-2</v>
      </c>
      <c r="L85" s="302">
        <f t="shared" si="21"/>
        <v>0.17135229554128609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1.1924899968781697</v>
      </c>
      <c r="C87" s="311">
        <f t="shared" ref="C87:D87" si="22">SUM(C77:C85)</f>
        <v>4.606510003121838</v>
      </c>
      <c r="D87" s="311">
        <f t="shared" si="22"/>
        <v>5.7990000000000084</v>
      </c>
      <c r="E87" s="311"/>
      <c r="F87" s="311">
        <f t="shared" ref="F87:H87" si="23">SUM(F77:F85)</f>
        <v>1.0432664600128119</v>
      </c>
      <c r="G87" s="311">
        <f t="shared" si="23"/>
        <v>3.3527335399871916</v>
      </c>
      <c r="H87" s="311">
        <f t="shared" si="23"/>
        <v>4.3960000000000035</v>
      </c>
      <c r="I87" s="311"/>
      <c r="J87" s="311">
        <f t="shared" ref="J87:L87" si="24">SUM(J77:J85)</f>
        <v>1.0418464257442237</v>
      </c>
      <c r="K87" s="311">
        <f t="shared" si="24"/>
        <v>3.4941535742557783</v>
      </c>
      <c r="L87" s="311">
        <f t="shared" si="24"/>
        <v>4.5360000000000023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0.69909294751823403</v>
      </c>
      <c r="C94" s="302">
        <v>3.2493579518345288</v>
      </c>
      <c r="D94" s="302">
        <f>SUM(B94:C94)</f>
        <v>3.9484508993527627</v>
      </c>
      <c r="E94" s="303"/>
      <c r="F94" s="302">
        <v>0.98521655163420541</v>
      </c>
      <c r="G94" s="302">
        <v>3.7209727170205276</v>
      </c>
      <c r="H94" s="302">
        <f>SUM(F94:G94)</f>
        <v>4.7061892686547333</v>
      </c>
      <c r="I94" s="303"/>
      <c r="J94" s="302">
        <v>0.85962848478959952</v>
      </c>
      <c r="K94" s="302">
        <v>3.1000041236844775</v>
      </c>
      <c r="L94" s="302">
        <f>SUM(J94:K94)</f>
        <v>3.9596326084740769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1.0674856681644933</v>
      </c>
      <c r="C95" s="302">
        <v>5.7002971498653858</v>
      </c>
      <c r="D95" s="302">
        <f t="shared" ref="D95:D102" si="25">SUM(B95:C95)</f>
        <v>6.7677828180298789</v>
      </c>
      <c r="E95" s="303"/>
      <c r="F95" s="302">
        <v>1.6552653347372053</v>
      </c>
      <c r="G95" s="302">
        <v>7.2738526667896641</v>
      </c>
      <c r="H95" s="302">
        <f t="shared" ref="H95:H102" si="26">SUM(F95:G95)</f>
        <v>8.9291180015268701</v>
      </c>
      <c r="I95" s="303"/>
      <c r="J95" s="302">
        <v>1.7899605994680354</v>
      </c>
      <c r="K95" s="302">
        <v>8.1720121530420666</v>
      </c>
      <c r="L95" s="302">
        <f t="shared" ref="L95:L102" si="27">SUM(J95:K95)</f>
        <v>9.9619727525101016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0.98540061000384938</v>
      </c>
      <c r="C96" s="302">
        <v>2.9384127705807037</v>
      </c>
      <c r="D96" s="302">
        <f t="shared" si="25"/>
        <v>3.9238133805845532</v>
      </c>
      <c r="E96" s="303"/>
      <c r="F96" s="302">
        <v>1.246843285346068</v>
      </c>
      <c r="G96" s="302">
        <v>3.6747443644730011</v>
      </c>
      <c r="H96" s="302">
        <f t="shared" si="26"/>
        <v>4.9215876498190694</v>
      </c>
      <c r="I96" s="303"/>
      <c r="J96" s="302">
        <v>1.2045413795953868</v>
      </c>
      <c r="K96" s="302">
        <v>3.1426899575812768</v>
      </c>
      <c r="L96" s="302">
        <f t="shared" si="27"/>
        <v>4.3472313371766633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2.2198626941445752</v>
      </c>
      <c r="C97" s="302">
        <v>0.87199792957443456</v>
      </c>
      <c r="D97" s="302">
        <f t="shared" si="25"/>
        <v>3.0918606237190098</v>
      </c>
      <c r="E97" s="303"/>
      <c r="F97" s="302">
        <v>2.177037111258648</v>
      </c>
      <c r="G97" s="302">
        <v>0.9966888631169013</v>
      </c>
      <c r="H97" s="302">
        <f t="shared" si="26"/>
        <v>3.1737259743755493</v>
      </c>
      <c r="I97" s="303"/>
      <c r="J97" s="302">
        <v>1.7395577719017929</v>
      </c>
      <c r="K97" s="302">
        <v>1.0183977301026828</v>
      </c>
      <c r="L97" s="302">
        <f t="shared" si="27"/>
        <v>2.7579555020044757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0.43376546423068213</v>
      </c>
      <c r="C98" s="302">
        <v>9.324879778209846</v>
      </c>
      <c r="D98" s="302">
        <f t="shared" si="25"/>
        <v>9.7586452424405277</v>
      </c>
      <c r="E98" s="303"/>
      <c r="F98" s="302">
        <v>0.46979359706538221</v>
      </c>
      <c r="G98" s="302">
        <v>8.1570606750775454</v>
      </c>
      <c r="H98" s="302">
        <f t="shared" si="26"/>
        <v>8.6268542721429284</v>
      </c>
      <c r="I98" s="303"/>
      <c r="J98" s="302">
        <v>0.37596791336705471</v>
      </c>
      <c r="K98" s="302">
        <v>6.3581233412893639</v>
      </c>
      <c r="L98" s="302">
        <f t="shared" si="27"/>
        <v>6.7340912546564189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0.31629749873251944</v>
      </c>
      <c r="C99" s="302">
        <v>0.1691742722687595</v>
      </c>
      <c r="D99" s="302">
        <f t="shared" si="25"/>
        <v>0.48547177100127892</v>
      </c>
      <c r="E99" s="303"/>
      <c r="F99" s="302">
        <v>0.38830972958181476</v>
      </c>
      <c r="G99" s="302">
        <v>0.21101542819599459</v>
      </c>
      <c r="H99" s="302">
        <f t="shared" si="26"/>
        <v>0.59932515777780937</v>
      </c>
      <c r="I99" s="303"/>
      <c r="J99" s="302">
        <v>0.29125990439188515</v>
      </c>
      <c r="K99" s="302">
        <v>0.24111297892170366</v>
      </c>
      <c r="L99" s="302">
        <f t="shared" si="27"/>
        <v>0.53237288331358879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0.55836252421519983</v>
      </c>
      <c r="C100" s="302">
        <v>0.53647069009887183</v>
      </c>
      <c r="D100" s="302">
        <f t="shared" si="25"/>
        <v>1.0948332143140718</v>
      </c>
      <c r="E100" s="303"/>
      <c r="F100" s="302">
        <v>0.55442055982955463</v>
      </c>
      <c r="G100" s="302">
        <v>0.52839767907691848</v>
      </c>
      <c r="H100" s="302">
        <f t="shared" si="26"/>
        <v>1.0828182389064731</v>
      </c>
      <c r="I100" s="303"/>
      <c r="J100" s="302">
        <v>0.46952304330138578</v>
      </c>
      <c r="K100" s="302">
        <v>0.54099145601425036</v>
      </c>
      <c r="L100" s="302">
        <f t="shared" si="27"/>
        <v>1.0105144993156361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1.0117836499922166</v>
      </c>
      <c r="C101" s="302">
        <v>5.8056531084580021</v>
      </c>
      <c r="D101" s="302">
        <f t="shared" si="25"/>
        <v>6.8174367584502189</v>
      </c>
      <c r="E101" s="303"/>
      <c r="F101" s="302">
        <v>0.73145364702743088</v>
      </c>
      <c r="G101" s="302">
        <v>5.2142832439684694</v>
      </c>
      <c r="H101" s="302">
        <f t="shared" si="26"/>
        <v>5.9457368909959003</v>
      </c>
      <c r="I101" s="303"/>
      <c r="J101" s="302">
        <v>0.61211366784558585</v>
      </c>
      <c r="K101" s="302">
        <v>4.0714284157993816</v>
      </c>
      <c r="L101" s="302">
        <f t="shared" si="27"/>
        <v>4.6835420836449675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0.6679312338665726</v>
      </c>
      <c r="C102" s="302">
        <v>1.4867740582411249</v>
      </c>
      <c r="D102" s="302">
        <f t="shared" si="25"/>
        <v>2.1547052921076975</v>
      </c>
      <c r="E102" s="303"/>
      <c r="F102" s="302">
        <v>0.55902387060011638</v>
      </c>
      <c r="G102" s="302">
        <v>1.3116206752005146</v>
      </c>
      <c r="H102" s="302">
        <f t="shared" si="26"/>
        <v>1.8706445458006309</v>
      </c>
      <c r="I102" s="303"/>
      <c r="J102" s="302">
        <v>0.69680937775003016</v>
      </c>
      <c r="K102" s="302">
        <v>1.1358777011540426</v>
      </c>
      <c r="L102" s="302">
        <f t="shared" si="27"/>
        <v>1.8326870789040728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7.9599822908683437</v>
      </c>
      <c r="C104" s="311">
        <f t="shared" ref="C104:D104" si="28">SUM(C94:C102)</f>
        <v>30.083017709131653</v>
      </c>
      <c r="D104" s="311">
        <f t="shared" si="28"/>
        <v>38.043000000000006</v>
      </c>
      <c r="E104" s="311"/>
      <c r="F104" s="311">
        <f t="shared" ref="F104:H104" si="29">SUM(F94:F102)</f>
        <v>8.7673636870804259</v>
      </c>
      <c r="G104" s="311">
        <f t="shared" si="29"/>
        <v>31.08863631291954</v>
      </c>
      <c r="H104" s="311">
        <f t="shared" si="29"/>
        <v>39.855999999999966</v>
      </c>
      <c r="I104" s="311"/>
      <c r="J104" s="311">
        <f t="shared" ref="J104:L104" si="30">SUM(J94:J102)</f>
        <v>8.0393621424107558</v>
      </c>
      <c r="K104" s="311">
        <f t="shared" si="30"/>
        <v>27.780637857589248</v>
      </c>
      <c r="L104" s="311">
        <f t="shared" si="30"/>
        <v>35.82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2.2470821280737744E-2</v>
      </c>
      <c r="C111" s="302">
        <v>0.127417790366188</v>
      </c>
      <c r="D111" s="302">
        <f>SUM(B111:C111)</f>
        <v>0.14988861164692574</v>
      </c>
      <c r="E111" s="303"/>
      <c r="F111" s="302">
        <v>2.542542779215811E-2</v>
      </c>
      <c r="G111" s="302">
        <v>0.12062460998506731</v>
      </c>
      <c r="H111" s="302">
        <f>SUM(F111:G111)</f>
        <v>0.14605003777722542</v>
      </c>
      <c r="I111" s="303"/>
      <c r="J111" s="302">
        <v>2.6785232783607272E-2</v>
      </c>
      <c r="K111" s="302">
        <v>0.10818163787410322</v>
      </c>
      <c r="L111" s="302">
        <f>SUM(J111:K111)</f>
        <v>0.13496687065771049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2.4513242738333586E-2</v>
      </c>
      <c r="C112" s="302">
        <v>0.23439055744941895</v>
      </c>
      <c r="D112" s="302">
        <f t="shared" ref="D112:D119" si="31">SUM(B112:C112)</f>
        <v>0.25890380018775255</v>
      </c>
      <c r="E112" s="303"/>
      <c r="F112" s="302">
        <v>3.152848548507841E-2</v>
      </c>
      <c r="G112" s="302">
        <v>0.26226246291893657</v>
      </c>
      <c r="H112" s="302">
        <f t="shared" ref="H112:H119" si="32">SUM(F112:G112)</f>
        <v>0.29379094840401498</v>
      </c>
      <c r="I112" s="303"/>
      <c r="J112" s="302">
        <v>4.0002583211042053E-2</v>
      </c>
      <c r="K112" s="302">
        <v>0.30478162369145062</v>
      </c>
      <c r="L112" s="302">
        <f t="shared" ref="L112:L119" si="33">SUM(J112:K112)</f>
        <v>0.34478420690249267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3.2027837166859724E-2</v>
      </c>
      <c r="C113" s="302">
        <v>0.13546795233620623</v>
      </c>
      <c r="D113" s="302">
        <f t="shared" si="31"/>
        <v>0.16749578950306596</v>
      </c>
      <c r="E113" s="303"/>
      <c r="F113" s="302">
        <v>3.419406143899055E-2</v>
      </c>
      <c r="G113" s="302">
        <v>0.15617474059971045</v>
      </c>
      <c r="H113" s="302">
        <f t="shared" si="32"/>
        <v>0.19036880203870099</v>
      </c>
      <c r="I113" s="303"/>
      <c r="J113" s="302">
        <v>3.7073306032919973E-2</v>
      </c>
      <c r="K113" s="302">
        <v>0.13412664584978529</v>
      </c>
      <c r="L113" s="302">
        <f t="shared" si="33"/>
        <v>0.17119995188270526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0.10577324657076281</v>
      </c>
      <c r="C114" s="302">
        <v>6.6024389367196332E-2</v>
      </c>
      <c r="D114" s="302">
        <f t="shared" si="31"/>
        <v>0.17179763593795916</v>
      </c>
      <c r="E114" s="303"/>
      <c r="F114" s="302">
        <v>8.4083287772714899E-2</v>
      </c>
      <c r="G114" s="302">
        <v>7.0838373707442934E-2</v>
      </c>
      <c r="H114" s="302">
        <f t="shared" si="32"/>
        <v>0.15492166148015785</v>
      </c>
      <c r="I114" s="303"/>
      <c r="J114" s="302">
        <v>6.4377884301900251E-2</v>
      </c>
      <c r="K114" s="302">
        <v>7.2514809634364533E-2</v>
      </c>
      <c r="L114" s="302">
        <f t="shared" si="33"/>
        <v>0.1368926939362648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5.7187781557606048E-3</v>
      </c>
      <c r="C115" s="302">
        <v>0.20847347116053713</v>
      </c>
      <c r="D115" s="302">
        <f t="shared" si="31"/>
        <v>0.21419224931629774</v>
      </c>
      <c r="E115" s="303"/>
      <c r="F115" s="302">
        <v>4.758921256752046E-3</v>
      </c>
      <c r="G115" s="302">
        <v>0.14911259782832312</v>
      </c>
      <c r="H115" s="302">
        <f t="shared" si="32"/>
        <v>0.15387151908507515</v>
      </c>
      <c r="I115" s="303"/>
      <c r="J115" s="302">
        <v>5.7175239814043158E-3</v>
      </c>
      <c r="K115" s="302">
        <v>9.957441018013484E-2</v>
      </c>
      <c r="L115" s="302">
        <f t="shared" si="33"/>
        <v>0.10529193416153916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1.89368931335962E-2</v>
      </c>
      <c r="C116" s="302">
        <v>9.2048496505414829E-3</v>
      </c>
      <c r="D116" s="302">
        <f t="shared" si="31"/>
        <v>2.8141742784137683E-2</v>
      </c>
      <c r="E116" s="303"/>
      <c r="F116" s="302">
        <v>1.498684238563696E-2</v>
      </c>
      <c r="G116" s="302">
        <v>8.7150412796740944E-3</v>
      </c>
      <c r="H116" s="302">
        <f t="shared" si="32"/>
        <v>2.3701883665311056E-2</v>
      </c>
      <c r="I116" s="303"/>
      <c r="J116" s="302">
        <v>1.3227503105794616E-2</v>
      </c>
      <c r="K116" s="302">
        <v>7.5353543414722075E-3</v>
      </c>
      <c r="L116" s="302">
        <f t="shared" si="33"/>
        <v>2.0762857447266823E-2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0.10024689788600236</v>
      </c>
      <c r="C117" s="302">
        <v>6.085194166154817E-2</v>
      </c>
      <c r="D117" s="302">
        <f t="shared" si="31"/>
        <v>0.16109883954755053</v>
      </c>
      <c r="E117" s="303"/>
      <c r="F117" s="302">
        <v>8.9383886999484491E-2</v>
      </c>
      <c r="G117" s="302">
        <v>5.6998286532428284E-2</v>
      </c>
      <c r="H117" s="302">
        <f t="shared" si="32"/>
        <v>0.14638217353191277</v>
      </c>
      <c r="I117" s="303"/>
      <c r="J117" s="302">
        <v>9.7209131805413504E-2</v>
      </c>
      <c r="K117" s="302">
        <v>6.3510975480582196E-2</v>
      </c>
      <c r="L117" s="302">
        <f t="shared" si="33"/>
        <v>0.1607201072859957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2.2467306909181211E-3</v>
      </c>
      <c r="C118" s="302">
        <v>4.3589925929769478E-2</v>
      </c>
      <c r="D118" s="302">
        <f t="shared" si="31"/>
        <v>4.5836656620687602E-2</v>
      </c>
      <c r="E118" s="303"/>
      <c r="F118" s="302">
        <v>1.5914935412806547E-3</v>
      </c>
      <c r="G118" s="302">
        <v>2.9513945451107672E-2</v>
      </c>
      <c r="H118" s="302">
        <f t="shared" si="32"/>
        <v>3.1105438992388327E-2</v>
      </c>
      <c r="I118" s="303"/>
      <c r="J118" s="302">
        <v>1.9455755785303878E-3</v>
      </c>
      <c r="K118" s="302">
        <v>2.3937518406973612E-2</v>
      </c>
      <c r="L118" s="302">
        <f t="shared" si="33"/>
        <v>2.5883093985504001E-2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1.5203900813440616E-2</v>
      </c>
      <c r="C119" s="302">
        <v>2.2440773642181042E-2</v>
      </c>
      <c r="D119" s="302">
        <f t="shared" si="31"/>
        <v>3.7644674455621654E-2</v>
      </c>
      <c r="E119" s="303"/>
      <c r="F119" s="302">
        <v>1.1372667146226249E-2</v>
      </c>
      <c r="G119" s="302">
        <v>1.6434867878986899E-2</v>
      </c>
      <c r="H119" s="302">
        <f t="shared" si="32"/>
        <v>2.7807535025213149E-2</v>
      </c>
      <c r="I119" s="303"/>
      <c r="J119" s="302">
        <v>7.2231342883197127E-3</v>
      </c>
      <c r="K119" s="302">
        <v>1.2275149452201563E-2</v>
      </c>
      <c r="L119" s="302">
        <f t="shared" si="33"/>
        <v>1.9498283740521274E-2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0.32713834843641176</v>
      </c>
      <c r="C121" s="311">
        <f t="shared" ref="C121:D121" si="34">SUM(C111:C119)</f>
        <v>0.90786165156358678</v>
      </c>
      <c r="D121" s="311">
        <f t="shared" si="34"/>
        <v>1.2349999999999985</v>
      </c>
      <c r="E121" s="311"/>
      <c r="F121" s="311">
        <f t="shared" ref="F121:H121" si="35">SUM(F111:F119)</f>
        <v>0.29732507381832235</v>
      </c>
      <c r="G121" s="311">
        <f t="shared" si="35"/>
        <v>0.87067492618167719</v>
      </c>
      <c r="H121" s="311">
        <f t="shared" si="35"/>
        <v>1.1679999999999997</v>
      </c>
      <c r="I121" s="311"/>
      <c r="J121" s="311">
        <f t="shared" ref="J121:L121" si="36">SUM(J111:J119)</f>
        <v>0.29356187508893206</v>
      </c>
      <c r="K121" s="311">
        <f t="shared" si="36"/>
        <v>0.82643812491106794</v>
      </c>
      <c r="L121" s="311">
        <f t="shared" si="36"/>
        <v>1.1200000000000001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4.7157559843795861E-2</v>
      </c>
      <c r="C128" s="302">
        <v>0.24531768566663301</v>
      </c>
      <c r="D128" s="302">
        <f>SUM(B128:C128)</f>
        <v>0.29247524551042886</v>
      </c>
      <c r="E128" s="303"/>
      <c r="F128" s="302">
        <v>6.6903921901339897E-2</v>
      </c>
      <c r="G128" s="302">
        <v>0.37288984645348305</v>
      </c>
      <c r="H128" s="302">
        <f>SUM(F128:G128)</f>
        <v>0.43979376835482298</v>
      </c>
      <c r="I128" s="303"/>
      <c r="J128" s="302">
        <v>7.1599762936457312E-2</v>
      </c>
      <c r="K128" s="302">
        <v>0.34119867676479293</v>
      </c>
      <c r="L128" s="302">
        <f>SUM(J128:K128)</f>
        <v>0.41279843970125024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7.0566590236805019E-2</v>
      </c>
      <c r="C129" s="302">
        <v>0.20822722350688458</v>
      </c>
      <c r="D129" s="302">
        <f t="shared" ref="D129:D136" si="37">SUM(B129:C129)</f>
        <v>0.27879381374368961</v>
      </c>
      <c r="E129" s="303"/>
      <c r="F129" s="302">
        <v>0.11568400663419874</v>
      </c>
      <c r="G129" s="302">
        <v>0.34908805399493226</v>
      </c>
      <c r="H129" s="302">
        <f t="shared" ref="H129:H136" si="38">SUM(F129:G129)</f>
        <v>0.46477206062913101</v>
      </c>
      <c r="I129" s="303"/>
      <c r="J129" s="302">
        <v>0.15140759575311841</v>
      </c>
      <c r="K129" s="302">
        <v>0.3808626021627623</v>
      </c>
      <c r="L129" s="302">
        <f t="shared" ref="L129:L136" si="39">SUM(J129:K129)</f>
        <v>0.53227019791588071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0.15309441612191727</v>
      </c>
      <c r="C130" s="302">
        <v>0.18515519977753608</v>
      </c>
      <c r="D130" s="302">
        <f t="shared" si="37"/>
        <v>0.33824961589945335</v>
      </c>
      <c r="E130" s="303"/>
      <c r="F130" s="302">
        <v>0.22907272482006472</v>
      </c>
      <c r="G130" s="302">
        <v>0.27021052278754676</v>
      </c>
      <c r="H130" s="302">
        <f t="shared" si="38"/>
        <v>0.49928324760761145</v>
      </c>
      <c r="I130" s="303"/>
      <c r="J130" s="302">
        <v>0.27455736885739351</v>
      </c>
      <c r="K130" s="302">
        <v>0.24232934252531499</v>
      </c>
      <c r="L130" s="302">
        <f t="shared" si="39"/>
        <v>0.51688671138270847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0.34337470705922041</v>
      </c>
      <c r="C131" s="302">
        <v>0.12654364932452855</v>
      </c>
      <c r="D131" s="302">
        <f t="shared" si="37"/>
        <v>0.46991835638374896</v>
      </c>
      <c r="E131" s="303"/>
      <c r="F131" s="302">
        <v>0.36473136470433798</v>
      </c>
      <c r="G131" s="302">
        <v>0.14918912504403453</v>
      </c>
      <c r="H131" s="302">
        <f t="shared" si="38"/>
        <v>0.51392048974837246</v>
      </c>
      <c r="I131" s="303"/>
      <c r="J131" s="302">
        <v>0.34085584064269153</v>
      </c>
      <c r="K131" s="302">
        <v>0.16145516423500389</v>
      </c>
      <c r="L131" s="302">
        <f t="shared" si="39"/>
        <v>0.50231100487769542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1.1559372526082242E-2</v>
      </c>
      <c r="C132" s="302">
        <v>0.33275941927352709</v>
      </c>
      <c r="D132" s="302">
        <f t="shared" si="37"/>
        <v>0.34431879179960934</v>
      </c>
      <c r="E132" s="303"/>
      <c r="F132" s="302">
        <v>1.9273067937833989E-2</v>
      </c>
      <c r="G132" s="302">
        <v>0.31635338769118498</v>
      </c>
      <c r="H132" s="302">
        <f t="shared" si="38"/>
        <v>0.33562645562901899</v>
      </c>
      <c r="I132" s="303"/>
      <c r="J132" s="302">
        <v>2.7052021319646884E-2</v>
      </c>
      <c r="K132" s="302">
        <v>0.25316236153181609</v>
      </c>
      <c r="L132" s="302">
        <f t="shared" si="39"/>
        <v>0.280214382851463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4.9564635846157064E-2</v>
      </c>
      <c r="C133" s="302">
        <v>4.4033582452563981E-2</v>
      </c>
      <c r="D133" s="302">
        <f t="shared" si="37"/>
        <v>9.3598218298721045E-2</v>
      </c>
      <c r="E133" s="303"/>
      <c r="F133" s="302">
        <v>6.216861712040346E-2</v>
      </c>
      <c r="G133" s="302">
        <v>5.6442654043137516E-2</v>
      </c>
      <c r="H133" s="302">
        <f t="shared" si="38"/>
        <v>0.11861127116354098</v>
      </c>
      <c r="I133" s="303"/>
      <c r="J133" s="302">
        <v>7.9611748545447891E-2</v>
      </c>
      <c r="K133" s="302">
        <v>6.4571067382144673E-2</v>
      </c>
      <c r="L133" s="302">
        <f t="shared" si="39"/>
        <v>0.14418281592759258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7.7348457930548523E-2</v>
      </c>
      <c r="C134" s="302">
        <v>8.0362760663765465E-2</v>
      </c>
      <c r="D134" s="302">
        <f>SUM(B134:C134)</f>
        <v>0.15771121859431397</v>
      </c>
      <c r="E134" s="303"/>
      <c r="F134" s="302">
        <v>7.9467314368831768E-2</v>
      </c>
      <c r="G134" s="302">
        <v>6.8096848389744807E-2</v>
      </c>
      <c r="H134" s="302">
        <f t="shared" si="38"/>
        <v>0.14756416275857659</v>
      </c>
      <c r="I134" s="303"/>
      <c r="J134" s="302">
        <v>8.9132989605874208E-2</v>
      </c>
      <c r="K134" s="302">
        <v>9.0889689907865182E-2</v>
      </c>
      <c r="L134" s="302">
        <f t="shared" si="39"/>
        <v>0.1800226795137394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2.4133722371680568E-2</v>
      </c>
      <c r="C135" s="302">
        <v>0.88285139069604091</v>
      </c>
      <c r="D135" s="302">
        <f t="shared" si="37"/>
        <v>0.90698511306772145</v>
      </c>
      <c r="E135" s="303"/>
      <c r="F135" s="302">
        <v>2.4150739065312968E-2</v>
      </c>
      <c r="G135" s="302">
        <v>1.0827282133969696</v>
      </c>
      <c r="H135" s="302">
        <f t="shared" si="38"/>
        <v>1.1068789524622826</v>
      </c>
      <c r="I135" s="303"/>
      <c r="J135" s="302">
        <v>2.0684139878050758E-2</v>
      </c>
      <c r="K135" s="302">
        <v>1.0919230021914552</v>
      </c>
      <c r="L135" s="302">
        <f t="shared" si="39"/>
        <v>1.1126071420695061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0.11684065166311917</v>
      </c>
      <c r="C136" s="302">
        <v>0.76610897503919206</v>
      </c>
      <c r="D136" s="302">
        <f t="shared" si="37"/>
        <v>0.88294962670231125</v>
      </c>
      <c r="E136" s="303"/>
      <c r="F136" s="302">
        <v>0.10292856982026617</v>
      </c>
      <c r="G136" s="302">
        <v>0.95262102182637576</v>
      </c>
      <c r="H136" s="302">
        <f t="shared" si="38"/>
        <v>1.055549591646642</v>
      </c>
      <c r="I136" s="303"/>
      <c r="J136" s="302">
        <v>0.11840304703111092</v>
      </c>
      <c r="K136" s="302">
        <v>0.92730357872905056</v>
      </c>
      <c r="L136" s="302">
        <f t="shared" si="39"/>
        <v>1.0457066257601615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0.89364011359932616</v>
      </c>
      <c r="C138" s="311">
        <f t="shared" ref="C138" si="40">SUM(C128:C136)</f>
        <v>2.8713598864006715</v>
      </c>
      <c r="D138" s="311">
        <f>SUM(D128:D136)</f>
        <v>3.7649999999999979</v>
      </c>
      <c r="E138" s="311"/>
      <c r="F138" s="311">
        <f t="shared" ref="F138:H138" si="41">SUM(F128:F136)</f>
        <v>1.0643803263725897</v>
      </c>
      <c r="G138" s="311">
        <f t="shared" si="41"/>
        <v>3.6176196736274093</v>
      </c>
      <c r="H138" s="311">
        <f t="shared" si="41"/>
        <v>4.6819999999999986</v>
      </c>
      <c r="I138" s="311"/>
      <c r="J138" s="311">
        <f t="shared" ref="J138:L138" si="42">SUM(J128:J136)</f>
        <v>1.1733045145697913</v>
      </c>
      <c r="K138" s="311">
        <f t="shared" si="42"/>
        <v>3.5536954854302061</v>
      </c>
      <c r="L138" s="311">
        <f t="shared" si="42"/>
        <v>4.7269999999999968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0.64924751973033379</v>
      </c>
      <c r="C145" s="302">
        <v>2.6918126864325749</v>
      </c>
      <c r="D145" s="302">
        <f>SUM(B145:C145)</f>
        <v>3.3410602061629087</v>
      </c>
      <c r="E145" s="303"/>
      <c r="F145" s="302">
        <v>0.91639911671442498</v>
      </c>
      <c r="G145" s="302">
        <v>3.7061084379639588</v>
      </c>
      <c r="H145" s="302">
        <f>SUM(F145:G145)</f>
        <v>4.6225075546783838</v>
      </c>
      <c r="I145" s="303"/>
      <c r="J145" s="302">
        <v>1.0613496925234911</v>
      </c>
      <c r="K145" s="302">
        <v>3.6652025121624554</v>
      </c>
      <c r="L145" s="302">
        <f>SUM(J145:K145)</f>
        <v>4.7265522046859463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0.58919512633350879</v>
      </c>
      <c r="C146" s="302">
        <v>2.6414820724181216</v>
      </c>
      <c r="D146" s="302">
        <f t="shared" ref="D146:D153" si="43">SUM(B146:C146)</f>
        <v>3.2306771987516303</v>
      </c>
      <c r="E146" s="303"/>
      <c r="F146" s="302">
        <v>0.84845325758959522</v>
      </c>
      <c r="G146" s="302">
        <v>3.7027316029754482</v>
      </c>
      <c r="H146" s="302">
        <f t="shared" ref="H146:H153" si="44">SUM(F146:G146)</f>
        <v>4.5511848605650433</v>
      </c>
      <c r="I146" s="303"/>
      <c r="J146" s="302">
        <v>1.1489385519366919</v>
      </c>
      <c r="K146" s="302">
        <v>4.9988513981106797</v>
      </c>
      <c r="L146" s="302">
        <f t="shared" ref="L146:L153" si="45">SUM(J146:K146)</f>
        <v>6.1477899500473718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0.58714685042900328</v>
      </c>
      <c r="C147" s="302">
        <v>1.7668702933950411</v>
      </c>
      <c r="D147" s="302">
        <f t="shared" si="43"/>
        <v>2.3540171438240445</v>
      </c>
      <c r="E147" s="303"/>
      <c r="F147" s="302">
        <v>0.75214286410542563</v>
      </c>
      <c r="G147" s="302">
        <v>2.369819256189214</v>
      </c>
      <c r="H147" s="302">
        <f t="shared" si="44"/>
        <v>3.1219621202946395</v>
      </c>
      <c r="I147" s="303"/>
      <c r="J147" s="302">
        <v>0.97494681312669862</v>
      </c>
      <c r="K147" s="302">
        <v>2.5559560785367319</v>
      </c>
      <c r="L147" s="302">
        <f t="shared" si="45"/>
        <v>3.5309028916634304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2.2938954104240961</v>
      </c>
      <c r="C148" s="302">
        <v>0.29691072786594824</v>
      </c>
      <c r="D148" s="302">
        <f t="shared" si="43"/>
        <v>2.5908061382900445</v>
      </c>
      <c r="E148" s="303"/>
      <c r="F148" s="302">
        <v>2.3397177183542848</v>
      </c>
      <c r="G148" s="302">
        <v>0.38709608458453487</v>
      </c>
      <c r="H148" s="302">
        <f t="shared" si="44"/>
        <v>2.7268138029388198</v>
      </c>
      <c r="I148" s="303"/>
      <c r="J148" s="302">
        <v>2.0195173490525788</v>
      </c>
      <c r="K148" s="302">
        <v>0.42458580213727926</v>
      </c>
      <c r="L148" s="302">
        <f t="shared" si="45"/>
        <v>2.4441031511898581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7.1864378478154273E-2</v>
      </c>
      <c r="C149" s="302">
        <v>19.791997661970953</v>
      </c>
      <c r="D149" s="302">
        <f t="shared" si="43"/>
        <v>19.863862040449106</v>
      </c>
      <c r="E149" s="303"/>
      <c r="F149" s="302">
        <v>9.9611034251533545E-2</v>
      </c>
      <c r="G149" s="302">
        <v>18.73473127790394</v>
      </c>
      <c r="H149" s="302">
        <f t="shared" si="44"/>
        <v>18.834342312155474</v>
      </c>
      <c r="I149" s="303"/>
      <c r="J149" s="302">
        <v>0.11780747970760314</v>
      </c>
      <c r="K149" s="302">
        <v>18.479464420731684</v>
      </c>
      <c r="L149" s="302">
        <f t="shared" si="45"/>
        <v>18.597271900439289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2.9594367967308913E-2</v>
      </c>
      <c r="C150" s="302">
        <v>5.6837800652836015E-2</v>
      </c>
      <c r="D150" s="302">
        <f t="shared" si="43"/>
        <v>8.6432168620144925E-2</v>
      </c>
      <c r="E150" s="303"/>
      <c r="F150" s="302">
        <v>3.0235602071029138E-2</v>
      </c>
      <c r="G150" s="302">
        <v>7.5387741347050855E-2</v>
      </c>
      <c r="H150" s="302">
        <f t="shared" si="44"/>
        <v>0.10562334341808</v>
      </c>
      <c r="I150" s="303"/>
      <c r="J150" s="302">
        <v>2.8719473432098377E-2</v>
      </c>
      <c r="K150" s="302">
        <v>6.909592353098333E-2</v>
      </c>
      <c r="L150" s="302">
        <f t="shared" si="45"/>
        <v>9.7815396963081711E-2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0.32410760885945339</v>
      </c>
      <c r="C151" s="302">
        <v>0.33393711853618752</v>
      </c>
      <c r="D151" s="302">
        <f t="shared" si="43"/>
        <v>0.6580447273956409</v>
      </c>
      <c r="E151" s="303"/>
      <c r="F151" s="302">
        <v>0.35107410918233606</v>
      </c>
      <c r="G151" s="302">
        <v>0.4119746137405888</v>
      </c>
      <c r="H151" s="302">
        <f t="shared" si="44"/>
        <v>0.7630487229229248</v>
      </c>
      <c r="I151" s="303"/>
      <c r="J151" s="302">
        <v>0.34364003391983911</v>
      </c>
      <c r="K151" s="302">
        <v>0.46051489612051077</v>
      </c>
      <c r="L151" s="302">
        <f t="shared" si="45"/>
        <v>0.80415493004034988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5.5104822481048615E-2</v>
      </c>
      <c r="C152" s="302">
        <v>2.6899316099474535</v>
      </c>
      <c r="D152" s="302">
        <f t="shared" si="43"/>
        <v>2.7450364324285021</v>
      </c>
      <c r="E152" s="303"/>
      <c r="F152" s="302">
        <v>4.8413290557017728E-2</v>
      </c>
      <c r="G152" s="302">
        <v>2.6959854404285224</v>
      </c>
      <c r="H152" s="302">
        <f t="shared" si="44"/>
        <v>2.74439873098554</v>
      </c>
      <c r="I152" s="303"/>
      <c r="J152" s="302">
        <v>6.1421128947936235E-2</v>
      </c>
      <c r="K152" s="302">
        <v>2.7591460245227517</v>
      </c>
      <c r="L152" s="302">
        <f t="shared" si="45"/>
        <v>2.8205671534706878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0.25826345821001223</v>
      </c>
      <c r="C153" s="302">
        <v>1.2098004858679323</v>
      </c>
      <c r="D153" s="302">
        <f t="shared" si="43"/>
        <v>1.4680639440779446</v>
      </c>
      <c r="E153" s="303"/>
      <c r="F153" s="302">
        <v>0.20764516925990295</v>
      </c>
      <c r="G153" s="302">
        <v>1.2664733827811878</v>
      </c>
      <c r="H153" s="302">
        <f t="shared" si="44"/>
        <v>1.4741185520410909</v>
      </c>
      <c r="I153" s="303"/>
      <c r="J153" s="302">
        <v>0.307540775417943</v>
      </c>
      <c r="K153" s="302">
        <v>1.4203016460820506</v>
      </c>
      <c r="L153" s="302">
        <f t="shared" si="45"/>
        <v>1.7278424214999935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4.8584195429129187</v>
      </c>
      <c r="C155" s="311">
        <f t="shared" ref="C155:D155" si="46">SUM(C145:C153)</f>
        <v>31.479580457087049</v>
      </c>
      <c r="D155" s="311">
        <f t="shared" si="46"/>
        <v>36.337999999999965</v>
      </c>
      <c r="E155" s="311"/>
      <c r="F155" s="311">
        <f t="shared" ref="F155:H155" si="47">SUM(F145:F153)</f>
        <v>5.5936921620855493</v>
      </c>
      <c r="G155" s="311">
        <f t="shared" si="47"/>
        <v>33.350307837914443</v>
      </c>
      <c r="H155" s="311">
        <f t="shared" si="47"/>
        <v>38.943999999999996</v>
      </c>
      <c r="I155" s="311"/>
      <c r="J155" s="311">
        <f t="shared" ref="J155:L155" si="48">SUM(J145:J153)</f>
        <v>6.0638812980648806</v>
      </c>
      <c r="K155" s="311">
        <f t="shared" si="48"/>
        <v>34.833118701935128</v>
      </c>
      <c r="L155" s="311">
        <f t="shared" si="48"/>
        <v>40.897000000000006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3.015259330670184</v>
      </c>
      <c r="C162" s="302">
        <v>8.8689503658657927</v>
      </c>
      <c r="D162" s="302">
        <f>SUM(B162:C162)</f>
        <v>11.884209696535976</v>
      </c>
      <c r="E162" s="303"/>
      <c r="F162" s="302">
        <v>4.4810162665363027</v>
      </c>
      <c r="G162" s="302">
        <v>8.97541557073626</v>
      </c>
      <c r="H162" s="302">
        <f>SUM(F162:G162)</f>
        <v>13.456431837272563</v>
      </c>
      <c r="I162" s="303"/>
      <c r="J162" s="302">
        <v>5.3077088483835926</v>
      </c>
      <c r="K162" s="302">
        <v>9.3704288514877554</v>
      </c>
      <c r="L162" s="302">
        <f>SUM(J162:K162)</f>
        <v>14.678137699871348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2.4969907267893965</v>
      </c>
      <c r="C163" s="302">
        <v>3.9747721247481609</v>
      </c>
      <c r="D163" s="302">
        <f t="shared" ref="D163:D170" si="49">SUM(B163:C163)</f>
        <v>6.4717628515375569</v>
      </c>
      <c r="E163" s="303"/>
      <c r="F163" s="302">
        <v>3.739733835693019</v>
      </c>
      <c r="G163" s="302">
        <v>4.6387545280518774</v>
      </c>
      <c r="H163" s="302">
        <f t="shared" ref="H163:H170" si="50">SUM(F163:G163)</f>
        <v>8.3784883637448964</v>
      </c>
      <c r="I163" s="303"/>
      <c r="J163" s="302">
        <v>4.7000775643945669</v>
      </c>
      <c r="K163" s="302">
        <v>6.1159929924666718</v>
      </c>
      <c r="L163" s="302">
        <f t="shared" ref="L163:L170" si="51">SUM(J163:K163)</f>
        <v>10.816070556861238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3.2525641465086652</v>
      </c>
      <c r="C164" s="302">
        <v>4.1673094572519567</v>
      </c>
      <c r="D164" s="302">
        <f t="shared" si="49"/>
        <v>7.4198736037606219</v>
      </c>
      <c r="E164" s="303"/>
      <c r="F164" s="302">
        <v>4.2942897898002936</v>
      </c>
      <c r="G164" s="302">
        <v>4.539656028874397</v>
      </c>
      <c r="H164" s="302">
        <f t="shared" si="50"/>
        <v>8.8339458186746906</v>
      </c>
      <c r="I164" s="303"/>
      <c r="J164" s="302">
        <v>5.2797331664984535</v>
      </c>
      <c r="K164" s="302">
        <v>4.7865807461451606</v>
      </c>
      <c r="L164" s="302">
        <f t="shared" si="51"/>
        <v>10.066313912643615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6.0913236607179524</v>
      </c>
      <c r="C165" s="302">
        <v>3.0880472131177226</v>
      </c>
      <c r="D165" s="302">
        <f t="shared" si="49"/>
        <v>9.1793708738356745</v>
      </c>
      <c r="E165" s="303"/>
      <c r="F165" s="302">
        <v>6.8503930797013588</v>
      </c>
      <c r="G165" s="302">
        <v>3.3860661070298281</v>
      </c>
      <c r="H165" s="302">
        <f t="shared" si="50"/>
        <v>10.236459186731187</v>
      </c>
      <c r="I165" s="303"/>
      <c r="J165" s="302">
        <v>6.8958141921638054</v>
      </c>
      <c r="K165" s="302">
        <v>4.4565087693263674</v>
      </c>
      <c r="L165" s="302">
        <f t="shared" si="51"/>
        <v>11.352322961490174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1.004648351597965</v>
      </c>
      <c r="C166" s="302">
        <v>7.5225999572933864</v>
      </c>
      <c r="D166" s="302">
        <f t="shared" si="49"/>
        <v>8.5272483088913518</v>
      </c>
      <c r="E166" s="303"/>
      <c r="F166" s="302">
        <v>1.0842136796764026</v>
      </c>
      <c r="G166" s="302">
        <v>6.6627296636080047</v>
      </c>
      <c r="H166" s="302">
        <f t="shared" si="50"/>
        <v>7.746943343284407</v>
      </c>
      <c r="I166" s="303"/>
      <c r="J166" s="302">
        <v>1.1708120311966608</v>
      </c>
      <c r="K166" s="302">
        <v>6.3798582424286954</v>
      </c>
      <c r="L166" s="302">
        <f t="shared" si="51"/>
        <v>7.5506702736253564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0.56122934196266605</v>
      </c>
      <c r="C167" s="302">
        <v>0.22628928877722262</v>
      </c>
      <c r="D167" s="302">
        <f t="shared" si="49"/>
        <v>0.7875186307398887</v>
      </c>
      <c r="E167" s="303"/>
      <c r="F167" s="302">
        <v>0.69214498997966001</v>
      </c>
      <c r="G167" s="302">
        <v>0.23496655447124368</v>
      </c>
      <c r="H167" s="302">
        <f t="shared" si="50"/>
        <v>0.92711154445090371</v>
      </c>
      <c r="I167" s="303"/>
      <c r="J167" s="302">
        <v>0.8873395389381441</v>
      </c>
      <c r="K167" s="302">
        <v>0.28589389484860533</v>
      </c>
      <c r="L167" s="302">
        <f t="shared" si="51"/>
        <v>1.1732334337867494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25.90013476000323</v>
      </c>
      <c r="C168" s="302">
        <v>13.477048108864352</v>
      </c>
      <c r="D168" s="302">
        <f t="shared" si="49"/>
        <v>39.377182868867578</v>
      </c>
      <c r="E168" s="303"/>
      <c r="F168" s="302">
        <v>25.629658686127293</v>
      </c>
      <c r="G168" s="302">
        <v>13.007150294193236</v>
      </c>
      <c r="H168" s="302">
        <f t="shared" si="50"/>
        <v>38.636808980320531</v>
      </c>
      <c r="I168" s="303"/>
      <c r="J168" s="302">
        <v>22.765514220175046</v>
      </c>
      <c r="K168" s="302">
        <v>12.876170409869278</v>
      </c>
      <c r="L168" s="302">
        <f t="shared" si="51"/>
        <v>35.641684630044324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0.98381041347941023</v>
      </c>
      <c r="C169" s="302">
        <v>6.9474244990925342</v>
      </c>
      <c r="D169" s="302">
        <f t="shared" si="49"/>
        <v>7.9312349125719441</v>
      </c>
      <c r="E169" s="303"/>
      <c r="F169" s="302">
        <v>0.95474275914733264</v>
      </c>
      <c r="G169" s="302">
        <v>5.8685574967963294</v>
      </c>
      <c r="H169" s="302">
        <f t="shared" si="50"/>
        <v>6.8233002559436624</v>
      </c>
      <c r="I169" s="303"/>
      <c r="J169" s="302">
        <v>0.9324624685597771</v>
      </c>
      <c r="K169" s="302">
        <v>5.2872128050047547</v>
      </c>
      <c r="L169" s="302">
        <f t="shared" si="51"/>
        <v>6.2196752735645315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4.15696012943671</v>
      </c>
      <c r="C170" s="302">
        <v>6.9106381238228005</v>
      </c>
      <c r="D170" s="302">
        <f t="shared" si="49"/>
        <v>11.067598253259511</v>
      </c>
      <c r="E170" s="303"/>
      <c r="F170" s="302">
        <v>3.7265389910934643</v>
      </c>
      <c r="G170" s="302">
        <v>5.1939716784838001</v>
      </c>
      <c r="H170" s="302">
        <f t="shared" si="50"/>
        <v>8.9205106695772649</v>
      </c>
      <c r="I170" s="303"/>
      <c r="J170" s="302">
        <v>4.1733807959947775</v>
      </c>
      <c r="K170" s="302">
        <v>4.7085104621179417</v>
      </c>
      <c r="L170" s="302">
        <f t="shared" si="51"/>
        <v>8.8818912581127201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47.462920861166182</v>
      </c>
      <c r="C172" s="311">
        <f t="shared" ref="C172:D172" si="52">SUM(C162:C170)</f>
        <v>55.183079138833925</v>
      </c>
      <c r="D172" s="311">
        <f t="shared" si="52"/>
        <v>102.6460000000001</v>
      </c>
      <c r="E172" s="311"/>
      <c r="F172" s="311">
        <f t="shared" ref="F172:H172" si="53">SUM(F162:F170)</f>
        <v>51.452732077755122</v>
      </c>
      <c r="G172" s="311">
        <f t="shared" si="53"/>
        <v>52.507267922244971</v>
      </c>
      <c r="H172" s="311">
        <f t="shared" si="53"/>
        <v>103.96000000000012</v>
      </c>
      <c r="I172" s="311"/>
      <c r="J172" s="311">
        <f t="shared" ref="J172:L172" si="54">SUM(J162:J170)</f>
        <v>52.112842826304814</v>
      </c>
      <c r="K172" s="311">
        <f t="shared" si="54"/>
        <v>54.267157173695239</v>
      </c>
      <c r="L172" s="311">
        <f t="shared" si="54"/>
        <v>106.38000000000005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0.45413598947725464</v>
      </c>
      <c r="C179" s="302">
        <v>1.9436677124769293</v>
      </c>
      <c r="D179" s="302">
        <f>SUM(B179:C179)</f>
        <v>2.3978037019541838</v>
      </c>
      <c r="E179" s="303"/>
      <c r="F179" s="302">
        <v>0.83195631294072747</v>
      </c>
      <c r="G179" s="302">
        <v>2.5615009359030454</v>
      </c>
      <c r="H179" s="302">
        <f>SUM(F179:G179)</f>
        <v>3.3934572488437729</v>
      </c>
      <c r="I179" s="303"/>
      <c r="J179" s="302">
        <v>1.073631780075303</v>
      </c>
      <c r="K179" s="302">
        <v>2.6250556068082811</v>
      </c>
      <c r="L179" s="302">
        <f>SUM(J179:K179)</f>
        <v>3.6986873868835843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0.43881948444711882</v>
      </c>
      <c r="C180" s="302">
        <v>1.1150527477350689</v>
      </c>
      <c r="D180" s="302">
        <f t="shared" ref="D180:D187" si="55">SUM(B180:C180)</f>
        <v>1.5538722321821878</v>
      </c>
      <c r="E180" s="303"/>
      <c r="F180" s="302">
        <v>0.87857235546721724</v>
      </c>
      <c r="G180" s="302">
        <v>1.6709924005702537</v>
      </c>
      <c r="H180" s="302">
        <f t="shared" ref="H180:H187" si="56">SUM(F180:G180)</f>
        <v>2.549564756037471</v>
      </c>
      <c r="I180" s="303"/>
      <c r="J180" s="302">
        <v>1.3160246684314088</v>
      </c>
      <c r="K180" s="302">
        <v>2.294089059129381</v>
      </c>
      <c r="L180" s="302">
        <f t="shared" ref="L180:L187" si="57">SUM(J180:K180)</f>
        <v>3.6101137275607895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0.48384687700185569</v>
      </c>
      <c r="C181" s="302">
        <v>1.2181286495278998</v>
      </c>
      <c r="D181" s="302">
        <f t="shared" si="55"/>
        <v>1.7019755265297554</v>
      </c>
      <c r="E181" s="303"/>
      <c r="F181" s="302">
        <v>0.80991874581159751</v>
      </c>
      <c r="G181" s="302">
        <v>1.6500853692617337</v>
      </c>
      <c r="H181" s="302">
        <f t="shared" si="56"/>
        <v>2.4600041150733309</v>
      </c>
      <c r="I181" s="303"/>
      <c r="J181" s="302">
        <v>1.1244368973568046</v>
      </c>
      <c r="K181" s="302">
        <v>1.7019675858999821</v>
      </c>
      <c r="L181" s="302">
        <f t="shared" si="57"/>
        <v>2.8264044832567867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2.2889529422627208</v>
      </c>
      <c r="C182" s="302">
        <v>1.8431173870181845</v>
      </c>
      <c r="D182" s="302">
        <f t="shared" si="55"/>
        <v>4.1320703292809053</v>
      </c>
      <c r="E182" s="303"/>
      <c r="F182" s="302">
        <v>3.1942357270414847</v>
      </c>
      <c r="G182" s="302">
        <v>2.5987451928563026</v>
      </c>
      <c r="H182" s="302">
        <f t="shared" si="56"/>
        <v>5.7929809198977873</v>
      </c>
      <c r="I182" s="303"/>
      <c r="J182" s="302">
        <v>3.4170142928770373</v>
      </c>
      <c r="K182" s="302">
        <v>3.4487609769846048</v>
      </c>
      <c r="L182" s="302">
        <f t="shared" si="57"/>
        <v>6.8657752698616417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6.6230921649372984E-2</v>
      </c>
      <c r="C183" s="302">
        <v>1.7619238195543621</v>
      </c>
      <c r="D183" s="302">
        <f t="shared" si="55"/>
        <v>1.8281547412037351</v>
      </c>
      <c r="E183" s="303"/>
      <c r="F183" s="302">
        <v>0.10021240159099037</v>
      </c>
      <c r="G183" s="302">
        <v>1.8148750508667519</v>
      </c>
      <c r="H183" s="302">
        <f t="shared" si="56"/>
        <v>1.9150874524577424</v>
      </c>
      <c r="I183" s="303"/>
      <c r="J183" s="302">
        <v>0.21800792165235874</v>
      </c>
      <c r="K183" s="302">
        <v>1.9116612215407449</v>
      </c>
      <c r="L183" s="302">
        <f t="shared" si="57"/>
        <v>2.1296691431931039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1.6544662413237985</v>
      </c>
      <c r="C184" s="302">
        <v>0.76005400506034848</v>
      </c>
      <c r="D184" s="302">
        <f t="shared" si="55"/>
        <v>2.4145202463841469</v>
      </c>
      <c r="E184" s="303"/>
      <c r="F184" s="302">
        <v>1.5419532845780572</v>
      </c>
      <c r="G184" s="302">
        <v>0.9420591361775239</v>
      </c>
      <c r="H184" s="302">
        <f t="shared" si="56"/>
        <v>2.4840124207555814</v>
      </c>
      <c r="I184" s="303"/>
      <c r="J184" s="302">
        <v>1.4418199634621085</v>
      </c>
      <c r="K184" s="302">
        <v>0.96715813425058272</v>
      </c>
      <c r="L184" s="302">
        <f t="shared" si="57"/>
        <v>2.4089780977126911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0.62880663764538669</v>
      </c>
      <c r="C185" s="302">
        <v>0.69630051713724184</v>
      </c>
      <c r="D185" s="302">
        <f t="shared" si="55"/>
        <v>1.3251071547826285</v>
      </c>
      <c r="E185" s="303"/>
      <c r="F185" s="302">
        <v>0.90674165588660738</v>
      </c>
      <c r="G185" s="302">
        <v>0.80245576793849616</v>
      </c>
      <c r="H185" s="302">
        <f t="shared" si="56"/>
        <v>1.7091974238251035</v>
      </c>
      <c r="I185" s="303"/>
      <c r="J185" s="302">
        <v>1.0724737338271535</v>
      </c>
      <c r="K185" s="302">
        <v>1.0116829118844615</v>
      </c>
      <c r="L185" s="302">
        <f t="shared" si="57"/>
        <v>2.084156645711615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0.40047122668035218</v>
      </c>
      <c r="C186" s="302">
        <v>16.116357575458672</v>
      </c>
      <c r="D186" s="302">
        <f t="shared" si="55"/>
        <v>16.516828802139024</v>
      </c>
      <c r="E186" s="303"/>
      <c r="F186" s="302">
        <v>0.50096621491879212</v>
      </c>
      <c r="G186" s="302">
        <v>17.488135691680565</v>
      </c>
      <c r="H186" s="302">
        <f t="shared" si="56"/>
        <v>17.989101906599359</v>
      </c>
      <c r="I186" s="303"/>
      <c r="J186" s="302">
        <v>0.82754104001797579</v>
      </c>
      <c r="K186" s="302">
        <v>18.37552672176264</v>
      </c>
      <c r="L186" s="302">
        <f t="shared" si="57"/>
        <v>19.203067761780616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1.1831191847420222</v>
      </c>
      <c r="C187" s="302">
        <v>4.5975480808014613</v>
      </c>
      <c r="D187" s="302">
        <f t="shared" si="55"/>
        <v>5.7806672655434834</v>
      </c>
      <c r="E187" s="303"/>
      <c r="F187" s="302">
        <v>1.5585530532040315</v>
      </c>
      <c r="G187" s="302">
        <v>4.7200407033058145</v>
      </c>
      <c r="H187" s="302">
        <f t="shared" si="56"/>
        <v>6.2785937565098457</v>
      </c>
      <c r="I187" s="303"/>
      <c r="J187" s="302">
        <v>1.9367983724535456</v>
      </c>
      <c r="K187" s="302">
        <v>4.650349111585637</v>
      </c>
      <c r="L187" s="302">
        <f t="shared" si="57"/>
        <v>6.5871474840391828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7.5988495052298823</v>
      </c>
      <c r="C189" s="311">
        <f t="shared" ref="C189:D189" si="58">SUM(C179:C187)</f>
        <v>30.052150494770167</v>
      </c>
      <c r="D189" s="311">
        <f t="shared" si="58"/>
        <v>37.651000000000053</v>
      </c>
      <c r="E189" s="311"/>
      <c r="F189" s="311">
        <f t="shared" ref="F189:H189" si="59">SUM(F179:F187)</f>
        <v>10.323109751439505</v>
      </c>
      <c r="G189" s="311">
        <f t="shared" si="59"/>
        <v>34.248890248560485</v>
      </c>
      <c r="H189" s="311">
        <f t="shared" si="59"/>
        <v>44.571999999999989</v>
      </c>
      <c r="I189" s="311"/>
      <c r="J189" s="311">
        <f t="shared" ref="J189:L189" si="60">SUM(J179:J187)</f>
        <v>12.427748670153697</v>
      </c>
      <c r="K189" s="311">
        <f t="shared" si="60"/>
        <v>36.986251329846311</v>
      </c>
      <c r="L189" s="311">
        <f t="shared" si="60"/>
        <v>49.414000000000016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2.1577683663830238</v>
      </c>
      <c r="C196" s="302">
        <v>2.8596911384839121</v>
      </c>
      <c r="D196" s="302">
        <f>SUM(B196:C196)</f>
        <v>5.0174595048669364</v>
      </c>
      <c r="E196" s="303"/>
      <c r="F196" s="302">
        <v>2.6040129081952732</v>
      </c>
      <c r="G196" s="302">
        <v>3.4153149334617718</v>
      </c>
      <c r="H196" s="302">
        <f>SUM(F196:G196)</f>
        <v>6.019327841657045</v>
      </c>
      <c r="I196" s="303"/>
      <c r="J196" s="302">
        <v>3.0253762590141475</v>
      </c>
      <c r="K196" s="302">
        <v>4.3368089601102939</v>
      </c>
      <c r="L196" s="302">
        <f>SUM(J196:K196)</f>
        <v>7.3621852191244415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0.66524281054359924</v>
      </c>
      <c r="C197" s="302">
        <v>0.53649935315348918</v>
      </c>
      <c r="D197" s="302">
        <f t="shared" ref="D197:D204" si="61">SUM(B197:C197)</f>
        <v>1.2017421636970884</v>
      </c>
      <c r="E197" s="303"/>
      <c r="F197" s="302">
        <v>0.92352759920197791</v>
      </c>
      <c r="G197" s="302">
        <v>0.77646862338895761</v>
      </c>
      <c r="H197" s="302">
        <f t="shared" ref="H197:H204" si="62">SUM(F197:G197)</f>
        <v>1.6999962225909355</v>
      </c>
      <c r="I197" s="303"/>
      <c r="J197" s="302">
        <v>1.2922527203379537</v>
      </c>
      <c r="K197" s="302">
        <v>1.0054766178442112</v>
      </c>
      <c r="L197" s="302">
        <f t="shared" ref="L197:L204" si="63">SUM(J197:K197)</f>
        <v>2.2977293381821648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0.73269907848443405</v>
      </c>
      <c r="C198" s="302">
        <v>0.51849740728717886</v>
      </c>
      <c r="D198" s="302">
        <f t="shared" si="61"/>
        <v>1.2511964857716129</v>
      </c>
      <c r="E198" s="303"/>
      <c r="F198" s="302">
        <v>0.93071884090125656</v>
      </c>
      <c r="G198" s="302">
        <v>0.67953243306109701</v>
      </c>
      <c r="H198" s="302">
        <f t="shared" si="62"/>
        <v>1.6102512739623536</v>
      </c>
      <c r="I198" s="303"/>
      <c r="J198" s="302">
        <v>1.4888235274038391</v>
      </c>
      <c r="K198" s="302">
        <v>0.84058340711131907</v>
      </c>
      <c r="L198" s="302">
        <f t="shared" si="63"/>
        <v>2.3294069345151582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1.5300886019892821</v>
      </c>
      <c r="C199" s="302">
        <v>0.53232923575128288</v>
      </c>
      <c r="D199" s="302">
        <f t="shared" si="61"/>
        <v>2.0624178377405649</v>
      </c>
      <c r="E199" s="303"/>
      <c r="F199" s="302">
        <v>1.6894986078046552</v>
      </c>
      <c r="G199" s="302">
        <v>0.70299609297647525</v>
      </c>
      <c r="H199" s="302">
        <f t="shared" si="62"/>
        <v>2.3924947007811306</v>
      </c>
      <c r="I199" s="303"/>
      <c r="J199" s="302">
        <v>2.8142570173039059</v>
      </c>
      <c r="K199" s="302">
        <v>1.0331097844641253</v>
      </c>
      <c r="L199" s="302">
        <f t="shared" si="63"/>
        <v>3.8473668017680311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2.0547588865589326</v>
      </c>
      <c r="C200" s="302">
        <v>3.0102296960916686</v>
      </c>
      <c r="D200" s="302">
        <f t="shared" si="61"/>
        <v>5.0649885826506011</v>
      </c>
      <c r="E200" s="303"/>
      <c r="F200" s="302">
        <v>1.9995158783264813</v>
      </c>
      <c r="G200" s="302">
        <v>2.6534582970848066</v>
      </c>
      <c r="H200" s="302">
        <f t="shared" si="62"/>
        <v>4.6529741754112877</v>
      </c>
      <c r="I200" s="303"/>
      <c r="J200" s="302">
        <v>2.277466172669413</v>
      </c>
      <c r="K200" s="302">
        <v>2.5293874339427513</v>
      </c>
      <c r="L200" s="302">
        <f t="shared" si="63"/>
        <v>4.8068536066121643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1.8032798642846739</v>
      </c>
      <c r="C201" s="302">
        <v>0.38853677820492594</v>
      </c>
      <c r="D201" s="302">
        <f t="shared" si="61"/>
        <v>2.1918166424896</v>
      </c>
      <c r="E201" s="303"/>
      <c r="F201" s="302">
        <v>1.7658343519904081</v>
      </c>
      <c r="G201" s="302">
        <v>0.47257309541447995</v>
      </c>
      <c r="H201" s="302">
        <f t="shared" si="62"/>
        <v>2.2384074474048878</v>
      </c>
      <c r="I201" s="303"/>
      <c r="J201" s="302">
        <v>2.1425208295697793</v>
      </c>
      <c r="K201" s="302">
        <v>0.60784994958487726</v>
      </c>
      <c r="L201" s="302">
        <f t="shared" si="63"/>
        <v>2.7503707791546566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2.121398401044865</v>
      </c>
      <c r="C202" s="302">
        <v>1.4079735230488437</v>
      </c>
      <c r="D202" s="302">
        <f t="shared" si="61"/>
        <v>3.5293719240937085</v>
      </c>
      <c r="E202" s="303"/>
      <c r="F202" s="302">
        <v>2.3399733613267308</v>
      </c>
      <c r="G202" s="302">
        <v>1.6558182766181717</v>
      </c>
      <c r="H202" s="302">
        <f t="shared" si="62"/>
        <v>3.9957916379449028</v>
      </c>
      <c r="I202" s="303"/>
      <c r="J202" s="302">
        <v>4.4320462534699541</v>
      </c>
      <c r="K202" s="302">
        <v>2.2574173798957613</v>
      </c>
      <c r="L202" s="302">
        <f t="shared" si="63"/>
        <v>6.6894636333657154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0.21414071469494164</v>
      </c>
      <c r="C203" s="302">
        <v>1.4044718646277712</v>
      </c>
      <c r="D203" s="302">
        <f t="shared" si="61"/>
        <v>1.6186125793227129</v>
      </c>
      <c r="E203" s="303"/>
      <c r="F203" s="302">
        <v>0.2083194163500382</v>
      </c>
      <c r="G203" s="302">
        <v>1.7094208515808491</v>
      </c>
      <c r="H203" s="302">
        <f t="shared" si="62"/>
        <v>1.9177402679308873</v>
      </c>
      <c r="I203" s="303"/>
      <c r="J203" s="302">
        <v>0.56771266554460609</v>
      </c>
      <c r="K203" s="302">
        <v>2.4389196729632503</v>
      </c>
      <c r="L203" s="302">
        <f t="shared" si="63"/>
        <v>3.0066323385078562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13.419288059553999</v>
      </c>
      <c r="C204" s="302">
        <v>9.4221062198131555</v>
      </c>
      <c r="D204" s="302">
        <f t="shared" si="61"/>
        <v>22.841394279367154</v>
      </c>
      <c r="E204" s="303"/>
      <c r="F204" s="302">
        <v>13.610487547540943</v>
      </c>
      <c r="G204" s="302">
        <v>9.2565288847756566</v>
      </c>
      <c r="H204" s="302">
        <f t="shared" si="62"/>
        <v>22.8670164323166</v>
      </c>
      <c r="I204" s="303"/>
      <c r="J204" s="302">
        <v>13.75721319738728</v>
      </c>
      <c r="K204" s="302">
        <v>11.017778151382583</v>
      </c>
      <c r="L204" s="302">
        <f t="shared" si="63"/>
        <v>24.774991348769863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24.698664783537751</v>
      </c>
      <c r="C206" s="311">
        <f t="shared" ref="C206:D206" si="64">SUM(C196:C204)</f>
        <v>20.080335216462228</v>
      </c>
      <c r="D206" s="311">
        <f t="shared" si="64"/>
        <v>44.778999999999982</v>
      </c>
      <c r="E206" s="311"/>
      <c r="F206" s="311">
        <f t="shared" ref="F206:H206" si="65">SUM(F196:F204)</f>
        <v>26.071888511637766</v>
      </c>
      <c r="G206" s="311">
        <f t="shared" si="65"/>
        <v>21.322111488362268</v>
      </c>
      <c r="H206" s="311">
        <f t="shared" si="65"/>
        <v>47.394000000000034</v>
      </c>
      <c r="I206" s="311"/>
      <c r="J206" s="311">
        <f t="shared" ref="J206:L206" si="66">SUM(J196:J204)</f>
        <v>31.797668642700877</v>
      </c>
      <c r="K206" s="311">
        <f t="shared" si="66"/>
        <v>26.067331357299171</v>
      </c>
      <c r="L206" s="311">
        <f t="shared" si="66"/>
        <v>57.865000000000052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0.16096039654623989</v>
      </c>
      <c r="C213" s="302">
        <v>0.33365320069806759</v>
      </c>
      <c r="D213" s="302">
        <f>SUM(B213:C213)</f>
        <v>0.49461359724430748</v>
      </c>
      <c r="E213" s="303"/>
      <c r="F213" s="302">
        <v>0.24363780965105727</v>
      </c>
      <c r="G213" s="302">
        <v>0.33531869951870441</v>
      </c>
      <c r="H213" s="302">
        <f>SUM(F213:G213)</f>
        <v>0.57895650916976171</v>
      </c>
      <c r="I213" s="303"/>
      <c r="J213" s="302">
        <v>0.23560025601144963</v>
      </c>
      <c r="K213" s="302">
        <v>0.3297383474696346</v>
      </c>
      <c r="L213" s="302">
        <f>SUM(J213:K213)</f>
        <v>0.56533860348108422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0.17183478005751987</v>
      </c>
      <c r="C214" s="302">
        <v>0.48654420713589031</v>
      </c>
      <c r="D214" s="302">
        <f t="shared" ref="D214:D221" si="67">SUM(B214:C214)</f>
        <v>0.65837898719341015</v>
      </c>
      <c r="E214" s="303"/>
      <c r="F214" s="302">
        <v>0.27398593811038624</v>
      </c>
      <c r="G214" s="302">
        <v>0.54312273961752444</v>
      </c>
      <c r="H214" s="302">
        <f t="shared" ref="H214:H221" si="68">SUM(F214:G214)</f>
        <v>0.81710867772791063</v>
      </c>
      <c r="I214" s="303"/>
      <c r="J214" s="302">
        <v>0.30712502297630079</v>
      </c>
      <c r="K214" s="302">
        <v>0.65813824011841859</v>
      </c>
      <c r="L214" s="302">
        <f t="shared" ref="L214:L221" si="69">SUM(J214:K214)</f>
        <v>0.96526326309471933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0.21479658876849808</v>
      </c>
      <c r="C215" s="302">
        <v>0.56369930239186727</v>
      </c>
      <c r="D215" s="302">
        <f t="shared" si="67"/>
        <v>0.77849589116036533</v>
      </c>
      <c r="E215" s="303"/>
      <c r="F215" s="302">
        <v>0.31275059733963168</v>
      </c>
      <c r="G215" s="302">
        <v>0.50577585800997615</v>
      </c>
      <c r="H215" s="302">
        <f t="shared" si="68"/>
        <v>0.81852645534960788</v>
      </c>
      <c r="I215" s="303"/>
      <c r="J215" s="302">
        <v>0.32054549392951692</v>
      </c>
      <c r="K215" s="302">
        <v>0.45255835013002882</v>
      </c>
      <c r="L215" s="302">
        <f t="shared" si="69"/>
        <v>0.77310384405954569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0.41250430552995704</v>
      </c>
      <c r="C216" s="302">
        <v>0.18280744342601837</v>
      </c>
      <c r="D216" s="302">
        <f t="shared" si="67"/>
        <v>0.59531174895597538</v>
      </c>
      <c r="E216" s="303"/>
      <c r="F216" s="302">
        <v>0.44557147822455351</v>
      </c>
      <c r="G216" s="302">
        <v>0.25723601306063637</v>
      </c>
      <c r="H216" s="302">
        <f t="shared" si="68"/>
        <v>0.70280749128518982</v>
      </c>
      <c r="I216" s="303"/>
      <c r="J216" s="302">
        <v>0.41965123676866739</v>
      </c>
      <c r="K216" s="302">
        <v>0.2598696062834972</v>
      </c>
      <c r="L216" s="302">
        <f t="shared" si="69"/>
        <v>0.67952084305216465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4.6291532998092931E-2</v>
      </c>
      <c r="C217" s="302">
        <v>0.47744449003055051</v>
      </c>
      <c r="D217" s="302">
        <f t="shared" si="67"/>
        <v>0.52373602302864342</v>
      </c>
      <c r="E217" s="303"/>
      <c r="F217" s="302">
        <v>7.7466582960489805E-2</v>
      </c>
      <c r="G217" s="302">
        <v>0.34495106030362099</v>
      </c>
      <c r="H217" s="302">
        <f t="shared" si="68"/>
        <v>0.4224176432641108</v>
      </c>
      <c r="I217" s="303"/>
      <c r="J217" s="302">
        <v>0.11810663741857881</v>
      </c>
      <c r="K217" s="302">
        <v>0.30165029286805484</v>
      </c>
      <c r="L217" s="302">
        <f t="shared" si="69"/>
        <v>0.41975693028663363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0.10879321778110404</v>
      </c>
      <c r="C218" s="302">
        <v>8.8045830432729927E-2</v>
      </c>
      <c r="D218" s="302">
        <f t="shared" si="67"/>
        <v>0.19683904821383397</v>
      </c>
      <c r="E218" s="303"/>
      <c r="F218" s="302">
        <v>0.14837538385116833</v>
      </c>
      <c r="G218" s="302">
        <v>0.11781119778120568</v>
      </c>
      <c r="H218" s="302">
        <f t="shared" si="68"/>
        <v>0.26618658163237402</v>
      </c>
      <c r="I218" s="303"/>
      <c r="J218" s="302">
        <v>0.12421419718450942</v>
      </c>
      <c r="K218" s="302">
        <v>0.10658083811086831</v>
      </c>
      <c r="L218" s="302">
        <f t="shared" si="69"/>
        <v>0.23079503529537773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0.15949659972653771</v>
      </c>
      <c r="C219" s="302">
        <v>0.15117818724298143</v>
      </c>
      <c r="D219" s="302">
        <f t="shared" si="67"/>
        <v>0.31067478696951911</v>
      </c>
      <c r="E219" s="303"/>
      <c r="F219" s="302">
        <v>0.17912139523512957</v>
      </c>
      <c r="G219" s="302">
        <v>0.17830242757682457</v>
      </c>
      <c r="H219" s="302">
        <f t="shared" si="68"/>
        <v>0.35742382281195417</v>
      </c>
      <c r="I219" s="303"/>
      <c r="J219" s="302">
        <v>0.18043965589027233</v>
      </c>
      <c r="K219" s="302">
        <v>0.21540736202676958</v>
      </c>
      <c r="L219" s="302">
        <f t="shared" si="69"/>
        <v>0.39584701791704191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1.7539294716674921E-2</v>
      </c>
      <c r="C220" s="302">
        <v>0.14805761881543192</v>
      </c>
      <c r="D220" s="302">
        <f t="shared" si="67"/>
        <v>0.16559691353210684</v>
      </c>
      <c r="E220" s="303"/>
      <c r="F220" s="302">
        <v>2.2907921060830547E-2</v>
      </c>
      <c r="G220" s="302">
        <v>9.1678322108143723E-2</v>
      </c>
      <c r="H220" s="302">
        <f t="shared" si="68"/>
        <v>0.11458624316897427</v>
      </c>
      <c r="I220" s="303"/>
      <c r="J220" s="302">
        <v>2.073861166337547E-2</v>
      </c>
      <c r="K220" s="302">
        <v>9.1314544146937113E-2</v>
      </c>
      <c r="L220" s="302">
        <f t="shared" si="69"/>
        <v>0.11205315581031258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0.18385104436744518</v>
      </c>
      <c r="C221" s="302">
        <v>0.33450195933440047</v>
      </c>
      <c r="D221" s="302">
        <f t="shared" si="67"/>
        <v>0.51835300370184567</v>
      </c>
      <c r="E221" s="303"/>
      <c r="F221" s="302">
        <v>0.21626919804477254</v>
      </c>
      <c r="G221" s="302">
        <v>0.33471737754534397</v>
      </c>
      <c r="H221" s="302">
        <f t="shared" si="68"/>
        <v>0.55098657559011655</v>
      </c>
      <c r="I221" s="303"/>
      <c r="J221" s="302">
        <v>0.20189508809541359</v>
      </c>
      <c r="K221" s="302">
        <v>0.35642621890770704</v>
      </c>
      <c r="L221" s="302">
        <f t="shared" si="69"/>
        <v>0.55832130700312066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1.4760677604920693</v>
      </c>
      <c r="C223" s="311">
        <f t="shared" ref="C223:D223" si="70">SUM(C213:C221)</f>
        <v>2.7659322395079373</v>
      </c>
      <c r="D223" s="311">
        <f t="shared" si="70"/>
        <v>4.2420000000000071</v>
      </c>
      <c r="E223" s="311"/>
      <c r="F223" s="311">
        <f t="shared" ref="F223:H223" si="71">SUM(F213:F221)</f>
        <v>1.9200863044780196</v>
      </c>
      <c r="G223" s="311">
        <f t="shared" si="71"/>
        <v>2.7089136955219799</v>
      </c>
      <c r="H223" s="311">
        <f t="shared" si="71"/>
        <v>4.6289999999999996</v>
      </c>
      <c r="I223" s="311"/>
      <c r="J223" s="311">
        <f t="shared" ref="J223:L223" si="72">SUM(J213:J221)</f>
        <v>1.9283161999380842</v>
      </c>
      <c r="K223" s="311">
        <f t="shared" si="72"/>
        <v>2.7716838000619157</v>
      </c>
      <c r="L223" s="311">
        <f t="shared" si="72"/>
        <v>4.7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0.44337870212755331</v>
      </c>
      <c r="C230" s="302">
        <v>1.2965663154108016</v>
      </c>
      <c r="D230" s="302">
        <f>SUM(B230:C230)</f>
        <v>1.7399450175383548</v>
      </c>
      <c r="E230" s="303"/>
      <c r="F230" s="302">
        <v>0.36198811261430797</v>
      </c>
      <c r="G230" s="302">
        <v>1.0368884115685586</v>
      </c>
      <c r="H230" s="302">
        <f>SUM(F230:G230)</f>
        <v>1.3988765241828665</v>
      </c>
      <c r="I230" s="303"/>
      <c r="J230" s="302">
        <v>0.42081697736147461</v>
      </c>
      <c r="K230" s="302">
        <v>0.9486595289160501</v>
      </c>
      <c r="L230" s="302">
        <f>SUM(J230:K230)</f>
        <v>1.3694765062775247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0.88240332204219918</v>
      </c>
      <c r="C231" s="302">
        <v>4.0006774171458463</v>
      </c>
      <c r="D231" s="302">
        <f t="shared" ref="D231:D238" si="73">SUM(B231:C231)</f>
        <v>4.8830807391880455</v>
      </c>
      <c r="E231" s="303"/>
      <c r="F231" s="302">
        <v>0.79011157498798534</v>
      </c>
      <c r="G231" s="302">
        <v>3.5224056396323049</v>
      </c>
      <c r="H231" s="302">
        <f t="shared" ref="H231:H238" si="74">SUM(F231:G231)</f>
        <v>4.3125172146202901</v>
      </c>
      <c r="I231" s="303"/>
      <c r="J231" s="302">
        <v>1.1093188636688662</v>
      </c>
      <c r="K231" s="302">
        <v>4.570419889825887</v>
      </c>
      <c r="L231" s="302">
        <f t="shared" ref="L231:L238" si="75">SUM(J231:K231)</f>
        <v>5.6797387534947532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0.64207764638637399</v>
      </c>
      <c r="C232" s="302">
        <v>1.5799568316546784</v>
      </c>
      <c r="D232" s="302">
        <f t="shared" si="73"/>
        <v>2.2220344780410524</v>
      </c>
      <c r="E232" s="303"/>
      <c r="F232" s="302">
        <v>0.49816261460655525</v>
      </c>
      <c r="G232" s="302">
        <v>1.343230755966234</v>
      </c>
      <c r="H232" s="302">
        <f t="shared" si="74"/>
        <v>1.8413933705727892</v>
      </c>
      <c r="I232" s="303"/>
      <c r="J232" s="302">
        <v>0.60728421055986725</v>
      </c>
      <c r="K232" s="302">
        <v>1.3129971539432137</v>
      </c>
      <c r="L232" s="302">
        <f t="shared" si="75"/>
        <v>1.920281364503081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0.86856966663267698</v>
      </c>
      <c r="C233" s="302">
        <v>0.55676788507102315</v>
      </c>
      <c r="D233" s="302">
        <f t="shared" si="73"/>
        <v>1.4253375517037001</v>
      </c>
      <c r="E233" s="303"/>
      <c r="F233" s="302">
        <v>0.47893350997898704</v>
      </c>
      <c r="G233" s="302">
        <v>0.44970529273791493</v>
      </c>
      <c r="H233" s="302">
        <f t="shared" si="74"/>
        <v>0.92863880271690191</v>
      </c>
      <c r="I233" s="303"/>
      <c r="J233" s="302">
        <v>0.42256585432327098</v>
      </c>
      <c r="K233" s="302">
        <v>0.55642878475260082</v>
      </c>
      <c r="L233" s="302">
        <f t="shared" si="75"/>
        <v>0.97899463907587181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4.4781866140368443E-2</v>
      </c>
      <c r="C234" s="302">
        <v>0.99840976394580816</v>
      </c>
      <c r="D234" s="302">
        <f t="shared" si="73"/>
        <v>1.0431916300861765</v>
      </c>
      <c r="E234" s="303"/>
      <c r="F234" s="302">
        <v>3.5893942044902774E-2</v>
      </c>
      <c r="G234" s="302">
        <v>0.56000809645203975</v>
      </c>
      <c r="H234" s="302">
        <f t="shared" si="74"/>
        <v>0.59590203849694257</v>
      </c>
      <c r="I234" s="303"/>
      <c r="J234" s="302">
        <v>5.120040974544094E-2</v>
      </c>
      <c r="K234" s="302">
        <v>0.40118918128553094</v>
      </c>
      <c r="L234" s="302">
        <f t="shared" si="75"/>
        <v>0.45238959103097187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0.12557705444365519</v>
      </c>
      <c r="C235" s="302">
        <v>0.19098212157000963</v>
      </c>
      <c r="D235" s="302">
        <f t="shared" si="73"/>
        <v>0.31655917601366479</v>
      </c>
      <c r="E235" s="303"/>
      <c r="F235" s="302">
        <v>7.734666055891927E-2</v>
      </c>
      <c r="G235" s="302">
        <v>0.14198506720411289</v>
      </c>
      <c r="H235" s="302">
        <f t="shared" si="74"/>
        <v>0.21933172776303217</v>
      </c>
      <c r="I235" s="303"/>
      <c r="J235" s="302">
        <v>8.6398062264864128E-2</v>
      </c>
      <c r="K235" s="302">
        <v>0.18128333690700485</v>
      </c>
      <c r="L235" s="302">
        <f t="shared" si="75"/>
        <v>0.26768139917186895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0.53776928683063208</v>
      </c>
      <c r="C236" s="302">
        <v>0.38498143884695057</v>
      </c>
      <c r="D236" s="302">
        <f t="shared" si="73"/>
        <v>0.92275072567758265</v>
      </c>
      <c r="E236" s="303"/>
      <c r="F236" s="302">
        <v>0.34088651236683143</v>
      </c>
      <c r="G236" s="302">
        <v>0.29309124646545665</v>
      </c>
      <c r="H236" s="302">
        <f t="shared" si="74"/>
        <v>0.63397775883228813</v>
      </c>
      <c r="I236" s="303"/>
      <c r="J236" s="302">
        <v>0.38208123055518389</v>
      </c>
      <c r="K236" s="302">
        <v>0.38533901754541244</v>
      </c>
      <c r="L236" s="302">
        <f t="shared" si="75"/>
        <v>0.76742024810059628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3.0929204990285192E-2</v>
      </c>
      <c r="C237" s="302">
        <v>0.13678258239265126</v>
      </c>
      <c r="D237" s="302">
        <f t="shared" si="73"/>
        <v>0.16771178738293646</v>
      </c>
      <c r="E237" s="303"/>
      <c r="F237" s="302">
        <v>2.0492337807874482E-2</v>
      </c>
      <c r="G237" s="302">
        <v>7.4658033269281651E-2</v>
      </c>
      <c r="H237" s="302">
        <f t="shared" si="74"/>
        <v>9.5150371077156126E-2</v>
      </c>
      <c r="I237" s="303"/>
      <c r="J237" s="302">
        <v>2.6901872863275094E-2</v>
      </c>
      <c r="K237" s="302">
        <v>7.4470986046787507E-2</v>
      </c>
      <c r="L237" s="302">
        <f t="shared" si="75"/>
        <v>0.1013728589100626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0.15315862600921964</v>
      </c>
      <c r="C238" s="302">
        <v>0.2192302683592772</v>
      </c>
      <c r="D238" s="302">
        <f t="shared" si="73"/>
        <v>0.37238889436849687</v>
      </c>
      <c r="E238" s="303"/>
      <c r="F238" s="302">
        <v>0.10252028957187091</v>
      </c>
      <c r="G238" s="302">
        <v>0.11769190216586825</v>
      </c>
      <c r="H238" s="302">
        <f t="shared" si="74"/>
        <v>0.22021219173773915</v>
      </c>
      <c r="I238" s="303"/>
      <c r="J238" s="302">
        <v>0.13767437306569574</v>
      </c>
      <c r="K238" s="302">
        <v>0.11697026636955063</v>
      </c>
      <c r="L238" s="302">
        <f t="shared" si="75"/>
        <v>0.2546446394352464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3.7286453756029636</v>
      </c>
      <c r="C240" s="311">
        <f t="shared" ref="C240:D240" si="76">SUM(C230:C238)</f>
        <v>9.3643546243970466</v>
      </c>
      <c r="D240" s="311">
        <f t="shared" si="76"/>
        <v>13.093000000000012</v>
      </c>
      <c r="E240" s="311"/>
      <c r="F240" s="311">
        <f t="shared" ref="F240:H240" si="77">SUM(F230:F238)</f>
        <v>2.7063355545382346</v>
      </c>
      <c r="G240" s="311">
        <f t="shared" si="77"/>
        <v>7.5396644454617707</v>
      </c>
      <c r="H240" s="311">
        <f t="shared" si="77"/>
        <v>10.246000000000006</v>
      </c>
      <c r="I240" s="311"/>
      <c r="J240" s="311">
        <f t="shared" ref="J240:L240" si="78">SUM(J230:J238)</f>
        <v>3.2442418544079383</v>
      </c>
      <c r="K240" s="311">
        <f t="shared" si="78"/>
        <v>8.5477581455920379</v>
      </c>
      <c r="L240" s="311">
        <f t="shared" si="78"/>
        <v>11.791999999999975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0.73881196891277223</v>
      </c>
      <c r="C247" s="302">
        <v>1.1518120161431613</v>
      </c>
      <c r="D247" s="302">
        <f>SUM(B247:C247)</f>
        <v>1.8906239850559334</v>
      </c>
      <c r="E247" s="303"/>
      <c r="F247" s="302">
        <v>0.93151458061325043</v>
      </c>
      <c r="G247" s="302">
        <v>1.2307751399781111</v>
      </c>
      <c r="H247" s="302">
        <f>SUM(F247:G247)</f>
        <v>2.1622897205913616</v>
      </c>
      <c r="I247" s="303"/>
      <c r="J247" s="302">
        <v>0.97579885828038593</v>
      </c>
      <c r="K247" s="302">
        <v>0.96729160213074239</v>
      </c>
      <c r="L247" s="302">
        <f>SUM(J247:K247)</f>
        <v>1.9430904604111283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0.98686955282734679</v>
      </c>
      <c r="C248" s="302">
        <v>1.7957975856758666</v>
      </c>
      <c r="D248" s="302">
        <f t="shared" ref="D248:D255" si="79">SUM(B248:C248)</f>
        <v>2.7826671385032133</v>
      </c>
      <c r="E248" s="303"/>
      <c r="F248" s="302">
        <v>1.4357349145912826</v>
      </c>
      <c r="G248" s="302">
        <v>2.0977908100699421</v>
      </c>
      <c r="H248" s="302">
        <f t="shared" ref="H248:H255" si="80">SUM(F248:G248)</f>
        <v>3.5335257246612244</v>
      </c>
      <c r="I248" s="303"/>
      <c r="J248" s="302">
        <v>1.7295958434921876</v>
      </c>
      <c r="K248" s="302">
        <v>2.4047439279318183</v>
      </c>
      <c r="L248" s="302">
        <f t="shared" ref="L248:L255" si="81">SUM(J248:K248)</f>
        <v>4.1343397714240062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1.4153839879142101</v>
      </c>
      <c r="C249" s="302">
        <v>1.7930998406259238</v>
      </c>
      <c r="D249" s="302">
        <f t="shared" si="79"/>
        <v>3.2084838285401336</v>
      </c>
      <c r="E249" s="303"/>
      <c r="F249" s="302">
        <v>1.6912844275251098</v>
      </c>
      <c r="G249" s="302">
        <v>1.9208194944161718</v>
      </c>
      <c r="H249" s="302">
        <f t="shared" si="80"/>
        <v>3.6121039219412818</v>
      </c>
      <c r="I249" s="303"/>
      <c r="J249" s="302">
        <v>1.7629057209096404</v>
      </c>
      <c r="K249" s="302">
        <v>1.5831502141286555</v>
      </c>
      <c r="L249" s="302">
        <f t="shared" si="81"/>
        <v>3.3460559350382959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3.8490164047500133</v>
      </c>
      <c r="C250" s="302">
        <v>2.1249763169772113</v>
      </c>
      <c r="D250" s="302">
        <f t="shared" si="79"/>
        <v>5.9739927217272246</v>
      </c>
      <c r="E250" s="303"/>
      <c r="F250" s="302">
        <v>3.5397460823935454</v>
      </c>
      <c r="G250" s="302">
        <v>2.1281392938129833</v>
      </c>
      <c r="H250" s="302">
        <f t="shared" si="80"/>
        <v>5.6678853762065291</v>
      </c>
      <c r="I250" s="303"/>
      <c r="J250" s="302">
        <v>2.8564563530985096</v>
      </c>
      <c r="K250" s="302">
        <v>2.2479616516192826</v>
      </c>
      <c r="L250" s="302">
        <f t="shared" si="81"/>
        <v>5.1044180047177923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3.6927509570133549E-2</v>
      </c>
      <c r="C251" s="302">
        <v>0.1736581715275636</v>
      </c>
      <c r="D251" s="302">
        <f t="shared" si="79"/>
        <v>0.21058568109769715</v>
      </c>
      <c r="E251" s="303"/>
      <c r="F251" s="302">
        <v>4.0283530580213965E-2</v>
      </c>
      <c r="G251" s="302">
        <v>0.12054548477048387</v>
      </c>
      <c r="H251" s="302">
        <f t="shared" si="80"/>
        <v>0.16082901535069782</v>
      </c>
      <c r="I251" s="303"/>
      <c r="J251" s="302">
        <v>5.0466651456231963E-2</v>
      </c>
      <c r="K251" s="302">
        <v>8.7948720896124905E-2</v>
      </c>
      <c r="L251" s="302">
        <f t="shared" si="81"/>
        <v>0.13841537235235687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3.5641501420408353E-2</v>
      </c>
      <c r="C252" s="302">
        <v>5.503745833649961E-2</v>
      </c>
      <c r="D252" s="302">
        <f t="shared" si="79"/>
        <v>9.0678959756907956E-2</v>
      </c>
      <c r="E252" s="303"/>
      <c r="F252" s="302">
        <v>5.272678160732204E-2</v>
      </c>
      <c r="G252" s="302">
        <v>4.7771956549578554E-2</v>
      </c>
      <c r="H252" s="302">
        <f t="shared" si="80"/>
        <v>0.10049873815690059</v>
      </c>
      <c r="I252" s="303"/>
      <c r="J252" s="302">
        <v>6.1376106346461685E-2</v>
      </c>
      <c r="K252" s="302">
        <v>5.0640859458250732E-2</v>
      </c>
      <c r="L252" s="302">
        <f t="shared" si="81"/>
        <v>0.11201696580471242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0.89500227597558846</v>
      </c>
      <c r="C253" s="302">
        <v>0.6103063253923916</v>
      </c>
      <c r="D253" s="302">
        <f t="shared" si="79"/>
        <v>1.5053086013679802</v>
      </c>
      <c r="E253" s="303"/>
      <c r="F253" s="302">
        <v>0.8846538460593405</v>
      </c>
      <c r="G253" s="302">
        <v>0.52931975583912505</v>
      </c>
      <c r="H253" s="302">
        <f t="shared" si="80"/>
        <v>1.4139736018984657</v>
      </c>
      <c r="I253" s="303"/>
      <c r="J253" s="302">
        <v>0.78657846165777245</v>
      </c>
      <c r="K253" s="302">
        <v>0.5845267571633449</v>
      </c>
      <c r="L253" s="302">
        <f t="shared" si="81"/>
        <v>1.3711052188211172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2.410320745137446E-2</v>
      </c>
      <c r="C254" s="302">
        <v>6.4343962909249985E-2</v>
      </c>
      <c r="D254" s="302">
        <f t="shared" si="79"/>
        <v>8.8447170360624439E-2</v>
      </c>
      <c r="E254" s="303"/>
      <c r="F254" s="302">
        <v>2.0855108922781605E-2</v>
      </c>
      <c r="G254" s="302">
        <v>5.9856324593011878E-2</v>
      </c>
      <c r="H254" s="302">
        <f t="shared" si="80"/>
        <v>8.071143351579349E-2</v>
      </c>
      <c r="I254" s="303"/>
      <c r="J254" s="302">
        <v>3.0220610237204178E-2</v>
      </c>
      <c r="K254" s="302">
        <v>6.2343718266687137E-2</v>
      </c>
      <c r="L254" s="302">
        <f t="shared" si="81"/>
        <v>9.2564328503891319E-2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8.6262543499704011E-2</v>
      </c>
      <c r="C255" s="302">
        <v>0.15594937009059687</v>
      </c>
      <c r="D255" s="302">
        <f t="shared" si="79"/>
        <v>0.24221191359030086</v>
      </c>
      <c r="E255" s="303"/>
      <c r="F255" s="302">
        <v>9.2991414766375166E-2</v>
      </c>
      <c r="G255" s="302">
        <v>0.11819105291137283</v>
      </c>
      <c r="H255" s="302">
        <f t="shared" si="80"/>
        <v>0.21118246767774801</v>
      </c>
      <c r="I255" s="303"/>
      <c r="J255" s="302">
        <v>0.11827848024394762</v>
      </c>
      <c r="K255" s="302">
        <v>0.10271546268273953</v>
      </c>
      <c r="L255" s="302">
        <f t="shared" si="81"/>
        <v>0.22099394292668714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8.0680189523215518</v>
      </c>
      <c r="C257" s="311">
        <f t="shared" ref="C257:D257" si="82">SUM(C247:C255)</f>
        <v>7.9249810476784655</v>
      </c>
      <c r="D257" s="311">
        <f t="shared" si="82"/>
        <v>15.993000000000016</v>
      </c>
      <c r="E257" s="311"/>
      <c r="F257" s="311">
        <f t="shared" ref="F257:H257" si="83">SUM(F247:F255)</f>
        <v>8.6897906870592205</v>
      </c>
      <c r="G257" s="311">
        <f t="shared" si="83"/>
        <v>8.2532093129407791</v>
      </c>
      <c r="H257" s="311">
        <f t="shared" si="83"/>
        <v>16.943000000000005</v>
      </c>
      <c r="I257" s="311"/>
      <c r="J257" s="311">
        <f t="shared" ref="J257:L257" si="84">SUM(J247:J255)</f>
        <v>8.371677085722343</v>
      </c>
      <c r="K257" s="311">
        <f t="shared" si="84"/>
        <v>8.0913229142776455</v>
      </c>
      <c r="L257" s="311">
        <f t="shared" si="84"/>
        <v>16.462999999999987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0.71853926602578733</v>
      </c>
      <c r="C264" s="302">
        <v>1.2866975158807945</v>
      </c>
      <c r="D264" s="302">
        <f>SUM(B264:C264)</f>
        <v>2.0052367819065817</v>
      </c>
      <c r="E264" s="303"/>
      <c r="F264" s="302">
        <v>0.76673327160344729</v>
      </c>
      <c r="G264" s="302">
        <v>1.2363228647575579</v>
      </c>
      <c r="H264" s="302">
        <f>SUM(F264:G264)</f>
        <v>2.0030561363610051</v>
      </c>
      <c r="I264" s="303"/>
      <c r="J264" s="302">
        <v>0.81547895165256357</v>
      </c>
      <c r="K264" s="302">
        <v>1.4212381576556767</v>
      </c>
      <c r="L264" s="302">
        <f>SUM(J264:K264)</f>
        <v>2.2367171093082403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0.53329367859868393</v>
      </c>
      <c r="C265" s="302">
        <v>0.87047914183824182</v>
      </c>
      <c r="D265" s="302">
        <f t="shared" ref="D265:D272" si="85">SUM(B265:C265)</f>
        <v>1.4037728204369258</v>
      </c>
      <c r="E265" s="303"/>
      <c r="F265" s="302">
        <v>0.64600526673284364</v>
      </c>
      <c r="G265" s="302">
        <v>1.0227843773944756</v>
      </c>
      <c r="H265" s="302">
        <f t="shared" ref="H265:H272" si="86">SUM(F265:G265)</f>
        <v>1.6687896441273193</v>
      </c>
      <c r="I265" s="303"/>
      <c r="J265" s="302">
        <v>0.79583768976578262</v>
      </c>
      <c r="K265" s="302">
        <v>1.2537277574434338</v>
      </c>
      <c r="L265" s="302">
        <f t="shared" ref="L265:L272" si="87">SUM(J265:K265)</f>
        <v>2.0495654472092166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0.60724997093952626</v>
      </c>
      <c r="C266" s="302">
        <v>0.82157533887256529</v>
      </c>
      <c r="D266" s="302">
        <f t="shared" si="85"/>
        <v>1.4288253098120915</v>
      </c>
      <c r="E266" s="303"/>
      <c r="F266" s="302">
        <v>0.66380005280889742</v>
      </c>
      <c r="G266" s="302">
        <v>0.84527647715870624</v>
      </c>
      <c r="H266" s="302">
        <f t="shared" si="86"/>
        <v>1.5090765299676037</v>
      </c>
      <c r="I266" s="303"/>
      <c r="J266" s="302">
        <v>0.93300077413739357</v>
      </c>
      <c r="K266" s="302">
        <v>0.92233540124025792</v>
      </c>
      <c r="L266" s="302">
        <f t="shared" si="87"/>
        <v>1.8553361753776514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1.9725423692606572</v>
      </c>
      <c r="C267" s="302">
        <v>0.65744716180793372</v>
      </c>
      <c r="D267" s="302">
        <f t="shared" si="85"/>
        <v>2.629989531068591</v>
      </c>
      <c r="E267" s="303"/>
      <c r="F267" s="302">
        <v>1.674799058996532</v>
      </c>
      <c r="G267" s="302">
        <v>0.66991374032278084</v>
      </c>
      <c r="H267" s="302">
        <f t="shared" si="86"/>
        <v>2.3447127993193129</v>
      </c>
      <c r="I267" s="303"/>
      <c r="J267" s="302">
        <v>1.5740778096823127</v>
      </c>
      <c r="K267" s="302">
        <v>0.84344886708735167</v>
      </c>
      <c r="L267" s="302">
        <f t="shared" si="87"/>
        <v>2.4175266767696644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0.17791762550032197</v>
      </c>
      <c r="C268" s="302">
        <v>0.78771251860623392</v>
      </c>
      <c r="D268" s="302">
        <f t="shared" si="85"/>
        <v>0.9656301441065559</v>
      </c>
      <c r="E268" s="303"/>
      <c r="F268" s="302">
        <v>0.16971986585368551</v>
      </c>
      <c r="G268" s="302">
        <v>0.51189817249590863</v>
      </c>
      <c r="H268" s="302">
        <f t="shared" si="86"/>
        <v>0.68161803834959411</v>
      </c>
      <c r="I268" s="303"/>
      <c r="J268" s="302">
        <v>0.36889721083742955</v>
      </c>
      <c r="K268" s="302">
        <v>0.53541202906251983</v>
      </c>
      <c r="L268" s="302">
        <f t="shared" si="87"/>
        <v>0.90430923989994938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0.19532539672981347</v>
      </c>
      <c r="C269" s="302">
        <v>0.17123912548572548</v>
      </c>
      <c r="D269" s="302">
        <f t="shared" si="85"/>
        <v>0.36656452221553892</v>
      </c>
      <c r="E269" s="303"/>
      <c r="F269" s="302">
        <v>0.16448767103336862</v>
      </c>
      <c r="G269" s="302">
        <v>0.15437473110967698</v>
      </c>
      <c r="H269" s="302">
        <f t="shared" si="86"/>
        <v>0.31886240214304562</v>
      </c>
      <c r="I269" s="303"/>
      <c r="J269" s="302">
        <v>0.20836445876697837</v>
      </c>
      <c r="K269" s="302">
        <v>0.16137804892363511</v>
      </c>
      <c r="L269" s="302">
        <f t="shared" si="87"/>
        <v>0.36974250769061345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1.3437706005020364</v>
      </c>
      <c r="C270" s="302">
        <v>0.66816103470590793</v>
      </c>
      <c r="D270" s="302">
        <f t="shared" si="85"/>
        <v>2.0119316352079446</v>
      </c>
      <c r="E270" s="303"/>
      <c r="F270" s="302">
        <v>1.0674655625609946</v>
      </c>
      <c r="G270" s="302">
        <v>0.56347519786427436</v>
      </c>
      <c r="H270" s="302">
        <f t="shared" si="86"/>
        <v>1.6309407604252688</v>
      </c>
      <c r="I270" s="303"/>
      <c r="J270" s="302">
        <v>1.2421595700355472</v>
      </c>
      <c r="K270" s="302">
        <v>0.63007798255950953</v>
      </c>
      <c r="L270" s="302">
        <f t="shared" si="87"/>
        <v>1.8722375525950568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1.3684678581896722E-2</v>
      </c>
      <c r="C271" s="302">
        <v>0.18151572192052523</v>
      </c>
      <c r="D271" s="302">
        <f t="shared" si="85"/>
        <v>0.19520040050242196</v>
      </c>
      <c r="E271" s="303"/>
      <c r="F271" s="302">
        <v>1.1169567728271953E-2</v>
      </c>
      <c r="G271" s="302">
        <v>0.14032937320695285</v>
      </c>
      <c r="H271" s="302">
        <f t="shared" si="86"/>
        <v>0.15149894093522481</v>
      </c>
      <c r="I271" s="303"/>
      <c r="J271" s="302">
        <v>2.3504079828099305E-2</v>
      </c>
      <c r="K271" s="302">
        <v>0.11796587474374384</v>
      </c>
      <c r="L271" s="302">
        <f t="shared" si="87"/>
        <v>0.14146995457184314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0.17752848592629053</v>
      </c>
      <c r="C272" s="302">
        <v>0.32132036881705806</v>
      </c>
      <c r="D272" s="302">
        <f t="shared" si="85"/>
        <v>0.49884885474334861</v>
      </c>
      <c r="E272" s="303"/>
      <c r="F272" s="302">
        <v>0.12638794732731748</v>
      </c>
      <c r="G272" s="302">
        <v>0.23705680104431121</v>
      </c>
      <c r="H272" s="302">
        <f t="shared" si="86"/>
        <v>0.36344474837162866</v>
      </c>
      <c r="I272" s="303"/>
      <c r="J272" s="302">
        <v>0.16281380528227948</v>
      </c>
      <c r="K272" s="302">
        <v>0.26328153129551668</v>
      </c>
      <c r="L272" s="302">
        <f t="shared" si="87"/>
        <v>0.42609533657779619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5.7398520720650152</v>
      </c>
      <c r="C274" s="311">
        <f t="shared" ref="C274:D274" si="88">SUM(C264:C272)</f>
        <v>5.7661479279349859</v>
      </c>
      <c r="D274" s="311">
        <f t="shared" si="88"/>
        <v>11.505999999999998</v>
      </c>
      <c r="E274" s="311"/>
      <c r="F274" s="311">
        <f t="shared" ref="F274:H274" si="89">SUM(F264:F272)</f>
        <v>5.2905682646453585</v>
      </c>
      <c r="G274" s="311">
        <f t="shared" si="89"/>
        <v>5.3814317353546448</v>
      </c>
      <c r="H274" s="311">
        <f t="shared" si="89"/>
        <v>10.672000000000002</v>
      </c>
      <c r="I274" s="311"/>
      <c r="J274" s="311">
        <f t="shared" ref="J274:L274" si="90">SUM(J264:J272)</f>
        <v>6.1241343499883873</v>
      </c>
      <c r="K274" s="311">
        <f t="shared" si="90"/>
        <v>6.1488656500116452</v>
      </c>
      <c r="L274" s="311">
        <f t="shared" si="90"/>
        <v>12.273000000000032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1.4057835362192372</v>
      </c>
      <c r="C281" s="302">
        <v>3.2479037871320644</v>
      </c>
      <c r="D281" s="302">
        <f>SUM(B281:C281)</f>
        <v>4.6536873233513019</v>
      </c>
      <c r="E281" s="303"/>
      <c r="F281" s="302">
        <v>2.1166395567522271</v>
      </c>
      <c r="G281" s="302">
        <v>4.1665289081676322</v>
      </c>
      <c r="H281" s="302">
        <f>SUM(F281:G281)</f>
        <v>6.2831684649198589</v>
      </c>
      <c r="I281" s="303"/>
      <c r="J281" s="302">
        <v>2.531881235197412</v>
      </c>
      <c r="K281" s="302">
        <v>3.8976571789200909</v>
      </c>
      <c r="L281" s="302">
        <f>SUM(J281:K281)</f>
        <v>6.4295384141175029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4.8970753474601567</v>
      </c>
      <c r="C282" s="302">
        <v>10.901009463368949</v>
      </c>
      <c r="D282" s="302">
        <f t="shared" ref="D282:D289" si="91">SUM(B282:C282)</f>
        <v>15.798084810829106</v>
      </c>
      <c r="E282" s="303"/>
      <c r="F282" s="302">
        <v>7.3262958813670132</v>
      </c>
      <c r="G282" s="302">
        <v>14.293354108161443</v>
      </c>
      <c r="H282" s="302">
        <f t="shared" ref="H282:H289" si="92">SUM(F282:G282)</f>
        <v>21.619649989528455</v>
      </c>
      <c r="I282" s="303"/>
      <c r="J282" s="302">
        <v>9.8733934241569514</v>
      </c>
      <c r="K282" s="302">
        <v>15.875219287266601</v>
      </c>
      <c r="L282" s="302">
        <f t="shared" ref="L282:L289" si="93">SUM(J282:K282)</f>
        <v>25.748612711423554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3.2184745684313838</v>
      </c>
      <c r="C283" s="302">
        <v>4.7955364678003649</v>
      </c>
      <c r="D283" s="302">
        <f t="shared" si="91"/>
        <v>8.0140110362317483</v>
      </c>
      <c r="E283" s="303"/>
      <c r="F283" s="302">
        <v>4.2155889515593792</v>
      </c>
      <c r="G283" s="302">
        <v>6.4452886108954335</v>
      </c>
      <c r="H283" s="302">
        <f t="shared" si="92"/>
        <v>10.660877562454813</v>
      </c>
      <c r="I283" s="303"/>
      <c r="J283" s="302">
        <v>5.4795137057472605</v>
      </c>
      <c r="K283" s="302">
        <v>6.1288315877818693</v>
      </c>
      <c r="L283" s="302">
        <f t="shared" si="93"/>
        <v>11.60834529352913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7.4278745215910824</v>
      </c>
      <c r="C284" s="302">
        <v>3.8812354376643152</v>
      </c>
      <c r="D284" s="302">
        <f t="shared" si="91"/>
        <v>11.309109959255398</v>
      </c>
      <c r="E284" s="303"/>
      <c r="F284" s="302">
        <v>8.4456488095582944</v>
      </c>
      <c r="G284" s="302">
        <v>6.2363611821021703</v>
      </c>
      <c r="H284" s="302">
        <f t="shared" si="92"/>
        <v>14.682009991660465</v>
      </c>
      <c r="I284" s="303"/>
      <c r="J284" s="302">
        <v>7.1106728417075855</v>
      </c>
      <c r="K284" s="302">
        <v>7.9290479176097666</v>
      </c>
      <c r="L284" s="302">
        <f t="shared" si="93"/>
        <v>15.039720759317351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0.13130863782988783</v>
      </c>
      <c r="C285" s="302">
        <v>1.3255108764750303</v>
      </c>
      <c r="D285" s="302">
        <f t="shared" si="91"/>
        <v>1.4568195143049181</v>
      </c>
      <c r="E285" s="303"/>
      <c r="F285" s="302">
        <v>0.17066599259083631</v>
      </c>
      <c r="G285" s="302">
        <v>1.1649328733137851</v>
      </c>
      <c r="H285" s="302">
        <f t="shared" si="92"/>
        <v>1.3355988659046214</v>
      </c>
      <c r="I285" s="303"/>
      <c r="J285" s="302">
        <v>0.29916595739325591</v>
      </c>
      <c r="K285" s="302">
        <v>0.95064828701700832</v>
      </c>
      <c r="L285" s="302">
        <f t="shared" si="93"/>
        <v>1.2498142444102642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0.52518569128901216</v>
      </c>
      <c r="C286" s="302">
        <v>0.30293497215379683</v>
      </c>
      <c r="D286" s="302">
        <f t="shared" si="91"/>
        <v>0.82812066344280899</v>
      </c>
      <c r="E286" s="303"/>
      <c r="F286" s="302">
        <v>0.63688943996927916</v>
      </c>
      <c r="G286" s="302">
        <v>0.33088538063637352</v>
      </c>
      <c r="H286" s="302">
        <f t="shared" si="92"/>
        <v>0.96777482060565267</v>
      </c>
      <c r="I286" s="303"/>
      <c r="J286" s="302">
        <v>0.69902969385046676</v>
      </c>
      <c r="K286" s="302">
        <v>0.47193491538081667</v>
      </c>
      <c r="L286" s="302">
        <f t="shared" si="93"/>
        <v>1.1709646092312833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1.4528703869515904</v>
      </c>
      <c r="C287" s="302">
        <v>0.87624808817298017</v>
      </c>
      <c r="D287" s="302">
        <f t="shared" si="91"/>
        <v>2.3291184751245706</v>
      </c>
      <c r="E287" s="303"/>
      <c r="F287" s="302">
        <v>1.5682952493533173</v>
      </c>
      <c r="G287" s="302">
        <v>1.1296452159094132</v>
      </c>
      <c r="H287" s="302">
        <f t="shared" si="92"/>
        <v>2.6979404652627306</v>
      </c>
      <c r="I287" s="303"/>
      <c r="J287" s="302">
        <v>1.5596813983325901</v>
      </c>
      <c r="K287" s="302">
        <v>1.43230555173317</v>
      </c>
      <c r="L287" s="302">
        <f t="shared" si="93"/>
        <v>2.9919869500657601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8.490784465510734E-2</v>
      </c>
      <c r="C288" s="302">
        <v>0.45824810292368628</v>
      </c>
      <c r="D288" s="302">
        <f t="shared" si="91"/>
        <v>0.5431559475787936</v>
      </c>
      <c r="E288" s="303"/>
      <c r="F288" s="302">
        <v>8.9408387809054815E-2</v>
      </c>
      <c r="G288" s="302">
        <v>0.49590516773698484</v>
      </c>
      <c r="H288" s="302">
        <f t="shared" si="92"/>
        <v>0.5853135555460397</v>
      </c>
      <c r="I288" s="303"/>
      <c r="J288" s="302">
        <v>0.12882326252285459</v>
      </c>
      <c r="K288" s="302">
        <v>0.4240401740214505</v>
      </c>
      <c r="L288" s="302">
        <f t="shared" si="93"/>
        <v>0.55286343654430503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0.63178776183486729</v>
      </c>
      <c r="C289" s="302">
        <v>0.77410450804643982</v>
      </c>
      <c r="D289" s="302">
        <f t="shared" si="91"/>
        <v>1.4058922698813072</v>
      </c>
      <c r="E289" s="303"/>
      <c r="F289" s="302">
        <v>0.63054437847607259</v>
      </c>
      <c r="G289" s="302">
        <v>0.85112190564124046</v>
      </c>
      <c r="H289" s="302">
        <f t="shared" si="92"/>
        <v>1.4816662841173129</v>
      </c>
      <c r="I289" s="303"/>
      <c r="J289" s="302">
        <v>0.7809096316516656</v>
      </c>
      <c r="K289" s="302">
        <v>0.84324394970921146</v>
      </c>
      <c r="L289" s="302">
        <f t="shared" si="93"/>
        <v>1.624153581360877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19.775268296262325</v>
      </c>
      <c r="C291" s="311">
        <f t="shared" ref="C291:D291" si="94">SUM(C281:C289)</f>
        <v>26.562731703737622</v>
      </c>
      <c r="D291" s="311">
        <f t="shared" si="94"/>
        <v>46.337999999999965</v>
      </c>
      <c r="E291" s="311"/>
      <c r="F291" s="311">
        <f t="shared" ref="F291:H291" si="95">SUM(F281:F289)</f>
        <v>25.199976647435477</v>
      </c>
      <c r="G291" s="311">
        <f t="shared" si="95"/>
        <v>35.114023352564487</v>
      </c>
      <c r="H291" s="311">
        <f t="shared" si="95"/>
        <v>60.31399999999995</v>
      </c>
      <c r="I291" s="311"/>
      <c r="J291" s="311">
        <f t="shared" ref="J291:L291" si="96">SUM(J281:J289)</f>
        <v>28.463071150560044</v>
      </c>
      <c r="K291" s="311">
        <f t="shared" si="96"/>
        <v>37.952928849439985</v>
      </c>
      <c r="L291" s="311">
        <f t="shared" si="96"/>
        <v>66.416000000000025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1.5603665529013875</v>
      </c>
      <c r="C298" s="302">
        <v>2.5145916029443178</v>
      </c>
      <c r="D298" s="302">
        <f>SUM(B298:C298)</f>
        <v>4.0749581558457049</v>
      </c>
      <c r="E298" s="303"/>
      <c r="F298" s="302">
        <v>1.8688091883930689</v>
      </c>
      <c r="G298" s="302">
        <v>2.4052383886068247</v>
      </c>
      <c r="H298" s="302">
        <f>SUM(F298:G298)</f>
        <v>4.2740475769998936</v>
      </c>
      <c r="I298" s="303"/>
      <c r="J298" s="302">
        <v>2.0955226245266814</v>
      </c>
      <c r="K298" s="302">
        <v>2.4599985687769661</v>
      </c>
      <c r="L298" s="302">
        <f>SUM(J298:K298)</f>
        <v>4.5555211933036475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2.0544334980753383</v>
      </c>
      <c r="C299" s="302">
        <v>2.7650956870943788</v>
      </c>
      <c r="D299" s="302">
        <f t="shared" ref="D299:D306" si="97">SUM(B299:C299)</f>
        <v>4.8195291851697171</v>
      </c>
      <c r="E299" s="303"/>
      <c r="F299" s="302">
        <v>2.4149781159906207</v>
      </c>
      <c r="G299" s="302">
        <v>3.050473018203403</v>
      </c>
      <c r="H299" s="302">
        <f t="shared" ref="H299:H306" si="98">SUM(F299:G299)</f>
        <v>5.4654511341940237</v>
      </c>
      <c r="I299" s="303"/>
      <c r="J299" s="302">
        <v>2.9447262470367326</v>
      </c>
      <c r="K299" s="302">
        <v>4.1215467774590797</v>
      </c>
      <c r="L299" s="302">
        <f t="shared" ref="L299:L306" si="99">SUM(J299:K299)</f>
        <v>7.0662730244958123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2.1099566534649856</v>
      </c>
      <c r="C300" s="302">
        <v>3.8498682629210537</v>
      </c>
      <c r="D300" s="302">
        <f t="shared" si="97"/>
        <v>5.9598249163860393</v>
      </c>
      <c r="E300" s="303"/>
      <c r="F300" s="302">
        <v>2.2792240266030586</v>
      </c>
      <c r="G300" s="302">
        <v>3.8303898600752802</v>
      </c>
      <c r="H300" s="302">
        <f t="shared" si="98"/>
        <v>6.1096138866783392</v>
      </c>
      <c r="I300" s="303"/>
      <c r="J300" s="302">
        <v>2.8035014041771702</v>
      </c>
      <c r="K300" s="302">
        <v>3.7436869745675061</v>
      </c>
      <c r="L300" s="302">
        <f t="shared" si="99"/>
        <v>6.5471883787446767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5.4251778894996443</v>
      </c>
      <c r="C301" s="302">
        <v>3.6379892674651506</v>
      </c>
      <c r="D301" s="302">
        <f t="shared" si="97"/>
        <v>9.0631671569647949</v>
      </c>
      <c r="E301" s="303"/>
      <c r="F301" s="302">
        <v>4.7990049946437194</v>
      </c>
      <c r="G301" s="302">
        <v>3.7275049472578092</v>
      </c>
      <c r="H301" s="302">
        <f t="shared" si="98"/>
        <v>8.5265099419015282</v>
      </c>
      <c r="I301" s="303"/>
      <c r="J301" s="302">
        <v>4.5665402110051074</v>
      </c>
      <c r="K301" s="302">
        <v>5.2187685387167839</v>
      </c>
      <c r="L301" s="302">
        <f t="shared" si="99"/>
        <v>9.7853087497218922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0.35371835894510228</v>
      </c>
      <c r="C302" s="302">
        <v>1.8124886809964738</v>
      </c>
      <c r="D302" s="302">
        <f t="shared" si="97"/>
        <v>2.1662070399415763</v>
      </c>
      <c r="E302" s="303"/>
      <c r="F302" s="302">
        <v>0.36443216314125243</v>
      </c>
      <c r="G302" s="302">
        <v>1.1655703965661974</v>
      </c>
      <c r="H302" s="302">
        <f t="shared" si="98"/>
        <v>1.5300025597074498</v>
      </c>
      <c r="I302" s="303"/>
      <c r="J302" s="302">
        <v>0.83550398771329248</v>
      </c>
      <c r="K302" s="302">
        <v>1.0253688507229248</v>
      </c>
      <c r="L302" s="302">
        <f t="shared" si="99"/>
        <v>1.8608728384362174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2.5383153723044547</v>
      </c>
      <c r="C303" s="302">
        <v>1.0611228271355002</v>
      </c>
      <c r="D303" s="302">
        <f t="shared" si="97"/>
        <v>3.5994381994399549</v>
      </c>
      <c r="E303" s="303"/>
      <c r="F303" s="302">
        <v>2.288472734880409</v>
      </c>
      <c r="G303" s="302">
        <v>1.0603604536606219</v>
      </c>
      <c r="H303" s="302">
        <f t="shared" si="98"/>
        <v>3.3488331885410307</v>
      </c>
      <c r="I303" s="303"/>
      <c r="J303" s="302">
        <v>2.3950439424441408</v>
      </c>
      <c r="K303" s="302">
        <v>1.2093710334171799</v>
      </c>
      <c r="L303" s="302">
        <f t="shared" si="99"/>
        <v>3.6044149758613209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2.2261412760171702</v>
      </c>
      <c r="C304" s="302">
        <v>3.323098972242351</v>
      </c>
      <c r="D304" s="302">
        <f t="shared" si="97"/>
        <v>5.5492402482595207</v>
      </c>
      <c r="E304" s="303"/>
      <c r="F304" s="302">
        <v>2.0632551359647513</v>
      </c>
      <c r="G304" s="302">
        <v>2.9945263366573176</v>
      </c>
      <c r="H304" s="302">
        <f t="shared" si="98"/>
        <v>5.0577814726220689</v>
      </c>
      <c r="I304" s="303"/>
      <c r="J304" s="302">
        <v>2.5354329284631167</v>
      </c>
      <c r="K304" s="302">
        <v>3.6526656315004935</v>
      </c>
      <c r="L304" s="302">
        <f t="shared" si="99"/>
        <v>6.1880985599636098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0.29248768232368799</v>
      </c>
      <c r="C305" s="302">
        <v>2.3543317746358152</v>
      </c>
      <c r="D305" s="302">
        <f t="shared" si="97"/>
        <v>2.6468194569595034</v>
      </c>
      <c r="E305" s="303"/>
      <c r="F305" s="302">
        <v>0.21845983936579758</v>
      </c>
      <c r="G305" s="302">
        <v>1.9010641070382046</v>
      </c>
      <c r="H305" s="302">
        <f t="shared" si="98"/>
        <v>2.1195239464040023</v>
      </c>
      <c r="I305" s="303"/>
      <c r="J305" s="302">
        <v>0.3285196585693746</v>
      </c>
      <c r="K305" s="302">
        <v>1.7726306586470577</v>
      </c>
      <c r="L305" s="302">
        <f t="shared" si="99"/>
        <v>2.1011503172164323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4.771763491672008</v>
      </c>
      <c r="C306" s="302">
        <v>11.205052149361288</v>
      </c>
      <c r="D306" s="302">
        <f t="shared" si="97"/>
        <v>15.976815641033296</v>
      </c>
      <c r="E306" s="303"/>
      <c r="F306" s="302">
        <v>3.7059083424732489</v>
      </c>
      <c r="G306" s="302">
        <v>9.0083279504784386</v>
      </c>
      <c r="H306" s="302">
        <f t="shared" si="98"/>
        <v>12.714236292951687</v>
      </c>
      <c r="I306" s="303"/>
      <c r="J306" s="302">
        <v>4.1975293808040464</v>
      </c>
      <c r="K306" s="302">
        <v>9.78564258145237</v>
      </c>
      <c r="L306" s="302">
        <f t="shared" si="99"/>
        <v>13.983171962256417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21.332360775203778</v>
      </c>
      <c r="C308" s="311">
        <f t="shared" ref="C308:D308" si="100">SUM(C298:C306)</f>
        <v>32.523639224796327</v>
      </c>
      <c r="D308" s="311">
        <f t="shared" si="100"/>
        <v>53.856000000000108</v>
      </c>
      <c r="E308" s="311"/>
      <c r="F308" s="311">
        <f t="shared" ref="F308:H308" si="101">SUM(F298:F306)</f>
        <v>20.002544541455926</v>
      </c>
      <c r="G308" s="311">
        <f t="shared" si="101"/>
        <v>29.1434554585441</v>
      </c>
      <c r="H308" s="311">
        <f t="shared" si="101"/>
        <v>49.146000000000022</v>
      </c>
      <c r="I308" s="311"/>
      <c r="J308" s="311">
        <f t="shared" ref="J308:L308" si="102">SUM(J298:J306)</f>
        <v>22.702320384739657</v>
      </c>
      <c r="K308" s="311">
        <f t="shared" si="102"/>
        <v>32.989679615260364</v>
      </c>
      <c r="L308" s="311">
        <f t="shared" si="102"/>
        <v>55.692000000000021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1.0176888359030887</v>
      </c>
      <c r="C315" s="302">
        <v>1.364206423560151</v>
      </c>
      <c r="D315" s="302">
        <f>SUM(B315:C315)</f>
        <v>2.3818952594632394</v>
      </c>
      <c r="E315" s="303"/>
      <c r="F315" s="302">
        <v>1.3150230852260472</v>
      </c>
      <c r="G315" s="302">
        <v>1.5987370641072782</v>
      </c>
      <c r="H315" s="302">
        <f>SUM(F315:G315)</f>
        <v>2.9137601493333252</v>
      </c>
      <c r="I315" s="303"/>
      <c r="J315" s="302">
        <v>1.3776675899314135</v>
      </c>
      <c r="K315" s="302">
        <v>1.4911682984665753</v>
      </c>
      <c r="L315" s="302">
        <f>SUM(J315:K315)</f>
        <v>2.8688358883979888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4.5160778941271928</v>
      </c>
      <c r="C316" s="302">
        <v>2.8080665213418552</v>
      </c>
      <c r="D316" s="302">
        <f t="shared" ref="D316:D323" si="103">SUM(B316:C316)</f>
        <v>7.324144415469048</v>
      </c>
      <c r="E316" s="303"/>
      <c r="F316" s="302">
        <v>5.757105804260906</v>
      </c>
      <c r="G316" s="302">
        <v>3.6670005175857496</v>
      </c>
      <c r="H316" s="302">
        <f t="shared" ref="H316:H323" si="104">SUM(F316:G316)</f>
        <v>9.4241063218466561</v>
      </c>
      <c r="I316" s="303"/>
      <c r="J316" s="302">
        <v>6.3465168475372611</v>
      </c>
      <c r="K316" s="302">
        <v>4.3594208147934426</v>
      </c>
      <c r="L316" s="302">
        <f t="shared" ref="L316:L323" si="105">SUM(J316:K316)</f>
        <v>10.705937662330705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4.2498923927884062</v>
      </c>
      <c r="C317" s="302">
        <v>6.0342424352293333</v>
      </c>
      <c r="D317" s="302">
        <f t="shared" si="103"/>
        <v>10.28413482801774</v>
      </c>
      <c r="E317" s="303"/>
      <c r="F317" s="302">
        <v>5.0088522619727591</v>
      </c>
      <c r="G317" s="302">
        <v>6.6975297227913551</v>
      </c>
      <c r="H317" s="302">
        <f t="shared" si="104"/>
        <v>11.706381984764114</v>
      </c>
      <c r="I317" s="303"/>
      <c r="J317" s="302">
        <v>6.1760051061647863</v>
      </c>
      <c r="K317" s="302">
        <v>5.3386801365088443</v>
      </c>
      <c r="L317" s="302">
        <f t="shared" si="105"/>
        <v>11.514685242673631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8.8302431464658273</v>
      </c>
      <c r="C318" s="302">
        <v>3.1361735052633879</v>
      </c>
      <c r="D318" s="302">
        <f t="shared" si="103"/>
        <v>11.966416651729215</v>
      </c>
      <c r="E318" s="303"/>
      <c r="F318" s="302">
        <v>8.0918253802599374</v>
      </c>
      <c r="G318" s="302">
        <v>3.3257466444077002</v>
      </c>
      <c r="H318" s="302">
        <f t="shared" si="104"/>
        <v>11.417572024667638</v>
      </c>
      <c r="I318" s="303"/>
      <c r="J318" s="302">
        <v>6.2585346819770988</v>
      </c>
      <c r="K318" s="302">
        <v>3.7743016944066832</v>
      </c>
      <c r="L318" s="302">
        <f t="shared" si="105"/>
        <v>10.032836376383782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9.774069173329715E-2</v>
      </c>
      <c r="C319" s="302">
        <v>0.31289445356821738</v>
      </c>
      <c r="D319" s="302">
        <f t="shared" si="103"/>
        <v>0.41063514530151451</v>
      </c>
      <c r="E319" s="303"/>
      <c r="F319" s="302">
        <v>0.10696850980153252</v>
      </c>
      <c r="G319" s="302">
        <v>0.25540084400459662</v>
      </c>
      <c r="H319" s="302">
        <f t="shared" si="104"/>
        <v>0.36236935380612911</v>
      </c>
      <c r="I319" s="303"/>
      <c r="J319" s="302">
        <v>0.20574706488674591</v>
      </c>
      <c r="K319" s="302">
        <v>0.22189616103252674</v>
      </c>
      <c r="L319" s="302">
        <f t="shared" si="105"/>
        <v>0.42764322591927262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1.9183307936910854</v>
      </c>
      <c r="C320" s="302">
        <v>0.41087789364625849</v>
      </c>
      <c r="D320" s="302">
        <f t="shared" si="103"/>
        <v>2.3292086873373439</v>
      </c>
      <c r="E320" s="303"/>
      <c r="F320" s="302">
        <v>1.8560265721634412</v>
      </c>
      <c r="G320" s="302">
        <v>0.42232871672940225</v>
      </c>
      <c r="H320" s="302">
        <f t="shared" si="104"/>
        <v>2.2783552888928433</v>
      </c>
      <c r="I320" s="303"/>
      <c r="J320" s="302">
        <v>1.8912180121800279</v>
      </c>
      <c r="K320" s="302">
        <v>0.47609471229883971</v>
      </c>
      <c r="L320" s="302">
        <f t="shared" si="105"/>
        <v>2.3673127244788676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0.85605427273252799</v>
      </c>
      <c r="C321" s="302">
        <v>0.32382744219230053</v>
      </c>
      <c r="D321" s="302">
        <f t="shared" si="103"/>
        <v>1.1798817149248286</v>
      </c>
      <c r="E321" s="303"/>
      <c r="F321" s="302">
        <v>0.83593438198520631</v>
      </c>
      <c r="G321" s="302">
        <v>0.31619220084083288</v>
      </c>
      <c r="H321" s="302">
        <f t="shared" si="104"/>
        <v>1.1521265828260392</v>
      </c>
      <c r="I321" s="303"/>
      <c r="J321" s="302">
        <v>0.8455095248253649</v>
      </c>
      <c r="K321" s="302">
        <v>0.39902918002097204</v>
      </c>
      <c r="L321" s="302">
        <f t="shared" si="105"/>
        <v>1.244538704846337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9.1992459918796982E-2</v>
      </c>
      <c r="C322" s="302">
        <v>0.22131243977190121</v>
      </c>
      <c r="D322" s="302">
        <f t="shared" si="103"/>
        <v>0.31330489969069819</v>
      </c>
      <c r="E322" s="303"/>
      <c r="F322" s="302">
        <v>7.6768511569010225E-2</v>
      </c>
      <c r="G322" s="302">
        <v>0.18739432364498013</v>
      </c>
      <c r="H322" s="302">
        <f t="shared" si="104"/>
        <v>0.26416283521399037</v>
      </c>
      <c r="I322" s="303"/>
      <c r="J322" s="302">
        <v>0.1768697039876635</v>
      </c>
      <c r="K322" s="302">
        <v>0.16687667033694492</v>
      </c>
      <c r="L322" s="302">
        <f t="shared" si="105"/>
        <v>0.34374637432460842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1.3274047359543562</v>
      </c>
      <c r="C323" s="302">
        <v>0.61397366211205151</v>
      </c>
      <c r="D323" s="302">
        <f t="shared" si="103"/>
        <v>1.9413783980664077</v>
      </c>
      <c r="E323" s="303"/>
      <c r="F323" s="302">
        <v>1.0655477107997469</v>
      </c>
      <c r="G323" s="302">
        <v>0.48461774784958106</v>
      </c>
      <c r="H323" s="302">
        <f t="shared" si="104"/>
        <v>1.5501654586493279</v>
      </c>
      <c r="I323" s="303"/>
      <c r="J323" s="302">
        <v>1.1782315616409487</v>
      </c>
      <c r="K323" s="302">
        <v>0.42523223900386642</v>
      </c>
      <c r="L323" s="302">
        <f t="shared" si="105"/>
        <v>1.603463800644815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22.90542522331458</v>
      </c>
      <c r="C325" s="311">
        <f t="shared" ref="C325:D325" si="106">SUM(C315:C323)</f>
        <v>15.225574776685457</v>
      </c>
      <c r="D325" s="311">
        <f t="shared" si="106"/>
        <v>38.131000000000036</v>
      </c>
      <c r="E325" s="311"/>
      <c r="F325" s="311">
        <f t="shared" ref="F325:H325" si="107">SUM(F315:F323)</f>
        <v>24.114052218038591</v>
      </c>
      <c r="G325" s="311">
        <f t="shared" si="107"/>
        <v>16.954947781961476</v>
      </c>
      <c r="H325" s="311">
        <f t="shared" si="107"/>
        <v>41.069000000000059</v>
      </c>
      <c r="I325" s="311"/>
      <c r="J325" s="311">
        <f t="shared" ref="J325:L325" si="108">SUM(J315:J323)</f>
        <v>24.456300093131308</v>
      </c>
      <c r="K325" s="311">
        <f t="shared" si="108"/>
        <v>16.652699906868694</v>
      </c>
      <c r="L325" s="311">
        <f t="shared" si="108"/>
        <v>41.109000000000009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0.53860317781428768</v>
      </c>
      <c r="C332" s="302">
        <v>0.62938918671653765</v>
      </c>
      <c r="D332" s="302">
        <f>SUM(B332:C332)</f>
        <v>1.1679923645308254</v>
      </c>
      <c r="E332" s="303"/>
      <c r="F332" s="302">
        <v>0.62888645904448937</v>
      </c>
      <c r="G332" s="302">
        <v>0.67253544290024814</v>
      </c>
      <c r="H332" s="302">
        <f>SUM(F332:G332)</f>
        <v>1.3014219019447375</v>
      </c>
      <c r="I332" s="303"/>
      <c r="J332" s="302">
        <v>0.7472527237083566</v>
      </c>
      <c r="K332" s="302">
        <v>0.59364765493198179</v>
      </c>
      <c r="L332" s="302">
        <f>SUM(J332:K332)</f>
        <v>1.3409003786403384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19.911725860743726</v>
      </c>
      <c r="C333" s="302">
        <v>12.114331093117327</v>
      </c>
      <c r="D333" s="302">
        <f t="shared" ref="D333:D340" si="109">SUM(B333:C333)</f>
        <v>32.026056953861051</v>
      </c>
      <c r="E333" s="303"/>
      <c r="F333" s="302">
        <v>22.168520620208358</v>
      </c>
      <c r="G333" s="302">
        <v>13.561227279993142</v>
      </c>
      <c r="H333" s="302">
        <f t="shared" ref="H333:H340" si="110">SUM(F333:G333)</f>
        <v>35.729747900201502</v>
      </c>
      <c r="I333" s="303"/>
      <c r="J333" s="302">
        <v>26.551792062162527</v>
      </c>
      <c r="K333" s="302">
        <v>15.43792920609738</v>
      </c>
      <c r="L333" s="302">
        <f t="shared" ref="L333:L340" si="111">SUM(J333:K333)</f>
        <v>41.989721268259906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2.5616442563538788</v>
      </c>
      <c r="C334" s="302">
        <v>1.8210587083197167</v>
      </c>
      <c r="D334" s="302">
        <f t="shared" si="109"/>
        <v>4.3827029646735953</v>
      </c>
      <c r="E334" s="303"/>
      <c r="F334" s="302">
        <v>2.7300898247423699</v>
      </c>
      <c r="G334" s="302">
        <v>1.968077041687438</v>
      </c>
      <c r="H334" s="302">
        <f t="shared" si="110"/>
        <v>4.6981668664298084</v>
      </c>
      <c r="I334" s="303"/>
      <c r="J334" s="302">
        <v>4.3348374540680306</v>
      </c>
      <c r="K334" s="302">
        <v>1.5934393047786346</v>
      </c>
      <c r="L334" s="302">
        <f t="shared" si="111"/>
        <v>5.9282767588466649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2.9122781911205986</v>
      </c>
      <c r="C335" s="302">
        <v>0.57009539939066878</v>
      </c>
      <c r="D335" s="302">
        <f t="shared" si="109"/>
        <v>3.4823735905112674</v>
      </c>
      <c r="E335" s="303"/>
      <c r="F335" s="302">
        <v>2.6229640445615079</v>
      </c>
      <c r="G335" s="302">
        <v>0.4889994160602536</v>
      </c>
      <c r="H335" s="302">
        <f t="shared" si="110"/>
        <v>3.1119634606217614</v>
      </c>
      <c r="I335" s="303"/>
      <c r="J335" s="302">
        <v>1.5011862864363894</v>
      </c>
      <c r="K335" s="302">
        <v>0.44243712522889717</v>
      </c>
      <c r="L335" s="302">
        <f t="shared" si="111"/>
        <v>1.9436234116652866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0.42629325011247421</v>
      </c>
      <c r="C336" s="302">
        <v>0.39552665938719073</v>
      </c>
      <c r="D336" s="302">
        <f t="shared" si="109"/>
        <v>0.82181990949966499</v>
      </c>
      <c r="E336" s="303"/>
      <c r="F336" s="302">
        <v>0.34427383948883367</v>
      </c>
      <c r="G336" s="302">
        <v>0.29384584017210852</v>
      </c>
      <c r="H336" s="302">
        <f t="shared" si="110"/>
        <v>0.63811967966094219</v>
      </c>
      <c r="I336" s="303"/>
      <c r="J336" s="302">
        <v>0.15145793529121387</v>
      </c>
      <c r="K336" s="302">
        <v>0.36811038303725285</v>
      </c>
      <c r="L336" s="302">
        <f t="shared" si="111"/>
        <v>0.51956831832846673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13.073825723473792</v>
      </c>
      <c r="C337" s="302">
        <v>1.5022157478361096</v>
      </c>
      <c r="D337" s="302">
        <f t="shared" si="109"/>
        <v>14.576041471309901</v>
      </c>
      <c r="E337" s="303"/>
      <c r="F337" s="302">
        <v>12.17373478172029</v>
      </c>
      <c r="G337" s="302">
        <v>1.3812082478376315</v>
      </c>
      <c r="H337" s="302">
        <f t="shared" si="110"/>
        <v>13.554943029557922</v>
      </c>
      <c r="I337" s="303"/>
      <c r="J337" s="302">
        <v>13.679897015115577</v>
      </c>
      <c r="K337" s="302">
        <v>1.4831560835708735</v>
      </c>
      <c r="L337" s="302">
        <f t="shared" si="111"/>
        <v>15.163053098686451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0.31665968853855159</v>
      </c>
      <c r="C338" s="302">
        <v>0.13138848992516863</v>
      </c>
      <c r="D338" s="302">
        <f t="shared" si="109"/>
        <v>0.44804817846372025</v>
      </c>
      <c r="E338" s="303"/>
      <c r="F338" s="302">
        <v>0.27486340017263711</v>
      </c>
      <c r="G338" s="302">
        <v>0.11019247496328734</v>
      </c>
      <c r="H338" s="302">
        <f t="shared" si="110"/>
        <v>0.38505587513592443</v>
      </c>
      <c r="I338" s="303"/>
      <c r="J338" s="302">
        <v>0.27722239802294613</v>
      </c>
      <c r="K338" s="302">
        <v>0.14968655296105995</v>
      </c>
      <c r="L338" s="302">
        <f t="shared" si="111"/>
        <v>0.42690895098400605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0.21789298051381908</v>
      </c>
      <c r="C339" s="302">
        <v>0.76048317159810186</v>
      </c>
      <c r="D339" s="302">
        <f t="shared" si="109"/>
        <v>0.97837615211192097</v>
      </c>
      <c r="E339" s="303"/>
      <c r="F339" s="302">
        <v>0.20433036344171954</v>
      </c>
      <c r="G339" s="302">
        <v>0.92978500298667199</v>
      </c>
      <c r="H339" s="302">
        <f t="shared" si="110"/>
        <v>1.1341153664283916</v>
      </c>
      <c r="I339" s="303"/>
      <c r="J339" s="302">
        <v>0.21196374843490312</v>
      </c>
      <c r="K339" s="302">
        <v>1.1619011773685921</v>
      </c>
      <c r="L339" s="302">
        <f t="shared" si="111"/>
        <v>1.3738649258034952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3.5800527752760019</v>
      </c>
      <c r="C340" s="302">
        <v>0.41553563976209673</v>
      </c>
      <c r="D340" s="302">
        <f t="shared" si="109"/>
        <v>3.9955884150380987</v>
      </c>
      <c r="E340" s="303"/>
      <c r="F340" s="302">
        <v>2.8468974723995508</v>
      </c>
      <c r="G340" s="302">
        <v>0.29156844761942829</v>
      </c>
      <c r="H340" s="302">
        <f t="shared" si="110"/>
        <v>3.1384659200189793</v>
      </c>
      <c r="I340" s="303"/>
      <c r="J340" s="302">
        <v>1.2047356858653981</v>
      </c>
      <c r="K340" s="302">
        <v>0.35434720292005334</v>
      </c>
      <c r="L340" s="302">
        <f t="shared" si="111"/>
        <v>1.5590828887854515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43.538975903947126</v>
      </c>
      <c r="C342" s="311">
        <f t="shared" ref="C342:D342" si="112">SUM(C332:C340)</f>
        <v>18.340024096052918</v>
      </c>
      <c r="D342" s="311">
        <f t="shared" si="112"/>
        <v>61.879000000000048</v>
      </c>
      <c r="E342" s="311"/>
      <c r="F342" s="311">
        <f t="shared" ref="F342:H342" si="113">SUM(F332:F340)</f>
        <v>43.994560805779756</v>
      </c>
      <c r="G342" s="311">
        <f t="shared" si="113"/>
        <v>19.697439194220209</v>
      </c>
      <c r="H342" s="311">
        <f t="shared" si="113"/>
        <v>63.691999999999965</v>
      </c>
      <c r="I342" s="311"/>
      <c r="J342" s="311">
        <f t="shared" ref="J342:L342" si="114">SUM(J332:J340)</f>
        <v>48.660345309105338</v>
      </c>
      <c r="K342" s="311">
        <f t="shared" si="114"/>
        <v>21.58465469089472</v>
      </c>
      <c r="L342" s="311">
        <f t="shared" si="114"/>
        <v>70.245000000000061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2.4846758708983452</v>
      </c>
      <c r="C349" s="302">
        <v>1.6997569795563048</v>
      </c>
      <c r="D349" s="302">
        <f>SUM(B349:C349)</f>
        <v>4.18443285045465</v>
      </c>
      <c r="E349" s="303"/>
      <c r="F349" s="302">
        <v>3.2901862019347052</v>
      </c>
      <c r="G349" s="302">
        <v>1.6915621305337116</v>
      </c>
      <c r="H349" s="302">
        <f>SUM(F349:G349)</f>
        <v>4.9817483324684169</v>
      </c>
      <c r="I349" s="303"/>
      <c r="J349" s="302">
        <v>3.8370680048175827</v>
      </c>
      <c r="K349" s="302">
        <v>1.6578911598366768</v>
      </c>
      <c r="L349" s="302">
        <f>SUM(J349:K349)</f>
        <v>5.4949591646542597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23.752423293700705</v>
      </c>
      <c r="C350" s="302">
        <v>10.032145905375661</v>
      </c>
      <c r="D350" s="302">
        <f t="shared" ref="D350:D357" si="115">SUM(B350:C350)</f>
        <v>33.784569199076365</v>
      </c>
      <c r="E350" s="303"/>
      <c r="F350" s="302">
        <v>29.386355371677617</v>
      </c>
      <c r="G350" s="302">
        <v>11.397760923128789</v>
      </c>
      <c r="H350" s="302">
        <f t="shared" ref="H350:H357" si="116">SUM(F350:G350)</f>
        <v>40.78411629480641</v>
      </c>
      <c r="I350" s="303"/>
      <c r="J350" s="302">
        <v>33.924838853333327</v>
      </c>
      <c r="K350" s="302">
        <v>12.463772516275476</v>
      </c>
      <c r="L350" s="302">
        <f t="shared" ref="L350:L357" si="117">SUM(J350:K350)</f>
        <v>46.388611369608803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10.91877259253171</v>
      </c>
      <c r="C351" s="302">
        <v>4.2359667078467567</v>
      </c>
      <c r="D351" s="302">
        <f t="shared" si="115"/>
        <v>15.154739300378466</v>
      </c>
      <c r="E351" s="303"/>
      <c r="F351" s="302">
        <v>13.461142118396332</v>
      </c>
      <c r="G351" s="302">
        <v>4.4291415429089867</v>
      </c>
      <c r="H351" s="302">
        <f t="shared" si="116"/>
        <v>17.890283661305318</v>
      </c>
      <c r="I351" s="303"/>
      <c r="J351" s="302">
        <v>24.961526878823605</v>
      </c>
      <c r="K351" s="302">
        <v>5.78848220550619</v>
      </c>
      <c r="L351" s="302">
        <f t="shared" si="117"/>
        <v>30.750009084329797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8.8781166153703239</v>
      </c>
      <c r="C352" s="302">
        <v>1.8029582980208871</v>
      </c>
      <c r="D352" s="302">
        <f t="shared" si="115"/>
        <v>10.68107491339121</v>
      </c>
      <c r="E352" s="303"/>
      <c r="F352" s="302">
        <v>8.6313409070327332</v>
      </c>
      <c r="G352" s="302">
        <v>1.688210004599801</v>
      </c>
      <c r="H352" s="302">
        <f t="shared" si="116"/>
        <v>10.319550911632534</v>
      </c>
      <c r="I352" s="303"/>
      <c r="J352" s="302">
        <v>5.0259209750713056</v>
      </c>
      <c r="K352" s="302">
        <v>1.5565004720177045</v>
      </c>
      <c r="L352" s="302">
        <f t="shared" si="117"/>
        <v>6.5824214470890103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0.73464739688042546</v>
      </c>
      <c r="C353" s="302">
        <v>0.6586948026672137</v>
      </c>
      <c r="D353" s="302">
        <f t="shared" si="115"/>
        <v>1.3933421995476392</v>
      </c>
      <c r="E353" s="303"/>
      <c r="F353" s="302">
        <v>0.65595942973374477</v>
      </c>
      <c r="G353" s="302">
        <v>0.44141852337795662</v>
      </c>
      <c r="H353" s="302">
        <f t="shared" si="116"/>
        <v>1.0973779531117014</v>
      </c>
      <c r="I353" s="303"/>
      <c r="J353" s="302">
        <v>0.42400497289827543</v>
      </c>
      <c r="K353" s="302">
        <v>0.3361645289742034</v>
      </c>
      <c r="L353" s="302">
        <f t="shared" si="117"/>
        <v>0.76016950187247878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37.778327095222252</v>
      </c>
      <c r="C354" s="302">
        <v>6.5285488728849899</v>
      </c>
      <c r="D354" s="302">
        <f t="shared" si="115"/>
        <v>44.306875968107242</v>
      </c>
      <c r="E354" s="303"/>
      <c r="F354" s="302">
        <v>40.34640675427692</v>
      </c>
      <c r="G354" s="302">
        <v>6.5203619689895396</v>
      </c>
      <c r="H354" s="302">
        <f t="shared" si="116"/>
        <v>46.86676872326646</v>
      </c>
      <c r="I354" s="303"/>
      <c r="J354" s="302">
        <v>44.956005900271236</v>
      </c>
      <c r="K354" s="302">
        <v>9.1811232943938386</v>
      </c>
      <c r="L354" s="302">
        <f t="shared" si="117"/>
        <v>54.137129194665079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1.3611058621343823</v>
      </c>
      <c r="C355" s="302">
        <v>0.35662230242813631</v>
      </c>
      <c r="D355" s="302">
        <f t="shared" si="115"/>
        <v>1.7177281645625186</v>
      </c>
      <c r="E355" s="303"/>
      <c r="F355" s="302">
        <v>1.3288991862175019</v>
      </c>
      <c r="G355" s="302">
        <v>0.28653526672530444</v>
      </c>
      <c r="H355" s="302">
        <f t="shared" si="116"/>
        <v>1.6154344529428064</v>
      </c>
      <c r="I355" s="303"/>
      <c r="J355" s="302">
        <v>1.4571084533244685</v>
      </c>
      <c r="K355" s="302">
        <v>0.28838553542141909</v>
      </c>
      <c r="L355" s="302">
        <f t="shared" si="117"/>
        <v>1.7454939887458876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0.28861768651988667</v>
      </c>
      <c r="C356" s="302">
        <v>0.34614449377056578</v>
      </c>
      <c r="D356" s="302">
        <f t="shared" si="115"/>
        <v>0.63476218029045239</v>
      </c>
      <c r="E356" s="303"/>
      <c r="F356" s="302">
        <v>0.25131970112165924</v>
      </c>
      <c r="G356" s="302">
        <v>0.26821095003682499</v>
      </c>
      <c r="H356" s="302">
        <f t="shared" si="116"/>
        <v>0.51953065115848429</v>
      </c>
      <c r="I356" s="303"/>
      <c r="J356" s="302">
        <v>0.13731458536315644</v>
      </c>
      <c r="K356" s="302">
        <v>0.14837000080306242</v>
      </c>
      <c r="L356" s="302">
        <f t="shared" si="117"/>
        <v>0.28568458616621883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2.3254321495280297</v>
      </c>
      <c r="C357" s="302">
        <v>1.0920430746634378</v>
      </c>
      <c r="D357" s="302">
        <f t="shared" si="115"/>
        <v>3.4174752241914677</v>
      </c>
      <c r="E357" s="303"/>
      <c r="F357" s="302">
        <v>1.9561458905575493</v>
      </c>
      <c r="G357" s="302">
        <v>0.79304312875027605</v>
      </c>
      <c r="H357" s="302">
        <f t="shared" si="116"/>
        <v>2.7491890193078254</v>
      </c>
      <c r="I357" s="303"/>
      <c r="J357" s="302">
        <v>1.1649720299644382</v>
      </c>
      <c r="K357" s="302">
        <v>0.59854963290438901</v>
      </c>
      <c r="L357" s="302">
        <f t="shared" si="117"/>
        <v>1.7635216628688273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88.522118562786048</v>
      </c>
      <c r="C359" s="311">
        <f t="shared" ref="C359:D359" si="118">SUM(C349:C357)</f>
        <v>26.752881437213951</v>
      </c>
      <c r="D359" s="311">
        <f t="shared" si="118"/>
        <v>115.27499999999999</v>
      </c>
      <c r="E359" s="311"/>
      <c r="F359" s="311">
        <f t="shared" ref="F359:H359" si="119">SUM(F349:F357)</f>
        <v>99.307755560948763</v>
      </c>
      <c r="G359" s="311">
        <f t="shared" si="119"/>
        <v>27.516244439051189</v>
      </c>
      <c r="H359" s="311">
        <f t="shared" si="119"/>
        <v>126.82399999999996</v>
      </c>
      <c r="I359" s="311"/>
      <c r="J359" s="311">
        <f t="shared" ref="J359:L359" si="120">SUM(J349:J357)</f>
        <v>115.88876065386738</v>
      </c>
      <c r="K359" s="311">
        <f t="shared" si="120"/>
        <v>32.019239346132956</v>
      </c>
      <c r="L359" s="311">
        <f t="shared" si="120"/>
        <v>147.90800000000036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0.8388005662936675</v>
      </c>
      <c r="C366" s="302">
        <v>0.56109548382052299</v>
      </c>
      <c r="D366" s="302">
        <f>SUM(B366:C366)</f>
        <v>1.3998960501141906</v>
      </c>
      <c r="E366" s="303"/>
      <c r="F366" s="302">
        <v>1.3070928987852439</v>
      </c>
      <c r="G366" s="302">
        <v>0.78660807682954825</v>
      </c>
      <c r="H366" s="302">
        <f>SUM(F366:G366)</f>
        <v>2.0937009756147922</v>
      </c>
      <c r="I366" s="303"/>
      <c r="J366" s="302">
        <v>1.1955037571321052</v>
      </c>
      <c r="K366" s="302">
        <v>0.82340546311715734</v>
      </c>
      <c r="L366" s="302">
        <f>SUM(J366:K366)</f>
        <v>2.0189092202492627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0.78531766946220094</v>
      </c>
      <c r="C367" s="302">
        <v>0.83670597792789092</v>
      </c>
      <c r="D367" s="302">
        <f t="shared" ref="D367:D374" si="121">SUM(B367:C367)</f>
        <v>1.6220236473900917</v>
      </c>
      <c r="E367" s="303"/>
      <c r="F367" s="302">
        <v>1.3462573142740915</v>
      </c>
      <c r="G367" s="302">
        <v>1.3566118961431934</v>
      </c>
      <c r="H367" s="302">
        <f t="shared" ref="H367:H374" si="122">SUM(F367:G367)</f>
        <v>2.7028692104172851</v>
      </c>
      <c r="I367" s="303"/>
      <c r="J367" s="302">
        <v>1.3684630314264428</v>
      </c>
      <c r="K367" s="302">
        <v>1.5286146846037123</v>
      </c>
      <c r="L367" s="302">
        <f t="shared" ref="L367:L374" si="123">SUM(J367:K367)</f>
        <v>2.8970777160301551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1.0687005572298183</v>
      </c>
      <c r="C368" s="302">
        <v>1.6281044643359945</v>
      </c>
      <c r="D368" s="302">
        <f t="shared" si="121"/>
        <v>2.6968050215658126</v>
      </c>
      <c r="E368" s="303"/>
      <c r="F368" s="302">
        <v>1.7094885848798331</v>
      </c>
      <c r="G368" s="302">
        <v>2.410321431296317</v>
      </c>
      <c r="H368" s="302">
        <f t="shared" si="122"/>
        <v>4.1198100161761504</v>
      </c>
      <c r="I368" s="303"/>
      <c r="J368" s="302">
        <v>1.6351591460281456</v>
      </c>
      <c r="K368" s="302">
        <v>2.051268654019593</v>
      </c>
      <c r="L368" s="302">
        <f t="shared" si="123"/>
        <v>3.6864278000477384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2.2468754181830359</v>
      </c>
      <c r="C369" s="302">
        <v>1.2082335215739091</v>
      </c>
      <c r="D369" s="302">
        <f t="shared" si="121"/>
        <v>3.4551089397569452</v>
      </c>
      <c r="E369" s="303"/>
      <c r="F369" s="302">
        <v>3.0942747090715002</v>
      </c>
      <c r="G369" s="302">
        <v>1.81565202260879</v>
      </c>
      <c r="H369" s="302">
        <f t="shared" si="122"/>
        <v>4.9099267316802901</v>
      </c>
      <c r="I369" s="303"/>
      <c r="J369" s="302">
        <v>3.0440346037066273</v>
      </c>
      <c r="K369" s="302">
        <v>2.1028339251796102</v>
      </c>
      <c r="L369" s="302">
        <f t="shared" si="123"/>
        <v>5.1468685288862375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0.29738964087684916</v>
      </c>
      <c r="C370" s="302">
        <v>1.0247611504279555</v>
      </c>
      <c r="D370" s="302">
        <f t="shared" si="121"/>
        <v>1.3221507913048045</v>
      </c>
      <c r="E370" s="303"/>
      <c r="F370" s="302">
        <v>0.45092074603934557</v>
      </c>
      <c r="G370" s="302">
        <v>1.0914436112221368</v>
      </c>
      <c r="H370" s="302">
        <f t="shared" si="122"/>
        <v>1.5423643572614825</v>
      </c>
      <c r="I370" s="303"/>
      <c r="J370" s="302">
        <v>0.58142314494755765</v>
      </c>
      <c r="K370" s="302">
        <v>0.98447517382532734</v>
      </c>
      <c r="L370" s="302">
        <f t="shared" si="123"/>
        <v>1.565898318772885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0.98339181065244863</v>
      </c>
      <c r="C371" s="302">
        <v>0.78024490970211358</v>
      </c>
      <c r="D371" s="302">
        <f t="shared" si="121"/>
        <v>1.7636367203545622</v>
      </c>
      <c r="E371" s="303"/>
      <c r="F371" s="302">
        <v>1.1571278461346584</v>
      </c>
      <c r="G371" s="302">
        <v>1.0596144363062077</v>
      </c>
      <c r="H371" s="302">
        <f t="shared" si="122"/>
        <v>2.2167422824408662</v>
      </c>
      <c r="I371" s="303"/>
      <c r="J371" s="302">
        <v>0.83621465508993931</v>
      </c>
      <c r="K371" s="302">
        <v>1.152731632271556</v>
      </c>
      <c r="L371" s="302">
        <f t="shared" si="123"/>
        <v>1.9889462873614954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0.83212275228193033</v>
      </c>
      <c r="C372" s="302">
        <v>0.80607869603399807</v>
      </c>
      <c r="D372" s="302">
        <f t="shared" si="121"/>
        <v>1.6382014483159284</v>
      </c>
      <c r="E372" s="303"/>
      <c r="F372" s="302">
        <v>1.0726722983806274</v>
      </c>
      <c r="G372" s="302">
        <v>1.1696006581618212</v>
      </c>
      <c r="H372" s="302">
        <f t="shared" si="122"/>
        <v>2.2422729565424486</v>
      </c>
      <c r="I372" s="303"/>
      <c r="J372" s="302">
        <v>1.0860530999975606</v>
      </c>
      <c r="K372" s="302">
        <v>1.6143359475047492</v>
      </c>
      <c r="L372" s="302">
        <f t="shared" si="123"/>
        <v>2.70038904750231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2.5035544603778513E-2</v>
      </c>
      <c r="C373" s="302">
        <v>0.16293373822121632</v>
      </c>
      <c r="D373" s="302">
        <f t="shared" si="121"/>
        <v>0.18796928282499484</v>
      </c>
      <c r="E373" s="303"/>
      <c r="F373" s="302">
        <v>3.2108285862723338E-2</v>
      </c>
      <c r="G373" s="302">
        <v>0.19290910748714082</v>
      </c>
      <c r="H373" s="302">
        <f t="shared" si="122"/>
        <v>0.22501739334986415</v>
      </c>
      <c r="I373" s="303"/>
      <c r="J373" s="302">
        <v>6.373086464361423E-2</v>
      </c>
      <c r="K373" s="302">
        <v>0.1635733360787392</v>
      </c>
      <c r="L373" s="302">
        <f t="shared" si="123"/>
        <v>0.22730420072235341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0.65390377813784695</v>
      </c>
      <c r="C374" s="302">
        <v>1.2523043202348259</v>
      </c>
      <c r="D374" s="302">
        <f t="shared" si="121"/>
        <v>1.9062080983726728</v>
      </c>
      <c r="E374" s="303"/>
      <c r="F374" s="302">
        <v>0.78524160517803687</v>
      </c>
      <c r="G374" s="302">
        <v>1.4830544713387639</v>
      </c>
      <c r="H374" s="302">
        <f t="shared" si="122"/>
        <v>2.2682960765168008</v>
      </c>
      <c r="I374" s="303"/>
      <c r="J374" s="302">
        <v>0.6749460447041854</v>
      </c>
      <c r="K374" s="302">
        <v>1.1652328357233741</v>
      </c>
      <c r="L374" s="302">
        <f t="shared" si="123"/>
        <v>1.8401788804275596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7.7315377377215766</v>
      </c>
      <c r="C376" s="311">
        <f t="shared" ref="C376:D376" si="124">SUM(C366:C374)</f>
        <v>8.2604622622784269</v>
      </c>
      <c r="D376" s="311">
        <f t="shared" si="124"/>
        <v>15.992000000000001</v>
      </c>
      <c r="E376" s="311"/>
      <c r="F376" s="311">
        <f t="shared" ref="F376:H376" si="125">SUM(F366:F374)</f>
        <v>10.955184288606059</v>
      </c>
      <c r="G376" s="311">
        <f t="shared" si="125"/>
        <v>11.365815711393919</v>
      </c>
      <c r="H376" s="311">
        <f t="shared" si="125"/>
        <v>22.32099999999998</v>
      </c>
      <c r="I376" s="311"/>
      <c r="J376" s="311">
        <f t="shared" ref="J376:L376" si="126">SUM(J366:J374)</f>
        <v>10.485528347676178</v>
      </c>
      <c r="K376" s="311">
        <f t="shared" si="126"/>
        <v>11.586471652323818</v>
      </c>
      <c r="L376" s="311">
        <f t="shared" si="126"/>
        <v>22.071999999999996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0.83632149682717671</v>
      </c>
      <c r="C383" s="302">
        <v>0.60253510281105982</v>
      </c>
      <c r="D383" s="302">
        <f>SUM(B383:C383)</f>
        <v>1.4388565996382365</v>
      </c>
      <c r="E383" s="303"/>
      <c r="F383" s="302">
        <v>0.9664044026230727</v>
      </c>
      <c r="G383" s="302">
        <v>1.0028178393677345</v>
      </c>
      <c r="H383" s="302">
        <f>SUM(F383:G383)</f>
        <v>1.9692222419908072</v>
      </c>
      <c r="I383" s="303"/>
      <c r="J383" s="302">
        <v>0.89945246004941004</v>
      </c>
      <c r="K383" s="302">
        <v>1.090628292528935</v>
      </c>
      <c r="L383" s="302">
        <f>SUM(J383:K383)</f>
        <v>1.990080752578345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1.8591088936815476</v>
      </c>
      <c r="C384" s="302">
        <v>1.0545038529366018</v>
      </c>
      <c r="D384" s="302">
        <f t="shared" ref="D384:D391" si="127">SUM(B384:C384)</f>
        <v>2.9136127466181492</v>
      </c>
      <c r="E384" s="303"/>
      <c r="F384" s="302">
        <v>2.121681840723205</v>
      </c>
      <c r="G384" s="302">
        <v>1.3037046598381057</v>
      </c>
      <c r="H384" s="302">
        <f t="shared" ref="H384:H391" si="128">SUM(F384:G384)</f>
        <v>3.4253865005613107</v>
      </c>
      <c r="I384" s="303"/>
      <c r="J384" s="302">
        <v>2.1885583876920802</v>
      </c>
      <c r="K384" s="302">
        <v>1.4935492519888653</v>
      </c>
      <c r="L384" s="302">
        <f t="shared" ref="L384:L391" si="129">SUM(J384:K384)</f>
        <v>3.6821076396809458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1.2264096128153641</v>
      </c>
      <c r="C385" s="302">
        <v>0.62241550094204834</v>
      </c>
      <c r="D385" s="302">
        <f t="shared" si="127"/>
        <v>1.8488251137574125</v>
      </c>
      <c r="E385" s="303"/>
      <c r="F385" s="302">
        <v>1.2717951483082772</v>
      </c>
      <c r="G385" s="302">
        <v>0.79701548815986489</v>
      </c>
      <c r="H385" s="302">
        <f t="shared" si="128"/>
        <v>2.0688106364681422</v>
      </c>
      <c r="I385" s="303"/>
      <c r="J385" s="302">
        <v>1.4123782125089601</v>
      </c>
      <c r="K385" s="302">
        <v>0.86427484852724046</v>
      </c>
      <c r="L385" s="302">
        <f t="shared" si="129"/>
        <v>2.2766530610362006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2.406939822718293</v>
      </c>
      <c r="C386" s="302">
        <v>0.63371681532711632</v>
      </c>
      <c r="D386" s="302">
        <f t="shared" si="127"/>
        <v>3.0406566380454092</v>
      </c>
      <c r="E386" s="303"/>
      <c r="F386" s="302">
        <v>2.1681440290010729</v>
      </c>
      <c r="G386" s="302">
        <v>0.54035401711791486</v>
      </c>
      <c r="H386" s="302">
        <f t="shared" si="128"/>
        <v>2.7084980461189878</v>
      </c>
      <c r="I386" s="303"/>
      <c r="J386" s="302">
        <v>2.0480373826548668</v>
      </c>
      <c r="K386" s="302">
        <v>0.71488996743629807</v>
      </c>
      <c r="L386" s="302">
        <f t="shared" si="129"/>
        <v>2.7629273500911649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0.22323273897638968</v>
      </c>
      <c r="C387" s="302">
        <v>0.49946672976883166</v>
      </c>
      <c r="D387" s="302">
        <f t="shared" si="127"/>
        <v>0.72269946874522129</v>
      </c>
      <c r="E387" s="303"/>
      <c r="F387" s="302">
        <v>0.24509706571186377</v>
      </c>
      <c r="G387" s="302">
        <v>0.56729001348907715</v>
      </c>
      <c r="H387" s="302">
        <f t="shared" si="128"/>
        <v>0.81238707920094089</v>
      </c>
      <c r="I387" s="303"/>
      <c r="J387" s="302">
        <v>0.33023703966025048</v>
      </c>
      <c r="K387" s="302">
        <v>0.65295173376336224</v>
      </c>
      <c r="L387" s="302">
        <f t="shared" si="129"/>
        <v>0.98318877342361266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4.3528003216495108</v>
      </c>
      <c r="C388" s="302">
        <v>1.3185914430441195</v>
      </c>
      <c r="D388" s="302">
        <f t="shared" si="127"/>
        <v>5.67139176469363</v>
      </c>
      <c r="E388" s="303"/>
      <c r="F388" s="302">
        <v>3.8091069141597838</v>
      </c>
      <c r="G388" s="302">
        <v>1.1786769754179596</v>
      </c>
      <c r="H388" s="302">
        <f t="shared" si="128"/>
        <v>4.9877838895777433</v>
      </c>
      <c r="I388" s="303"/>
      <c r="J388" s="302">
        <v>3.1035260268036273</v>
      </c>
      <c r="K388" s="302">
        <v>1.0715282932225252</v>
      </c>
      <c r="L388" s="302">
        <f t="shared" si="129"/>
        <v>4.1750543200261525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0.64541485428720602</v>
      </c>
      <c r="C389" s="302">
        <v>0.48979712628208083</v>
      </c>
      <c r="D389" s="302">
        <f t="shared" si="127"/>
        <v>1.1352119805692868</v>
      </c>
      <c r="E389" s="303"/>
      <c r="F389" s="302">
        <v>0.67310552509345656</v>
      </c>
      <c r="G389" s="302">
        <v>0.55474214018100909</v>
      </c>
      <c r="H389" s="302">
        <f t="shared" si="128"/>
        <v>1.2278476652744656</v>
      </c>
      <c r="I389" s="303"/>
      <c r="J389" s="302">
        <v>0.58408210436931951</v>
      </c>
      <c r="K389" s="302">
        <v>0.54277475728905455</v>
      </c>
      <c r="L389" s="302">
        <f t="shared" si="129"/>
        <v>1.1268568616583741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0.156936815620698</v>
      </c>
      <c r="C390" s="302">
        <v>0.36025845556694791</v>
      </c>
      <c r="D390" s="302">
        <f t="shared" si="127"/>
        <v>0.51719527118764597</v>
      </c>
      <c r="E390" s="303"/>
      <c r="F390" s="302">
        <v>0.15045327865034597</v>
      </c>
      <c r="G390" s="302">
        <v>0.27578469252287596</v>
      </c>
      <c r="H390" s="302">
        <f t="shared" si="128"/>
        <v>0.42623797117322193</v>
      </c>
      <c r="I390" s="303"/>
      <c r="J390" s="302">
        <v>0.24540831903810473</v>
      </c>
      <c r="K390" s="302">
        <v>0.20244709310911885</v>
      </c>
      <c r="L390" s="302">
        <f t="shared" si="129"/>
        <v>0.44785541214722357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0.77309333797256008</v>
      </c>
      <c r="C391" s="302">
        <v>0.84445707877245069</v>
      </c>
      <c r="D391" s="302">
        <f t="shared" si="127"/>
        <v>1.6175504167450108</v>
      </c>
      <c r="E391" s="303"/>
      <c r="F391" s="302">
        <v>0.59684296610627374</v>
      </c>
      <c r="G391" s="302">
        <v>0.62498300352810143</v>
      </c>
      <c r="H391" s="302">
        <f t="shared" si="128"/>
        <v>1.2218259696343752</v>
      </c>
      <c r="I391" s="303"/>
      <c r="J391" s="302">
        <v>0.47702813914843195</v>
      </c>
      <c r="K391" s="302">
        <v>0.60624769020954394</v>
      </c>
      <c r="L391" s="302">
        <f t="shared" si="129"/>
        <v>1.0832758293579758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12.480257894548746</v>
      </c>
      <c r="C393" s="311">
        <f t="shared" ref="C393:D393" si="130">SUM(C383:C391)</f>
        <v>6.4257421054512571</v>
      </c>
      <c r="D393" s="311">
        <f t="shared" si="130"/>
        <v>18.906000000000002</v>
      </c>
      <c r="E393" s="311"/>
      <c r="F393" s="311">
        <f t="shared" ref="F393:H393" si="131">SUM(F383:F391)</f>
        <v>12.002631170377352</v>
      </c>
      <c r="G393" s="311">
        <f t="shared" si="131"/>
        <v>6.845368829622644</v>
      </c>
      <c r="H393" s="311">
        <f t="shared" si="131"/>
        <v>18.847999999999992</v>
      </c>
      <c r="I393" s="311"/>
      <c r="J393" s="311">
        <f t="shared" ref="J393:L393" si="132">SUM(J383:J391)</f>
        <v>11.288708071925052</v>
      </c>
      <c r="K393" s="311">
        <f t="shared" si="132"/>
        <v>7.2392919280749428</v>
      </c>
      <c r="L393" s="311">
        <f t="shared" si="132"/>
        <v>18.527999999999995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Liverpool City Region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38.248438955759823</v>
      </c>
      <c r="C9" s="249">
        <f t="shared" ref="C9:D9" si="0">SUM(C26,C43,C60,C77,C94,C111,C128,C145,C162,C179,C196,C213,C230,C247,C264,C281,C298,C315,C332,C349,C366,C383)</f>
        <v>5.9225170931503133</v>
      </c>
      <c r="D9" s="249">
        <f t="shared" si="0"/>
        <v>9.8007483180603128</v>
      </c>
      <c r="E9" s="249">
        <f>SUM(B9:D9)</f>
        <v>53.971704366970449</v>
      </c>
      <c r="F9" s="238"/>
      <c r="G9" s="249">
        <f>SUM(G26,G43,G60,G77,G94,G111,G128,G145,G162,G179,G196,G213,G230,G247,G264,G281,G298,G315,G332,G349,G366,G383)</f>
        <v>43.962497382703106</v>
      </c>
      <c r="H9" s="249">
        <f t="shared" ref="H9:I9" si="1">SUM(H26,H43,H60,H77,H94,H111,H128,H145,H162,H179,H196,H213,H230,H247,H264,H281,H298,H315,H332,H349,H366,H383)</f>
        <v>9.3960785789110233</v>
      </c>
      <c r="I9" s="249">
        <f t="shared" si="1"/>
        <v>11.113180432558481</v>
      </c>
      <c r="J9" s="249">
        <f>SUM(G9:I9)</f>
        <v>64.471756394172616</v>
      </c>
      <c r="K9" s="238"/>
      <c r="L9" s="249">
        <f>SUM(L26,L43,L60,L77,L94,L111,L128,L145,L162,L179,L196,L213,L230,L247,L264,L281,L298,L315,L332,L349,L366,L383)</f>
        <v>43.646885951532681</v>
      </c>
      <c r="M9" s="249">
        <f t="shared" ref="M9:N9" si="2">SUM(M26,M43,M60,M77,M94,M111,M128,M145,M162,M179,M196,M213,M230,M247,M264,M281,M298,M315,M332,M349,M366,M383)</f>
        <v>11.060724231410404</v>
      </c>
      <c r="N9" s="249">
        <f t="shared" si="2"/>
        <v>12.690170145919044</v>
      </c>
      <c r="O9" s="249">
        <f>SUM(L9:N9)</f>
        <v>67.397780328862126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92.408205034201814</v>
      </c>
      <c r="C10" s="249">
        <f t="shared" si="3"/>
        <v>23.898383066591755</v>
      </c>
      <c r="D10" s="249">
        <f t="shared" si="3"/>
        <v>13.568010379819171</v>
      </c>
      <c r="E10" s="249">
        <f t="shared" ref="E10:E17" si="4">SUM(B10:D10)</f>
        <v>129.87459848061275</v>
      </c>
      <c r="F10" s="238"/>
      <c r="G10" s="249">
        <f t="shared" ref="G10:I10" si="5">SUM(G27,G44,G61,G78,G95,G112,G129,G146,G163,G180,G197,G214,G231,G248,G265,G282,G299,G316,G333,G350,G367,G384)</f>
        <v>112.43051526243349</v>
      </c>
      <c r="H10" s="249">
        <f t="shared" si="5"/>
        <v>31.403459059644565</v>
      </c>
      <c r="I10" s="249">
        <f t="shared" si="5"/>
        <v>14.917178107601941</v>
      </c>
      <c r="J10" s="249">
        <f t="shared" ref="J10:J17" si="6">SUM(G10:I10)</f>
        <v>158.75115242968002</v>
      </c>
      <c r="K10" s="238"/>
      <c r="L10" s="249">
        <f t="shared" ref="L10:N10" si="7">SUM(L27,L44,L61,L78,L95,L112,L129,L146,L163,L180,L197,L214,L231,L248,L265,L282,L299,L316,L333,L350,L367,L384)</f>
        <v>134.75324893440501</v>
      </c>
      <c r="M10" s="249">
        <f t="shared" si="7"/>
        <v>37.882811388538585</v>
      </c>
      <c r="N10" s="249">
        <f t="shared" si="7"/>
        <v>15.358353296187996</v>
      </c>
      <c r="O10" s="249">
        <f t="shared" ref="O10:O17" si="8">SUM(L10:N10)</f>
        <v>187.99441361913159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51.069486297561582</v>
      </c>
      <c r="C11" s="249">
        <f t="shared" si="3"/>
        <v>14.711340944432168</v>
      </c>
      <c r="D11" s="249">
        <f t="shared" si="3"/>
        <v>8.7985357500866641</v>
      </c>
      <c r="E11" s="249">
        <f t="shared" si="4"/>
        <v>74.579362992080405</v>
      </c>
      <c r="F11" s="238"/>
      <c r="G11" s="249">
        <f t="shared" ref="G11:I11" si="9">SUM(G28,G45,G62,G79,G96,G113,G130,G147,G164,G181,G198,G215,G232,G249,G266,G283,G300,G317,G334,G351,G368,G385)</f>
        <v>60.048442393265013</v>
      </c>
      <c r="H11" s="249">
        <f t="shared" si="9"/>
        <v>18.789373717609219</v>
      </c>
      <c r="I11" s="249">
        <f t="shared" si="9"/>
        <v>9.5301119211941909</v>
      </c>
      <c r="J11" s="249">
        <f t="shared" si="6"/>
        <v>88.36792803206842</v>
      </c>
      <c r="K11" s="238"/>
      <c r="L11" s="249">
        <f t="shared" ref="L11:N11" si="10">SUM(L28,L45,L62,L79,L96,L113,L130,L147,L164,L181,L198,L215,L232,L249,L266,L283,L300,L317,L334,L351,L368,L385)</f>
        <v>69.90492458959956</v>
      </c>
      <c r="M11" s="249">
        <f t="shared" si="10"/>
        <v>25.060009000186064</v>
      </c>
      <c r="N11" s="249">
        <f t="shared" si="10"/>
        <v>10.619581457003274</v>
      </c>
      <c r="O11" s="249">
        <f t="shared" si="8"/>
        <v>105.58451504678891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50.729822353449229</v>
      </c>
      <c r="C12" s="249">
        <f t="shared" si="3"/>
        <v>33.02209604193699</v>
      </c>
      <c r="D12" s="249">
        <f t="shared" si="3"/>
        <v>2.6365443197418248</v>
      </c>
      <c r="E12" s="249">
        <f t="shared" si="4"/>
        <v>86.388462715128043</v>
      </c>
      <c r="F12" s="238"/>
      <c r="G12" s="249">
        <f t="shared" ref="G12:I12" si="11">SUM(G29,G46,G63,G80,G97,G114,G131,G148,G165,G182,G199,G216,G233,G250,G267,G284,G301,G318,G335,G352,G369,G386)</f>
        <v>51.865728785889736</v>
      </c>
      <c r="H12" s="249">
        <f t="shared" si="11"/>
        <v>36.83807022208363</v>
      </c>
      <c r="I12" s="249">
        <f t="shared" si="11"/>
        <v>2.7190568040877778</v>
      </c>
      <c r="J12" s="249">
        <f t="shared" si="6"/>
        <v>91.422855812061158</v>
      </c>
      <c r="K12" s="238"/>
      <c r="L12" s="249">
        <f t="shared" ref="L12:N12" si="12">SUM(L29,L46,L63,L80,L97,L114,L131,L148,L165,L182,L199,L216,L233,L250,L267,L284,L301,L318,L335,L352,L369,L386)</f>
        <v>53.996466029941828</v>
      </c>
      <c r="M12" s="249">
        <f t="shared" si="12"/>
        <v>32.88836503185825</v>
      </c>
      <c r="N12" s="249">
        <f t="shared" si="12"/>
        <v>2.4446946134948431</v>
      </c>
      <c r="O12" s="249">
        <f t="shared" si="8"/>
        <v>89.329525675294917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36.918614318041207</v>
      </c>
      <c r="C13" s="249">
        <f t="shared" si="3"/>
        <v>6.6751367139576292</v>
      </c>
      <c r="D13" s="249">
        <f t="shared" si="3"/>
        <v>17.377741619565029</v>
      </c>
      <c r="E13" s="249">
        <f t="shared" si="4"/>
        <v>60.971492651563864</v>
      </c>
      <c r="F13" s="238"/>
      <c r="G13" s="249">
        <f t="shared" ref="G13:I13" si="13">SUM(G30,G47,G64,G81,G98,G115,G132,G149,G166,G183,G200,G217,G234,G251,G268,G285,G302,G319,G336,G353,G370,G387)</f>
        <v>32.165977919293539</v>
      </c>
      <c r="H13" s="249">
        <f t="shared" si="13"/>
        <v>6.2463353758297728</v>
      </c>
      <c r="I13" s="249">
        <f t="shared" si="13"/>
        <v>17.045337042013941</v>
      </c>
      <c r="J13" s="249">
        <f t="shared" si="6"/>
        <v>55.457650337137252</v>
      </c>
      <c r="K13" s="238"/>
      <c r="L13" s="249">
        <f t="shared" ref="L13:N13" si="14">SUM(L30,L47,L64,L81,L98,L115,L132,L149,L166,L183,L200,L217,L234,L251,L268,L285,L302,L319,L336,L353,L370,L387)</f>
        <v>26.820449798452781</v>
      </c>
      <c r="M13" s="249">
        <f t="shared" si="14"/>
        <v>7.9017854960330762</v>
      </c>
      <c r="N13" s="249">
        <f t="shared" si="14"/>
        <v>18.34685443393845</v>
      </c>
      <c r="O13" s="249">
        <f t="shared" si="8"/>
        <v>53.069089728424302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38.701865703157893</v>
      </c>
      <c r="C14" s="249">
        <f t="shared" si="3"/>
        <v>35.15927339548675</v>
      </c>
      <c r="D14" s="249">
        <f t="shared" si="3"/>
        <v>6.4661673038713534</v>
      </c>
      <c r="E14" s="249">
        <f t="shared" si="4"/>
        <v>80.327306402516001</v>
      </c>
      <c r="F14" s="238"/>
      <c r="G14" s="249">
        <f t="shared" ref="G14:I14" si="15">SUM(G31,G48,G65,G82,G99,G116,G133,G150,G167,G184,G201,G218,G235,G252,G269,G286,G303,G320,G337,G354,G371,G388)</f>
        <v>38.132924760443828</v>
      </c>
      <c r="H14" s="249">
        <f t="shared" si="15"/>
        <v>36.14118327000353</v>
      </c>
      <c r="I14" s="249">
        <f t="shared" si="15"/>
        <v>7.559221740955377</v>
      </c>
      <c r="J14" s="249">
        <f t="shared" si="6"/>
        <v>81.833329771402745</v>
      </c>
      <c r="K14" s="238"/>
      <c r="L14" s="249">
        <f t="shared" ref="L14:N14" si="16">SUM(L31,L48,L65,L82,L99,L116,L133,L150,L167,L184,L201,L218,L235,L252,L269,L286,L303,L320,L337,L354,L371,L388)</f>
        <v>45.015487328026019</v>
      </c>
      <c r="M14" s="249">
        <f t="shared" si="16"/>
        <v>37.268357419041784</v>
      </c>
      <c r="N14" s="249">
        <f t="shared" si="16"/>
        <v>8.6319675158967399</v>
      </c>
      <c r="O14" s="249">
        <f t="shared" si="8"/>
        <v>90.91581226296455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26.449546213076587</v>
      </c>
      <c r="C15" s="249">
        <f t="shared" si="3"/>
        <v>35.295863165723048</v>
      </c>
      <c r="D15" s="249">
        <f t="shared" si="3"/>
        <v>3.8276083922980098</v>
      </c>
      <c r="E15" s="249">
        <f t="shared" si="4"/>
        <v>65.573017771097639</v>
      </c>
      <c r="F15" s="238"/>
      <c r="G15" s="249">
        <f t="shared" ref="G15:I15" si="17">SUM(G32,G49,G66,G83,G100,G117,G134,G151,G168,G185,G202,G219,G236,G253,G270,G287,G304,G321,G338,G355,G372,G389)</f>
        <v>24.526943103172222</v>
      </c>
      <c r="H15" s="249">
        <f t="shared" si="17"/>
        <v>37.787891516537023</v>
      </c>
      <c r="I15" s="249">
        <f t="shared" si="17"/>
        <v>3.1189988545825331</v>
      </c>
      <c r="J15" s="249">
        <f t="shared" si="6"/>
        <v>65.433833474291774</v>
      </c>
      <c r="K15" s="238"/>
      <c r="L15" s="249">
        <f t="shared" ref="L15:N15" si="18">SUM(L32,L49,L66,L83,L100,L117,L134,L151,L168,L185,L202,L219,L236,L253,L270,L287,L304,L321,L338,L355,L372,L389)</f>
        <v>24.908589122752506</v>
      </c>
      <c r="M15" s="249">
        <f t="shared" si="18"/>
        <v>40.511165724828651</v>
      </c>
      <c r="N15" s="249">
        <f t="shared" si="18"/>
        <v>2.4765673742396777</v>
      </c>
      <c r="O15" s="249">
        <f t="shared" si="8"/>
        <v>67.896322221820839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33.193224075739728</v>
      </c>
      <c r="C16" s="249">
        <f t="shared" si="3"/>
        <v>5.5587990277084174</v>
      </c>
      <c r="D16" s="249">
        <f t="shared" si="3"/>
        <v>7.0970532891143643</v>
      </c>
      <c r="E16" s="249">
        <f t="shared" si="4"/>
        <v>45.849076392562509</v>
      </c>
      <c r="F16" s="238"/>
      <c r="G16" s="249">
        <f t="shared" ref="G16:I16" si="19">SUM(G33,G50,G67,G84,G101,G118,G135,G152,G169,G186,G203,G220,G237,G254,G271,G288,G305,G322,G339,G356,G373,G390)</f>
        <v>30.362993091831548</v>
      </c>
      <c r="H16" s="249">
        <f t="shared" si="19"/>
        <v>6.4300543010451516</v>
      </c>
      <c r="I16" s="249">
        <f t="shared" si="19"/>
        <v>8.0265397454776117</v>
      </c>
      <c r="J16" s="249">
        <f t="shared" si="6"/>
        <v>44.819587138354315</v>
      </c>
      <c r="K16" s="238"/>
      <c r="L16" s="249">
        <f t="shared" ref="L16:N16" si="20">SUM(L33,L50,L67,L84,L101,L118,L135,L152,L169,L186,L203,L220,L237,L254,L271,L288,L305,L322,L339,L356,L373,L390)</f>
        <v>26.89128606495861</v>
      </c>
      <c r="M16" s="249">
        <f t="shared" si="20"/>
        <v>8.0104664514585391</v>
      </c>
      <c r="N16" s="249">
        <f t="shared" si="20"/>
        <v>9.8361690499513461</v>
      </c>
      <c r="O16" s="249">
        <f t="shared" si="8"/>
        <v>44.737921566368492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35.476364018881455</v>
      </c>
      <c r="C17" s="249">
        <f t="shared" si="3"/>
        <v>37.700176317506397</v>
      </c>
      <c r="D17" s="249">
        <f t="shared" si="3"/>
        <v>4.9464378910807838</v>
      </c>
      <c r="E17" s="249">
        <f t="shared" si="4"/>
        <v>78.12297822746865</v>
      </c>
      <c r="F17" s="238"/>
      <c r="G17" s="249">
        <f t="shared" ref="G17:I17" si="21">SUM(G34,G51,G68,G85,G102,G119,G136,G153,G170,G187,G204,G221,G238,G255,G272,G289,G306,G323,G340,G357,G374,G391)</f>
        <v>30.289107709740886</v>
      </c>
      <c r="H17" s="249">
        <f t="shared" si="21"/>
        <v>36.035741998260043</v>
      </c>
      <c r="I17" s="249">
        <f t="shared" si="21"/>
        <v>4.4350569028308247</v>
      </c>
      <c r="J17" s="249">
        <f t="shared" si="6"/>
        <v>70.759906610831749</v>
      </c>
      <c r="K17" s="238"/>
      <c r="L17" s="249">
        <f t="shared" ref="L17:N17" si="22">SUM(L34,L51,L68,L85,L102,L119,L136,L153,L170,L187,L204,L221,L238,L255,L272,L289,L306,L323,L340,L357,L374,L391)</f>
        <v>33.546448034528218</v>
      </c>
      <c r="M17" s="249">
        <f t="shared" si="22"/>
        <v>32.141504516693331</v>
      </c>
      <c r="N17" s="249">
        <f t="shared" si="22"/>
        <v>6.0796669991233063</v>
      </c>
      <c r="O17" s="249">
        <f t="shared" si="8"/>
        <v>71.767619550344847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403.19556696986933</v>
      </c>
      <c r="C19" s="247">
        <f t="shared" ref="C19:O19" si="23">SUM(C9:C17)</f>
        <v>197.94358576649344</v>
      </c>
      <c r="D19" s="247">
        <f t="shared" si="23"/>
        <v>74.518847263637525</v>
      </c>
      <c r="E19" s="247">
        <f t="shared" si="23"/>
        <v>675.65800000000036</v>
      </c>
      <c r="F19" s="247"/>
      <c r="G19" s="247">
        <f t="shared" si="23"/>
        <v>423.7851304087734</v>
      </c>
      <c r="H19" s="247">
        <f t="shared" si="23"/>
        <v>219.06818803992397</v>
      </c>
      <c r="I19" s="247">
        <f t="shared" si="23"/>
        <v>78.464681551302675</v>
      </c>
      <c r="J19" s="247">
        <f t="shared" si="23"/>
        <v>721.3180000000001</v>
      </c>
      <c r="K19" s="247"/>
      <c r="L19" s="247">
        <f t="shared" si="23"/>
        <v>459.48378585419721</v>
      </c>
      <c r="M19" s="247">
        <f t="shared" si="23"/>
        <v>232.72518926004869</v>
      </c>
      <c r="N19" s="247">
        <f t="shared" si="23"/>
        <v>86.484024885754678</v>
      </c>
      <c r="O19" s="247">
        <f t="shared" si="23"/>
        <v>778.69300000000055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0.13771398621272646</v>
      </c>
      <c r="C26" s="302">
        <v>7.1507194948435956E-3</v>
      </c>
      <c r="D26" s="302">
        <v>4.4111570208759276E-2</v>
      </c>
      <c r="E26" s="302">
        <f>SUM(B26:D26)</f>
        <v>0.18897627591632932</v>
      </c>
      <c r="F26" s="303"/>
      <c r="G26" s="302">
        <v>0.23781286568531557</v>
      </c>
      <c r="H26" s="302">
        <v>8.010278913981133E-3</v>
      </c>
      <c r="I26" s="302">
        <v>4.4206493275139168E-2</v>
      </c>
      <c r="J26" s="302">
        <f>SUM(G26:I26)</f>
        <v>0.29002963787443586</v>
      </c>
      <c r="K26" s="303"/>
      <c r="L26" s="302">
        <v>0.33449296578395538</v>
      </c>
      <c r="M26" s="302">
        <v>5.2393566398484196E-3</v>
      </c>
      <c r="N26" s="302">
        <v>4.6480643145403844E-2</v>
      </c>
      <c r="O26" s="302">
        <f>SUM(L26:N26)</f>
        <v>0.38621296556920764</v>
      </c>
    </row>
    <row r="27" spans="1:15" s="236" customFormat="1" x14ac:dyDescent="0.2">
      <c r="A27" s="237" t="str">
        <f>name!E$5</f>
        <v>Professional occupations</v>
      </c>
      <c r="B27" s="302">
        <v>7.7769411783264131E-2</v>
      </c>
      <c r="C27" s="302">
        <v>6.4642036394488359E-3</v>
      </c>
      <c r="D27" s="302">
        <v>2.5091090147926869E-2</v>
      </c>
      <c r="E27" s="302">
        <f t="shared" ref="E27:E34" si="24">SUM(B27:D27)</f>
        <v>0.10932470557063984</v>
      </c>
      <c r="F27" s="303"/>
      <c r="G27" s="302">
        <v>0.16350951021860044</v>
      </c>
      <c r="H27" s="302">
        <v>6.6311451748767031E-3</v>
      </c>
      <c r="I27" s="302">
        <v>3.9101945836586827E-2</v>
      </c>
      <c r="J27" s="302">
        <f t="shared" ref="J27:J34" si="25">SUM(G27:I27)</f>
        <v>0.20924260123006397</v>
      </c>
      <c r="K27" s="303"/>
      <c r="L27" s="302">
        <v>0.27114004092565641</v>
      </c>
      <c r="M27" s="302">
        <v>5.4602164979527437E-3</v>
      </c>
      <c r="N27" s="302">
        <v>4.6876157657434678E-2</v>
      </c>
      <c r="O27" s="302">
        <f t="shared" ref="O27:O34" si="26">SUM(L27:N27)</f>
        <v>0.32347641508104386</v>
      </c>
    </row>
    <row r="28" spans="1:15" s="236" customFormat="1" x14ac:dyDescent="0.2">
      <c r="A28" s="237" t="str">
        <f>name!E$6</f>
        <v>Associate professional occupations</v>
      </c>
      <c r="B28" s="302">
        <v>4.9917201608009151E-2</v>
      </c>
      <c r="C28" s="302">
        <v>6.8263109775796998E-3</v>
      </c>
      <c r="D28" s="302">
        <v>1.4337380553565843E-2</v>
      </c>
      <c r="E28" s="302">
        <f t="shared" si="24"/>
        <v>7.1080893139154694E-2</v>
      </c>
      <c r="F28" s="303"/>
      <c r="G28" s="302">
        <v>8.9954357951421024E-2</v>
      </c>
      <c r="H28" s="302">
        <v>5.961744561157771E-3</v>
      </c>
      <c r="I28" s="302">
        <v>1.875987112259386E-2</v>
      </c>
      <c r="J28" s="302">
        <f t="shared" si="25"/>
        <v>0.11467597363517265</v>
      </c>
      <c r="K28" s="303"/>
      <c r="L28" s="302">
        <v>0.10733448743862076</v>
      </c>
      <c r="M28" s="302">
        <v>4.6058041246320059E-3</v>
      </c>
      <c r="N28" s="302">
        <v>2.5526557737366135E-2</v>
      </c>
      <c r="O28" s="302">
        <f t="shared" si="26"/>
        <v>0.13746684930061889</v>
      </c>
    </row>
    <row r="29" spans="1:15" s="236" customFormat="1" x14ac:dyDescent="0.2">
      <c r="A29" s="237" t="str">
        <f>name!E$7</f>
        <v>Administrative and secretarial occupations</v>
      </c>
      <c r="B29" s="302">
        <v>8.7431522718964969E-2</v>
      </c>
      <c r="C29" s="302">
        <v>5.5718410626071344E-2</v>
      </c>
      <c r="D29" s="302">
        <v>1.5119279975032878E-2</v>
      </c>
      <c r="E29" s="302">
        <f t="shared" si="24"/>
        <v>0.15826921332006919</v>
      </c>
      <c r="F29" s="303"/>
      <c r="G29" s="302">
        <v>0.1148659346802323</v>
      </c>
      <c r="H29" s="302">
        <v>4.1854608819504875E-2</v>
      </c>
      <c r="I29" s="302">
        <v>1.1830245342075146E-2</v>
      </c>
      <c r="J29" s="302">
        <f t="shared" si="25"/>
        <v>0.16855078884181232</v>
      </c>
      <c r="K29" s="303"/>
      <c r="L29" s="302">
        <v>0.11068591941529066</v>
      </c>
      <c r="M29" s="302">
        <v>2.3059071290307199E-2</v>
      </c>
      <c r="N29" s="302">
        <v>1.0354429133503996E-2</v>
      </c>
      <c r="O29" s="302">
        <f t="shared" si="26"/>
        <v>0.14409941983910185</v>
      </c>
    </row>
    <row r="30" spans="1:15" s="236" customFormat="1" x14ac:dyDescent="0.2">
      <c r="A30" s="237" t="str">
        <f>name!E$8</f>
        <v>Skilled trades occupations</v>
      </c>
      <c r="B30" s="302">
        <v>0.61470493194927156</v>
      </c>
      <c r="C30" s="302">
        <v>3.5635202836657241E-2</v>
      </c>
      <c r="D30" s="302">
        <v>1.5364627490878588</v>
      </c>
      <c r="E30" s="302">
        <f t="shared" si="24"/>
        <v>2.1868028838737876</v>
      </c>
      <c r="F30" s="303"/>
      <c r="G30" s="302">
        <v>0.89562040851474012</v>
      </c>
      <c r="H30" s="302">
        <v>2.0804173724349208E-2</v>
      </c>
      <c r="I30" s="302">
        <v>1.4853607062836223</v>
      </c>
      <c r="J30" s="302">
        <f>SUM(G30:I30)</f>
        <v>2.4017852885227118</v>
      </c>
      <c r="K30" s="303"/>
      <c r="L30" s="302">
        <v>1.0275594538361867</v>
      </c>
      <c r="M30" s="302">
        <v>1.9477779592935736E-2</v>
      </c>
      <c r="N30" s="302">
        <v>1.336116661571743</v>
      </c>
      <c r="O30" s="302">
        <f t="shared" si="26"/>
        <v>2.3831538950008655</v>
      </c>
    </row>
    <row r="31" spans="1:15" s="236" customFormat="1" x14ac:dyDescent="0.2">
      <c r="A31" s="237" t="str">
        <f>name!E$9</f>
        <v>Caring, leisure and other service occupations</v>
      </c>
      <c r="B31" s="302">
        <v>4.3083981824611234E-2</v>
      </c>
      <c r="C31" s="302">
        <v>1.2272138013051805E-2</v>
      </c>
      <c r="D31" s="302">
        <v>4.386983554791303E-2</v>
      </c>
      <c r="E31" s="302">
        <f t="shared" si="24"/>
        <v>9.9225955385576076E-2</v>
      </c>
      <c r="F31" s="303"/>
      <c r="G31" s="302">
        <v>5.0785653818748E-2</v>
      </c>
      <c r="H31" s="302">
        <v>9.2697563558423179E-3</v>
      </c>
      <c r="I31" s="302">
        <v>3.8645907095925996E-2</v>
      </c>
      <c r="J31" s="302">
        <f t="shared" si="25"/>
        <v>9.8701317270516314E-2</v>
      </c>
      <c r="K31" s="303"/>
      <c r="L31" s="302">
        <v>4.9701339881539824E-2</v>
      </c>
      <c r="M31" s="302">
        <v>4.5305964115774922E-3</v>
      </c>
      <c r="N31" s="302">
        <v>6.2181261052843551E-2</v>
      </c>
      <c r="O31" s="302">
        <f t="shared" si="26"/>
        <v>0.11641319734596087</v>
      </c>
    </row>
    <row r="32" spans="1:15" s="236" customFormat="1" x14ac:dyDescent="0.2">
      <c r="A32" s="237" t="str">
        <f>name!E$10</f>
        <v>Sales and customer service occupations</v>
      </c>
      <c r="B32" s="302">
        <v>2.7253272760150344E-2</v>
      </c>
      <c r="C32" s="302">
        <v>5.9627739618817671E-3</v>
      </c>
      <c r="D32" s="302">
        <v>1.5909094249426822E-2</v>
      </c>
      <c r="E32" s="302">
        <f t="shared" si="24"/>
        <v>4.9125140971458939E-2</v>
      </c>
      <c r="F32" s="303"/>
      <c r="G32" s="302">
        <v>3.873948468394528E-2</v>
      </c>
      <c r="H32" s="302">
        <v>4.6084221558639702E-3</v>
      </c>
      <c r="I32" s="302">
        <v>1.1341871284265578E-2</v>
      </c>
      <c r="J32" s="302">
        <f t="shared" si="25"/>
        <v>5.4689778124074828E-2</v>
      </c>
      <c r="K32" s="303"/>
      <c r="L32" s="302">
        <v>5.0587759421477994E-2</v>
      </c>
      <c r="M32" s="302">
        <v>2.8947347049892054E-3</v>
      </c>
      <c r="N32" s="302">
        <v>7.8313359433149158E-3</v>
      </c>
      <c r="O32" s="302">
        <f t="shared" si="26"/>
        <v>6.1313830069782117E-2</v>
      </c>
    </row>
    <row r="33" spans="1:15" s="236" customFormat="1" x14ac:dyDescent="0.2">
      <c r="A33" s="237" t="str">
        <f>name!E$11</f>
        <v>Process, plant and machine operatives</v>
      </c>
      <c r="B33" s="302">
        <v>4.7008107551193799E-2</v>
      </c>
      <c r="C33" s="302">
        <v>3.3612104662219533E-3</v>
      </c>
      <c r="D33" s="302">
        <v>3.302262842102776E-2</v>
      </c>
      <c r="E33" s="302">
        <f t="shared" si="24"/>
        <v>8.3391946438443512E-2</v>
      </c>
      <c r="F33" s="303"/>
      <c r="G33" s="302">
        <v>5.1500191766990243E-2</v>
      </c>
      <c r="H33" s="302">
        <v>3.0128245574339197E-3</v>
      </c>
      <c r="I33" s="302">
        <v>4.2260772028022073E-2</v>
      </c>
      <c r="J33" s="302">
        <f t="shared" si="25"/>
        <v>9.6773788352446238E-2</v>
      </c>
      <c r="K33" s="303"/>
      <c r="L33" s="302">
        <v>2.1301168392630111E-2</v>
      </c>
      <c r="M33" s="302">
        <v>4.4603505527391254E-3</v>
      </c>
      <c r="N33" s="302">
        <v>6.2979022671161095E-2</v>
      </c>
      <c r="O33" s="302">
        <f t="shared" si="26"/>
        <v>8.8740541616530333E-2</v>
      </c>
    </row>
    <row r="34" spans="1:15" s="236" customFormat="1" x14ac:dyDescent="0.2">
      <c r="A34" s="237" t="str">
        <f>name!E$12</f>
        <v>Elementary occupations</v>
      </c>
      <c r="B34" s="302">
        <v>0.10757438588905811</v>
      </c>
      <c r="C34" s="302">
        <v>2.4970714477123009E-2</v>
      </c>
      <c r="D34" s="302">
        <v>0.30725788501836654</v>
      </c>
      <c r="E34" s="302">
        <f t="shared" si="24"/>
        <v>0.43980298538454765</v>
      </c>
      <c r="F34" s="303"/>
      <c r="G34" s="302">
        <v>0.10919527568379601</v>
      </c>
      <c r="H34" s="302">
        <v>1.8947278839378925E-2</v>
      </c>
      <c r="I34" s="302">
        <v>0.272408271625591</v>
      </c>
      <c r="J34" s="302">
        <f t="shared" si="25"/>
        <v>0.40055082614876591</v>
      </c>
      <c r="K34" s="303"/>
      <c r="L34" s="302">
        <v>6.780980188158181E-2</v>
      </c>
      <c r="M34" s="302">
        <v>4.5008126863007931E-2</v>
      </c>
      <c r="N34" s="302">
        <v>0.3523049574323</v>
      </c>
      <c r="O34" s="302">
        <f t="shared" si="26"/>
        <v>0.46512288617688974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1.1924568022972499</v>
      </c>
      <c r="C36" s="311">
        <f t="shared" ref="C36:O36" si="27">SUM(C26:C34)</f>
        <v>0.15836168449287927</v>
      </c>
      <c r="D36" s="311">
        <f t="shared" si="27"/>
        <v>2.0351815132098778</v>
      </c>
      <c r="E36" s="311">
        <f t="shared" si="27"/>
        <v>3.3860000000000068</v>
      </c>
      <c r="F36" s="311"/>
      <c r="G36" s="311">
        <f t="shared" si="27"/>
        <v>1.7519836830037889</v>
      </c>
      <c r="H36" s="311">
        <f t="shared" si="27"/>
        <v>0.11910023310238883</v>
      </c>
      <c r="I36" s="311">
        <f t="shared" si="27"/>
        <v>1.9639160838938219</v>
      </c>
      <c r="J36" s="311">
        <f t="shared" si="27"/>
        <v>3.8349999999999995</v>
      </c>
      <c r="K36" s="311"/>
      <c r="L36" s="311">
        <f t="shared" si="27"/>
        <v>2.0406129369769399</v>
      </c>
      <c r="M36" s="311">
        <f t="shared" si="27"/>
        <v>0.11473603667798984</v>
      </c>
      <c r="N36" s="311">
        <f t="shared" si="27"/>
        <v>1.9506510263450711</v>
      </c>
      <c r="O36" s="311">
        <f t="shared" si="27"/>
        <v>4.1060000000000008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1.9456763341522666E-2</v>
      </c>
      <c r="C43" s="302">
        <v>2.019448281573924E-4</v>
      </c>
      <c r="D43" s="302">
        <v>1.8747411929316834E-5</v>
      </c>
      <c r="E43" s="302">
        <f>SUM(B43:D43)</f>
        <v>1.9677455581609375E-2</v>
      </c>
      <c r="F43" s="303"/>
      <c r="G43" s="302">
        <v>5.1963985111560584E-2</v>
      </c>
      <c r="H43" s="302">
        <v>1.0246901306010133E-3</v>
      </c>
      <c r="I43" s="302">
        <v>0</v>
      </c>
      <c r="J43" s="302">
        <f>SUM(G43:I43)</f>
        <v>5.2988675242161595E-2</v>
      </c>
      <c r="K43" s="303"/>
      <c r="L43" s="302">
        <v>2.6801324903944084E-2</v>
      </c>
      <c r="M43" s="302">
        <v>6.1184108884546257E-4</v>
      </c>
      <c r="N43" s="302">
        <v>0</v>
      </c>
      <c r="O43" s="302">
        <f>SUM(L43:N43)</f>
        <v>2.7413165992789548E-2</v>
      </c>
    </row>
    <row r="44" spans="1:15" s="236" customFormat="1" x14ac:dyDescent="0.2">
      <c r="A44" s="237" t="str">
        <f>name!E$5</f>
        <v>Professional occupations</v>
      </c>
      <c r="B44" s="302">
        <v>2.5814505962934716E-2</v>
      </c>
      <c r="C44" s="302">
        <v>8.108162876286208E-4</v>
      </c>
      <c r="D44" s="302">
        <v>9.7612745117638556E-6</v>
      </c>
      <c r="E44" s="302">
        <f t="shared" ref="E44:E51" si="28">SUM(B44:D44)</f>
        <v>2.6635083525075102E-2</v>
      </c>
      <c r="F44" s="303"/>
      <c r="G44" s="302">
        <v>8.0446238798051531E-2</v>
      </c>
      <c r="H44" s="302">
        <v>4.2078220609496914E-3</v>
      </c>
      <c r="I44" s="302">
        <v>0</v>
      </c>
      <c r="J44" s="302">
        <f t="shared" ref="J44:J46" si="29">SUM(G44:I44)</f>
        <v>8.4654060859001221E-2</v>
      </c>
      <c r="K44" s="303"/>
      <c r="L44" s="302">
        <v>4.3926815129234346E-2</v>
      </c>
      <c r="M44" s="302">
        <v>2.548676358755502E-3</v>
      </c>
      <c r="N44" s="302">
        <v>0</v>
      </c>
      <c r="O44" s="302">
        <f t="shared" ref="O44:O51" si="30">SUM(L44:N44)</f>
        <v>4.6475491487989851E-2</v>
      </c>
    </row>
    <row r="45" spans="1:15" s="236" customFormat="1" x14ac:dyDescent="0.2">
      <c r="A45" s="237" t="str">
        <f>name!E$6</f>
        <v>Associate professional occupations</v>
      </c>
      <c r="B45" s="302">
        <v>2.74159939405141E-2</v>
      </c>
      <c r="C45" s="302">
        <v>2.92266678880751E-4</v>
      </c>
      <c r="D45" s="302">
        <v>1.4415794805560883E-5</v>
      </c>
      <c r="E45" s="302">
        <f t="shared" si="28"/>
        <v>2.7722676414200412E-2</v>
      </c>
      <c r="F45" s="303"/>
      <c r="G45" s="302">
        <v>7.6524193891625569E-2</v>
      </c>
      <c r="H45" s="302">
        <v>1.2863569658544086E-3</v>
      </c>
      <c r="I45" s="302">
        <v>0</v>
      </c>
      <c r="J45" s="302">
        <f t="shared" si="29"/>
        <v>7.7810550857479982E-2</v>
      </c>
      <c r="K45" s="303"/>
      <c r="L45" s="302">
        <v>4.3401315336879721E-2</v>
      </c>
      <c r="M45" s="302">
        <v>7.1090334663803363E-4</v>
      </c>
      <c r="N45" s="302">
        <v>0</v>
      </c>
      <c r="O45" s="302">
        <f t="shared" si="30"/>
        <v>4.4112218683517758E-2</v>
      </c>
    </row>
    <row r="46" spans="1:15" s="236" customFormat="1" x14ac:dyDescent="0.2">
      <c r="A46" s="237" t="str">
        <f>name!E$7</f>
        <v>Administrative and secretarial occupations</v>
      </c>
      <c r="B46" s="302">
        <v>7.5956914369111452E-3</v>
      </c>
      <c r="C46" s="302">
        <v>8.3385805756183446E-4</v>
      </c>
      <c r="D46" s="302">
        <v>3.6185144277261396E-5</v>
      </c>
      <c r="E46" s="302">
        <f t="shared" si="28"/>
        <v>8.465734638750241E-3</v>
      </c>
      <c r="F46" s="303"/>
      <c r="G46" s="302">
        <v>1.9219230614260206E-2</v>
      </c>
      <c r="H46" s="302">
        <v>3.4146020837776368E-3</v>
      </c>
      <c r="I46" s="302">
        <v>0</v>
      </c>
      <c r="J46" s="302">
        <f t="shared" si="29"/>
        <v>2.2633832698037842E-2</v>
      </c>
      <c r="K46" s="303"/>
      <c r="L46" s="302">
        <v>1.0165291629986558E-2</v>
      </c>
      <c r="M46" s="302">
        <v>1.234058645650063E-3</v>
      </c>
      <c r="N46" s="302">
        <v>0</v>
      </c>
      <c r="O46" s="302">
        <f t="shared" si="30"/>
        <v>1.139935027563662E-2</v>
      </c>
    </row>
    <row r="47" spans="1:15" s="236" customFormat="1" x14ac:dyDescent="0.2">
      <c r="A47" s="237" t="str">
        <f>name!E$8</f>
        <v>Skilled trades occupations</v>
      </c>
      <c r="B47" s="302">
        <v>3.8060386199640812E-2</v>
      </c>
      <c r="C47" s="302">
        <v>3.3234896618131231E-4</v>
      </c>
      <c r="D47" s="302">
        <v>2.0684731306661452E-6</v>
      </c>
      <c r="E47" s="302">
        <f t="shared" si="28"/>
        <v>3.8394803638952792E-2</v>
      </c>
      <c r="F47" s="303"/>
      <c r="G47" s="302">
        <v>7.2658077227537768E-2</v>
      </c>
      <c r="H47" s="302">
        <v>8.0187916256804661E-4</v>
      </c>
      <c r="I47" s="302">
        <v>0</v>
      </c>
      <c r="J47" s="302">
        <f>SUM(G47:I47)</f>
        <v>7.3459956390105816E-2</v>
      </c>
      <c r="K47" s="303"/>
      <c r="L47" s="302">
        <v>2.8022698604470063E-2</v>
      </c>
      <c r="M47" s="302">
        <v>5.8977334004658391E-4</v>
      </c>
      <c r="N47" s="302">
        <v>0</v>
      </c>
      <c r="O47" s="302">
        <f t="shared" si="30"/>
        <v>2.8612471944516646E-2</v>
      </c>
    </row>
    <row r="48" spans="1:15" s="236" customFormat="1" x14ac:dyDescent="0.2">
      <c r="A48" s="237" t="str">
        <f>name!E$9</f>
        <v>Caring, leisure and other service occupations</v>
      </c>
      <c r="B48" s="302">
        <v>3.7364013862693553E-3</v>
      </c>
      <c r="C48" s="302">
        <v>4.6997784889018574E-4</v>
      </c>
      <c r="D48" s="302">
        <v>4.7445751827277811E-6</v>
      </c>
      <c r="E48" s="302">
        <f t="shared" si="28"/>
        <v>4.2111238103422688E-3</v>
      </c>
      <c r="F48" s="303"/>
      <c r="G48" s="302">
        <v>9.3012631172438402E-3</v>
      </c>
      <c r="H48" s="302">
        <v>1.7051185295844881E-3</v>
      </c>
      <c r="I48" s="302">
        <v>0</v>
      </c>
      <c r="J48" s="302">
        <f t="shared" ref="J48:J51" si="31">SUM(G48:I48)</f>
        <v>1.1006381646828328E-2</v>
      </c>
      <c r="K48" s="303"/>
      <c r="L48" s="302">
        <v>5.0504611782825103E-3</v>
      </c>
      <c r="M48" s="302">
        <v>9.204656899254439E-4</v>
      </c>
      <c r="N48" s="302">
        <v>0</v>
      </c>
      <c r="O48" s="302">
        <f t="shared" si="30"/>
        <v>5.970926868207954E-3</v>
      </c>
    </row>
    <row r="49" spans="1:15" s="236" customFormat="1" x14ac:dyDescent="0.2">
      <c r="A49" s="237" t="str">
        <f>name!E$10</f>
        <v>Sales and customer service occupations</v>
      </c>
      <c r="B49" s="302">
        <v>3.1449277206885523E-3</v>
      </c>
      <c r="C49" s="302">
        <v>6.5273110170594513E-4</v>
      </c>
      <c r="D49" s="302">
        <v>7.867686207406401E-6</v>
      </c>
      <c r="E49" s="302">
        <f t="shared" si="28"/>
        <v>3.8055265086019037E-3</v>
      </c>
      <c r="F49" s="303"/>
      <c r="G49" s="302">
        <v>7.174678322204699E-3</v>
      </c>
      <c r="H49" s="302">
        <v>2.2609955329159102E-3</v>
      </c>
      <c r="I49" s="302">
        <v>0</v>
      </c>
      <c r="J49" s="302">
        <f t="shared" si="31"/>
        <v>9.4356738551206083E-3</v>
      </c>
      <c r="K49" s="303"/>
      <c r="L49" s="302">
        <v>2.9061008586993785E-3</v>
      </c>
      <c r="M49" s="302">
        <v>9.9273357926161826E-4</v>
      </c>
      <c r="N49" s="302">
        <v>0</v>
      </c>
      <c r="O49" s="302">
        <f t="shared" si="30"/>
        <v>3.8988344379609968E-3</v>
      </c>
    </row>
    <row r="50" spans="1:15" s="236" customFormat="1" x14ac:dyDescent="0.2">
      <c r="A50" s="237" t="str">
        <f>name!E$11</f>
        <v>Process, plant and machine operatives</v>
      </c>
      <c r="B50" s="302">
        <v>4.0008048114785554E-2</v>
      </c>
      <c r="C50" s="302">
        <v>4.8448212267407961E-4</v>
      </c>
      <c r="D50" s="302">
        <v>3.0941373216507397E-6</v>
      </c>
      <c r="E50" s="302">
        <f t="shared" si="28"/>
        <v>4.0495624374781283E-2</v>
      </c>
      <c r="F50" s="303"/>
      <c r="G50" s="302">
        <v>7.591963990258338E-2</v>
      </c>
      <c r="H50" s="302">
        <v>1.2602498770969653E-3</v>
      </c>
      <c r="I50" s="302">
        <v>0</v>
      </c>
      <c r="J50" s="302">
        <f t="shared" si="31"/>
        <v>7.717988977968035E-2</v>
      </c>
      <c r="K50" s="303"/>
      <c r="L50" s="302">
        <v>3.3261552067732854E-2</v>
      </c>
      <c r="M50" s="302">
        <v>6.8530474912704596E-4</v>
      </c>
      <c r="N50" s="302">
        <v>0</v>
      </c>
      <c r="O50" s="302">
        <f t="shared" si="30"/>
        <v>3.3946856816859897E-2</v>
      </c>
    </row>
    <row r="51" spans="1:15" s="236" customFormat="1" x14ac:dyDescent="0.2">
      <c r="A51" s="237" t="str">
        <f>name!E$12</f>
        <v>Elementary occupations</v>
      </c>
      <c r="B51" s="302">
        <v>3.1388633474092481E-3</v>
      </c>
      <c r="C51" s="302">
        <v>4.471389121025277E-4</v>
      </c>
      <c r="D51" s="302">
        <v>5.9692481747524414E-6</v>
      </c>
      <c r="E51" s="302">
        <f t="shared" si="28"/>
        <v>3.5919715076865285E-3</v>
      </c>
      <c r="F51" s="303"/>
      <c r="G51" s="302">
        <v>5.8256926442880434E-3</v>
      </c>
      <c r="H51" s="302">
        <v>1.005286027296068E-3</v>
      </c>
      <c r="I51" s="302">
        <v>0</v>
      </c>
      <c r="J51" s="302">
        <f t="shared" si="31"/>
        <v>6.8309786715841109E-3</v>
      </c>
      <c r="K51" s="303"/>
      <c r="L51" s="302">
        <v>2.5456091220259296E-3</v>
      </c>
      <c r="M51" s="302">
        <v>6.2507437049513488E-4</v>
      </c>
      <c r="N51" s="302">
        <v>0</v>
      </c>
      <c r="O51" s="302">
        <f t="shared" si="30"/>
        <v>3.1706834925210644E-3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0.16837158145067616</v>
      </c>
      <c r="C53" s="311">
        <f t="shared" ref="C53:E53" si="32">SUM(C43:C51)</f>
        <v>4.5255648037826491E-3</v>
      </c>
      <c r="D53" s="311">
        <f t="shared" si="32"/>
        <v>1.0285374554110648E-4</v>
      </c>
      <c r="E53" s="311">
        <f t="shared" si="32"/>
        <v>0.17299999999999993</v>
      </c>
      <c r="F53" s="311"/>
      <c r="G53" s="311">
        <f t="shared" ref="G53:J53" si="33">SUM(G43:G51)</f>
        <v>0.39903299962935562</v>
      </c>
      <c r="H53" s="311">
        <f t="shared" si="33"/>
        <v>1.696700037064423E-2</v>
      </c>
      <c r="I53" s="311">
        <f t="shared" si="33"/>
        <v>0</v>
      </c>
      <c r="J53" s="311">
        <f t="shared" si="33"/>
        <v>0.41599999999999981</v>
      </c>
      <c r="K53" s="311"/>
      <c r="L53" s="311">
        <f t="shared" ref="L53:O53" si="34">SUM(L43:L51)</f>
        <v>0.19608116883125543</v>
      </c>
      <c r="M53" s="311">
        <f t="shared" si="34"/>
        <v>8.9188311687448882E-3</v>
      </c>
      <c r="N53" s="311">
        <f t="shared" si="34"/>
        <v>0</v>
      </c>
      <c r="O53" s="311">
        <f t="shared" si="34"/>
        <v>0.20500000000000032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0.4786353855265878</v>
      </c>
      <c r="C60" s="302">
        <v>3.1254587793120403E-2</v>
      </c>
      <c r="D60" s="302">
        <v>3.4970464939915291E-2</v>
      </c>
      <c r="E60" s="302">
        <f>SUM(B60:D60)</f>
        <v>0.54486043825962349</v>
      </c>
      <c r="F60" s="303"/>
      <c r="G60" s="302">
        <v>0.65438730921427357</v>
      </c>
      <c r="H60" s="302">
        <v>7.8810078408627249E-2</v>
      </c>
      <c r="I60" s="302">
        <v>1.8742028387597122E-2</v>
      </c>
      <c r="J60" s="302">
        <f>SUM(G60:I60)</f>
        <v>0.75193941601049785</v>
      </c>
      <c r="K60" s="303"/>
      <c r="L60" s="302">
        <v>0.51847077168177669</v>
      </c>
      <c r="M60" s="302">
        <v>6.918540502162214E-2</v>
      </c>
      <c r="N60" s="302">
        <v>1.4640652370379165E-2</v>
      </c>
      <c r="O60" s="302">
        <f>SUM(L60:N60)</f>
        <v>0.60229682907377802</v>
      </c>
    </row>
    <row r="61" spans="1:15" s="236" customFormat="1" x14ac:dyDescent="0.2">
      <c r="A61" s="237" t="str">
        <f>name!E$5</f>
        <v>Professional occupations</v>
      </c>
      <c r="B61" s="302">
        <v>0.40706861903798652</v>
      </c>
      <c r="C61" s="302">
        <v>1.8736005747761311E-2</v>
      </c>
      <c r="D61" s="302">
        <v>5.099504242551376E-3</v>
      </c>
      <c r="E61" s="302">
        <f t="shared" ref="E61:E68" si="35">SUM(B61:D61)</f>
        <v>0.43090412902829922</v>
      </c>
      <c r="F61" s="303"/>
      <c r="G61" s="302">
        <v>0.62020571892171783</v>
      </c>
      <c r="H61" s="302">
        <v>4.3807400745672957E-2</v>
      </c>
      <c r="I61" s="302">
        <v>4.7230421605771742E-3</v>
      </c>
      <c r="J61" s="302">
        <f t="shared" ref="J61:J63" si="36">SUM(G61:I61)</f>
        <v>0.66873616182796791</v>
      </c>
      <c r="K61" s="303"/>
      <c r="L61" s="302">
        <v>0.74929812237444404</v>
      </c>
      <c r="M61" s="302">
        <v>3.9336496645010113E-2</v>
      </c>
      <c r="N61" s="302">
        <v>2.6367781347922535E-3</v>
      </c>
      <c r="O61" s="302">
        <f t="shared" ref="O61:O68" si="37">SUM(L61:N61)</f>
        <v>0.79127139715424644</v>
      </c>
    </row>
    <row r="62" spans="1:15" s="236" customFormat="1" x14ac:dyDescent="0.2">
      <c r="A62" s="237" t="str">
        <f>name!E$6</f>
        <v>Associate professional occupations</v>
      </c>
      <c r="B62" s="302">
        <v>0.49942048152574703</v>
      </c>
      <c r="C62" s="302">
        <v>4.7867385553540899E-2</v>
      </c>
      <c r="D62" s="302">
        <v>3.8206331297960345E-3</v>
      </c>
      <c r="E62" s="302">
        <f t="shared" si="35"/>
        <v>0.55110850020908397</v>
      </c>
      <c r="F62" s="303"/>
      <c r="G62" s="302">
        <v>0.71109539618578754</v>
      </c>
      <c r="H62" s="302">
        <v>9.0063932632855739E-2</v>
      </c>
      <c r="I62" s="302">
        <v>3.4615088060343494E-3</v>
      </c>
      <c r="J62" s="302">
        <f t="shared" si="36"/>
        <v>0.80462083762467762</v>
      </c>
      <c r="K62" s="303"/>
      <c r="L62" s="302">
        <v>0.63832641630120757</v>
      </c>
      <c r="M62" s="302">
        <v>7.1981800197618892E-2</v>
      </c>
      <c r="N62" s="302">
        <v>1.6426140329453465E-3</v>
      </c>
      <c r="O62" s="302">
        <f t="shared" si="37"/>
        <v>0.71195083053177177</v>
      </c>
    </row>
    <row r="63" spans="1:15" s="236" customFormat="1" x14ac:dyDescent="0.2">
      <c r="A63" s="237" t="str">
        <f>name!E$7</f>
        <v>Administrative and secretarial occupations</v>
      </c>
      <c r="B63" s="302">
        <v>0.20965713423646087</v>
      </c>
      <c r="C63" s="302">
        <v>0.27147477834993172</v>
      </c>
      <c r="D63" s="302">
        <v>2.1750785484410777E-3</v>
      </c>
      <c r="E63" s="302">
        <f t="shared" si="35"/>
        <v>0.48330699113483366</v>
      </c>
      <c r="F63" s="303"/>
      <c r="G63" s="302">
        <v>0.27769770548943029</v>
      </c>
      <c r="H63" s="302">
        <v>0.31321430961420355</v>
      </c>
      <c r="I63" s="302">
        <v>1.9811208700378129E-3</v>
      </c>
      <c r="J63" s="302">
        <f t="shared" si="36"/>
        <v>0.59289313597367155</v>
      </c>
      <c r="K63" s="303"/>
      <c r="L63" s="302">
        <v>0.26472386709523726</v>
      </c>
      <c r="M63" s="302">
        <v>0.22637289583598322</v>
      </c>
      <c r="N63" s="302">
        <v>2.0463592069040926E-3</v>
      </c>
      <c r="O63" s="302">
        <f t="shared" si="37"/>
        <v>0.49314312213812461</v>
      </c>
    </row>
    <row r="64" spans="1:15" s="236" customFormat="1" x14ac:dyDescent="0.2">
      <c r="A64" s="237" t="str">
        <f>name!E$8</f>
        <v>Skilled trades occupations</v>
      </c>
      <c r="B64" s="302">
        <v>0.93644531750362969</v>
      </c>
      <c r="C64" s="302">
        <v>1.6107181194939483E-2</v>
      </c>
      <c r="D64" s="302">
        <v>1.7705876615197066E-2</v>
      </c>
      <c r="E64" s="302">
        <f t="shared" si="35"/>
        <v>0.97025837531376624</v>
      </c>
      <c r="F64" s="303"/>
      <c r="G64" s="302">
        <v>0.87873720718102133</v>
      </c>
      <c r="H64" s="302">
        <v>1.8610098026891408E-2</v>
      </c>
      <c r="I64" s="302">
        <v>1.078212668437865E-2</v>
      </c>
      <c r="J64" s="302">
        <f>SUM(G64:I64)</f>
        <v>0.90812943189229134</v>
      </c>
      <c r="K64" s="303"/>
      <c r="L64" s="302">
        <v>0.68367798729132578</v>
      </c>
      <c r="M64" s="302">
        <v>7.0984825500646177E-3</v>
      </c>
      <c r="N64" s="302">
        <v>4.2636713156129985E-3</v>
      </c>
      <c r="O64" s="302">
        <f t="shared" si="37"/>
        <v>0.69504014115700341</v>
      </c>
    </row>
    <row r="65" spans="1:15" s="236" customFormat="1" x14ac:dyDescent="0.2">
      <c r="A65" s="237" t="str">
        <f>name!E$9</f>
        <v>Caring, leisure and other service occupations</v>
      </c>
      <c r="B65" s="302">
        <v>3.7764784377612527E-2</v>
      </c>
      <c r="C65" s="302">
        <v>1.0944964896112621E-2</v>
      </c>
      <c r="D65" s="302">
        <v>2.6197515063311146E-3</v>
      </c>
      <c r="E65" s="302">
        <f t="shared" si="35"/>
        <v>5.1329500780056263E-2</v>
      </c>
      <c r="F65" s="303"/>
      <c r="G65" s="302">
        <v>4.7314869276962622E-2</v>
      </c>
      <c r="H65" s="302">
        <v>1.8088193226382436E-2</v>
      </c>
      <c r="I65" s="302">
        <v>4.336368028761502E-3</v>
      </c>
      <c r="J65" s="302">
        <f t="shared" ref="J65:J68" si="38">SUM(G65:I65)</f>
        <v>6.9739430532106558E-2</v>
      </c>
      <c r="K65" s="303"/>
      <c r="L65" s="302">
        <v>3.6240781135976396E-2</v>
      </c>
      <c r="M65" s="302">
        <v>1.0879706265405709E-2</v>
      </c>
      <c r="N65" s="302">
        <v>3.1548789578566706E-3</v>
      </c>
      <c r="O65" s="302">
        <f t="shared" si="37"/>
        <v>5.0275366359238773E-2</v>
      </c>
    </row>
    <row r="66" spans="1:15" s="236" customFormat="1" x14ac:dyDescent="0.2">
      <c r="A66" s="237" t="str">
        <f>name!E$10</f>
        <v>Sales and customer service occupations</v>
      </c>
      <c r="B66" s="302">
        <v>0.13925328279317051</v>
      </c>
      <c r="C66" s="302">
        <v>0.1395827514228806</v>
      </c>
      <c r="D66" s="302">
        <v>1.3578446990796854E-2</v>
      </c>
      <c r="E66" s="302">
        <f t="shared" si="35"/>
        <v>0.29241448120684793</v>
      </c>
      <c r="F66" s="303"/>
      <c r="G66" s="302">
        <v>0.16232636369467651</v>
      </c>
      <c r="H66" s="302">
        <v>0.17775339813838986</v>
      </c>
      <c r="I66" s="302">
        <v>5.5324066310178796E-3</v>
      </c>
      <c r="J66" s="302">
        <f t="shared" si="38"/>
        <v>0.34561216846408427</v>
      </c>
      <c r="K66" s="303"/>
      <c r="L66" s="302">
        <v>0.16008376565816257</v>
      </c>
      <c r="M66" s="302">
        <v>0.12306049429100262</v>
      </c>
      <c r="N66" s="302">
        <v>4.3272669076631284E-3</v>
      </c>
      <c r="O66" s="302">
        <f t="shared" si="37"/>
        <v>0.28747152685682831</v>
      </c>
    </row>
    <row r="67" spans="1:15" s="236" customFormat="1" x14ac:dyDescent="0.2">
      <c r="A67" s="237" t="str">
        <f>name!E$11</f>
        <v>Process, plant and machine operatives</v>
      </c>
      <c r="B67" s="302">
        <v>1.9365781761394936</v>
      </c>
      <c r="C67" s="302">
        <v>7.8254749974710422E-2</v>
      </c>
      <c r="D67" s="302">
        <v>2.3910461865774457E-2</v>
      </c>
      <c r="E67" s="302">
        <f t="shared" si="35"/>
        <v>2.0387433879799786</v>
      </c>
      <c r="F67" s="303"/>
      <c r="G67" s="302">
        <v>1.8734543372007109</v>
      </c>
      <c r="H67" s="302">
        <v>9.6129303862880183E-2</v>
      </c>
      <c r="I67" s="302">
        <v>3.8206139287638212E-2</v>
      </c>
      <c r="J67" s="302">
        <f t="shared" si="38"/>
        <v>2.0077897803512292</v>
      </c>
      <c r="K67" s="303"/>
      <c r="L67" s="302">
        <v>1.3836425120678315</v>
      </c>
      <c r="M67" s="302">
        <v>3.375853895206362E-2</v>
      </c>
      <c r="N67" s="302">
        <v>3.484438304624176E-2</v>
      </c>
      <c r="O67" s="302">
        <f t="shared" si="37"/>
        <v>1.4522454340661368</v>
      </c>
    </row>
    <row r="68" spans="1:15" s="236" customFormat="1" x14ac:dyDescent="0.2">
      <c r="A68" s="237" t="str">
        <f>name!E$12</f>
        <v>Elementary occupations</v>
      </c>
      <c r="B68" s="302">
        <v>1.066495192737082</v>
      </c>
      <c r="C68" s="302">
        <v>0.18180119991465601</v>
      </c>
      <c r="D68" s="302">
        <v>2.0777803435772024E-2</v>
      </c>
      <c r="E68" s="302">
        <f t="shared" si="35"/>
        <v>1.26907419608751</v>
      </c>
      <c r="F68" s="303"/>
      <c r="G68" s="302">
        <v>1.0208496608365076</v>
      </c>
      <c r="H68" s="302">
        <v>0.2011132025670824</v>
      </c>
      <c r="I68" s="302">
        <v>1.9576773919871598E-2</v>
      </c>
      <c r="J68" s="302">
        <f t="shared" si="38"/>
        <v>1.2415396373234615</v>
      </c>
      <c r="K68" s="303"/>
      <c r="L68" s="302">
        <v>1.0054396611749106</v>
      </c>
      <c r="M68" s="302">
        <v>0.30508045872663336</v>
      </c>
      <c r="N68" s="302">
        <v>3.0785232761324319E-2</v>
      </c>
      <c r="O68" s="302">
        <f t="shared" si="37"/>
        <v>1.3413053526628682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5.7113183738777709</v>
      </c>
      <c r="C70" s="311">
        <f t="shared" ref="C70:E70" si="39">SUM(C60:C68)</f>
        <v>0.79602360484765344</v>
      </c>
      <c r="D70" s="311">
        <f t="shared" si="39"/>
        <v>0.1246580212745753</v>
      </c>
      <c r="E70" s="311">
        <f t="shared" si="39"/>
        <v>6.6319999999999997</v>
      </c>
      <c r="F70" s="311"/>
      <c r="G70" s="311">
        <f t="shared" ref="G70:J70" si="40">SUM(G60:G68)</f>
        <v>6.2460685680010881</v>
      </c>
      <c r="H70" s="311">
        <f t="shared" si="40"/>
        <v>1.0375899172229859</v>
      </c>
      <c r="I70" s="311">
        <f t="shared" si="40"/>
        <v>0.10734151477591429</v>
      </c>
      <c r="J70" s="311">
        <f t="shared" si="40"/>
        <v>7.3909999999999876</v>
      </c>
      <c r="K70" s="311"/>
      <c r="L70" s="311">
        <f t="shared" ref="L70:O70" si="41">SUM(L60:L68)</f>
        <v>5.4399038847808718</v>
      </c>
      <c r="M70" s="311">
        <f t="shared" si="41"/>
        <v>0.88675427848540422</v>
      </c>
      <c r="N70" s="311">
        <f t="shared" si="41"/>
        <v>9.8341836733719726E-2</v>
      </c>
      <c r="O70" s="311">
        <f t="shared" si="41"/>
        <v>6.4249999999999954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0.68912626879485128</v>
      </c>
      <c r="C77" s="302">
        <v>3.1359586125466674E-2</v>
      </c>
      <c r="D77" s="302">
        <v>3.4218491119120724E-2</v>
      </c>
      <c r="E77" s="302">
        <f>SUM(B77:D77)</f>
        <v>0.75470434603943859</v>
      </c>
      <c r="F77" s="303"/>
      <c r="G77" s="302">
        <v>0.56720611675682941</v>
      </c>
      <c r="H77" s="302">
        <v>3.4519594868049508E-2</v>
      </c>
      <c r="I77" s="302">
        <v>3.1066862605259423E-2</v>
      </c>
      <c r="J77" s="302">
        <f>SUM(G77:I77)</f>
        <v>0.63279257423013824</v>
      </c>
      <c r="K77" s="303"/>
      <c r="L77" s="302">
        <v>0.52452158358567691</v>
      </c>
      <c r="M77" s="302">
        <v>4.0141514406751219E-2</v>
      </c>
      <c r="N77" s="302">
        <v>3.0866149416256816E-2</v>
      </c>
      <c r="O77" s="302">
        <f>SUM(L77:N77)</f>
        <v>0.59552924740868485</v>
      </c>
    </row>
    <row r="78" spans="1:15" s="236" customFormat="1" x14ac:dyDescent="0.2">
      <c r="A78" s="237" t="str">
        <f>name!E$5</f>
        <v>Professional occupations</v>
      </c>
      <c r="B78" s="302">
        <v>1.4602639091761107</v>
      </c>
      <c r="C78" s="302">
        <v>3.7508096509157721E-2</v>
      </c>
      <c r="D78" s="302">
        <v>3.0507034938542184E-2</v>
      </c>
      <c r="E78" s="302">
        <f t="shared" ref="E78:E85" si="42">SUM(B78:D78)</f>
        <v>1.5282790406238105</v>
      </c>
      <c r="F78" s="303"/>
      <c r="G78" s="302">
        <v>1.3751376327067228</v>
      </c>
      <c r="H78" s="302">
        <v>4.1047330769980933E-2</v>
      </c>
      <c r="I78" s="302">
        <v>2.2150816095505076E-2</v>
      </c>
      <c r="J78" s="302">
        <f t="shared" ref="J78:J80" si="43">SUM(G78:I78)</f>
        <v>1.4383357795722089</v>
      </c>
      <c r="K78" s="303"/>
      <c r="L78" s="302">
        <v>1.7489138451790605</v>
      </c>
      <c r="M78" s="302">
        <v>4.9338146582673929E-2</v>
      </c>
      <c r="N78" s="302">
        <v>1.6958966613937421E-2</v>
      </c>
      <c r="O78" s="302">
        <f t="shared" ref="O78:O85" si="44">SUM(L78:N78)</f>
        <v>1.8152109583756717</v>
      </c>
    </row>
    <row r="79" spans="1:15" s="236" customFormat="1" x14ac:dyDescent="0.2">
      <c r="A79" s="237" t="str">
        <f>name!E$6</f>
        <v>Associate professional occupations</v>
      </c>
      <c r="B79" s="302">
        <v>0.7470183670757029</v>
      </c>
      <c r="C79" s="302">
        <v>3.2933524157094551E-2</v>
      </c>
      <c r="D79" s="302">
        <v>1.39947966476062E-2</v>
      </c>
      <c r="E79" s="302">
        <f t="shared" si="42"/>
        <v>0.79394668788040357</v>
      </c>
      <c r="F79" s="303"/>
      <c r="G79" s="302">
        <v>0.66037379496296789</v>
      </c>
      <c r="H79" s="302">
        <v>2.7932052190352937E-2</v>
      </c>
      <c r="I79" s="302">
        <v>1.0066903219407401E-2</v>
      </c>
      <c r="J79" s="302">
        <f t="shared" si="43"/>
        <v>0.69837275037272817</v>
      </c>
      <c r="K79" s="303"/>
      <c r="L79" s="302">
        <v>0.66040098565856953</v>
      </c>
      <c r="M79" s="302">
        <v>2.7482058673235648E-2</v>
      </c>
      <c r="N79" s="302">
        <v>8.3929432337131373E-3</v>
      </c>
      <c r="O79" s="302">
        <f t="shared" si="44"/>
        <v>0.69627598756551823</v>
      </c>
    </row>
    <row r="80" spans="1:15" s="236" customFormat="1" x14ac:dyDescent="0.2">
      <c r="A80" s="237" t="str">
        <f>name!E$7</f>
        <v>Administrative and secretarial occupations</v>
      </c>
      <c r="B80" s="302">
        <v>0.31942203253119089</v>
      </c>
      <c r="C80" s="302">
        <v>9.2675730490868177E-2</v>
      </c>
      <c r="D80" s="302">
        <v>5.5418147146897509E-3</v>
      </c>
      <c r="E80" s="302">
        <f t="shared" si="42"/>
        <v>0.41763957773674881</v>
      </c>
      <c r="F80" s="303"/>
      <c r="G80" s="302">
        <v>0.25344450201549823</v>
      </c>
      <c r="H80" s="302">
        <v>6.7162943904072361E-2</v>
      </c>
      <c r="I80" s="302">
        <v>6.778294863926811E-3</v>
      </c>
      <c r="J80" s="302">
        <f t="shared" si="43"/>
        <v>0.32738574078349741</v>
      </c>
      <c r="K80" s="303"/>
      <c r="L80" s="302">
        <v>0.24909966926029548</v>
      </c>
      <c r="M80" s="302">
        <v>4.6247614286630462E-2</v>
      </c>
      <c r="N80" s="302">
        <v>4.6423275967855272E-3</v>
      </c>
      <c r="O80" s="302">
        <f t="shared" si="44"/>
        <v>0.29998961114371148</v>
      </c>
    </row>
    <row r="81" spans="1:15" s="236" customFormat="1" x14ac:dyDescent="0.2">
      <c r="A81" s="237" t="str">
        <f>name!E$8</f>
        <v>Skilled trades occupations</v>
      </c>
      <c r="B81" s="302">
        <v>1.0381922228775413</v>
      </c>
      <c r="C81" s="302">
        <v>4.2633865007410336E-2</v>
      </c>
      <c r="D81" s="302">
        <v>5.6982997136774551E-2</v>
      </c>
      <c r="E81" s="302">
        <f t="shared" si="42"/>
        <v>1.1378090850217262</v>
      </c>
      <c r="F81" s="303"/>
      <c r="G81" s="302">
        <v>0.57682093198238438</v>
      </c>
      <c r="H81" s="302">
        <v>2.6371070479233465E-2</v>
      </c>
      <c r="I81" s="302">
        <v>2.6397543589977146E-2</v>
      </c>
      <c r="J81" s="302">
        <f>SUM(G81:I81)</f>
        <v>0.62958954605159501</v>
      </c>
      <c r="K81" s="303"/>
      <c r="L81" s="302">
        <v>0.41151105599944643</v>
      </c>
      <c r="M81" s="302">
        <v>3.0370422355087166E-2</v>
      </c>
      <c r="N81" s="302">
        <v>3.4312891694944642E-2</v>
      </c>
      <c r="O81" s="302">
        <f t="shared" si="44"/>
        <v>0.47619437004947829</v>
      </c>
    </row>
    <row r="82" spans="1:15" s="236" customFormat="1" x14ac:dyDescent="0.2">
      <c r="A82" s="237" t="str">
        <f>name!E$9</f>
        <v>Caring, leisure and other service occupations</v>
      </c>
      <c r="B82" s="302">
        <v>2.6649855816128987E-2</v>
      </c>
      <c r="C82" s="302">
        <v>1.0448423313465937E-2</v>
      </c>
      <c r="D82" s="302">
        <v>2.5869422071344238E-3</v>
      </c>
      <c r="E82" s="302">
        <f t="shared" si="42"/>
        <v>3.9685221336729345E-2</v>
      </c>
      <c r="F82" s="303"/>
      <c r="G82" s="302">
        <v>1.9104597157360289E-2</v>
      </c>
      <c r="H82" s="302">
        <v>6.0458799128083772E-3</v>
      </c>
      <c r="I82" s="302">
        <v>5.8584236691281797E-3</v>
      </c>
      <c r="J82" s="302">
        <f t="shared" ref="J82:J85" si="45">SUM(G82:I82)</f>
        <v>3.1008900739296845E-2</v>
      </c>
      <c r="K82" s="303"/>
      <c r="L82" s="302">
        <v>1.8031102560672932E-2</v>
      </c>
      <c r="M82" s="302">
        <v>4.0456398353317692E-3</v>
      </c>
      <c r="N82" s="302">
        <v>6.2486474162886966E-3</v>
      </c>
      <c r="O82" s="302">
        <f t="shared" si="44"/>
        <v>2.8325389812293399E-2</v>
      </c>
    </row>
    <row r="83" spans="1:15" s="236" customFormat="1" x14ac:dyDescent="0.2">
      <c r="A83" s="237" t="str">
        <f>name!E$10</f>
        <v>Sales and customer service occupations</v>
      </c>
      <c r="B83" s="302">
        <v>0.14322117722430791</v>
      </c>
      <c r="C83" s="302">
        <v>2.8697935205277206E-2</v>
      </c>
      <c r="D83" s="302">
        <v>4.307602942255068E-3</v>
      </c>
      <c r="E83" s="302">
        <f t="shared" si="42"/>
        <v>0.1762267153718402</v>
      </c>
      <c r="F83" s="303"/>
      <c r="G83" s="302">
        <v>0.10424909051498123</v>
      </c>
      <c r="H83" s="302">
        <v>2.0355601925416935E-2</v>
      </c>
      <c r="I83" s="302">
        <v>3.1044066232189184E-3</v>
      </c>
      <c r="J83" s="302">
        <f t="shared" si="45"/>
        <v>0.12770909906361708</v>
      </c>
      <c r="K83" s="303"/>
      <c r="L83" s="302">
        <v>0.1113194001471078</v>
      </c>
      <c r="M83" s="302">
        <v>2.8367303371303641E-2</v>
      </c>
      <c r="N83" s="302">
        <v>2.3511004603863372E-3</v>
      </c>
      <c r="O83" s="302">
        <f t="shared" si="44"/>
        <v>0.14203780397879778</v>
      </c>
    </row>
    <row r="84" spans="1:15" s="236" customFormat="1" x14ac:dyDescent="0.2">
      <c r="A84" s="237" t="str">
        <f>name!E$11</f>
        <v>Process, plant and machine operatives</v>
      </c>
      <c r="B84" s="302">
        <v>0.59011061692491384</v>
      </c>
      <c r="C84" s="302">
        <v>6.343497699899274E-2</v>
      </c>
      <c r="D84" s="302">
        <v>1.2389122822486064E-2</v>
      </c>
      <c r="E84" s="302">
        <f t="shared" si="42"/>
        <v>0.6659347167463926</v>
      </c>
      <c r="F84" s="303"/>
      <c r="G84" s="302">
        <v>0.3119941607207754</v>
      </c>
      <c r="H84" s="302">
        <v>3.7252696979763335E-2</v>
      </c>
      <c r="I84" s="302">
        <v>1.4485670289255858E-2</v>
      </c>
      <c r="J84" s="302">
        <f t="shared" si="45"/>
        <v>0.36373252798979461</v>
      </c>
      <c r="K84" s="303"/>
      <c r="L84" s="302">
        <v>0.25393384215872339</v>
      </c>
      <c r="M84" s="302">
        <v>3.1493019441900666E-2</v>
      </c>
      <c r="N84" s="302">
        <v>2.5657474523935242E-2</v>
      </c>
      <c r="O84" s="302">
        <f t="shared" si="44"/>
        <v>0.31108433612455927</v>
      </c>
    </row>
    <row r="85" spans="1:15" s="236" customFormat="1" x14ac:dyDescent="0.2">
      <c r="A85" s="237" t="str">
        <f>name!E$12</f>
        <v>Elementary occupations</v>
      </c>
      <c r="B85" s="302">
        <v>0.22938645297937765</v>
      </c>
      <c r="C85" s="302">
        <v>4.8388277953103243E-2</v>
      </c>
      <c r="D85" s="302">
        <v>6.9998783104360815E-3</v>
      </c>
      <c r="E85" s="302">
        <f t="shared" si="42"/>
        <v>0.28477460924291698</v>
      </c>
      <c r="F85" s="303"/>
      <c r="G85" s="302">
        <v>0.1158678092603742</v>
      </c>
      <c r="H85" s="302">
        <v>2.5338991404395553E-2</v>
      </c>
      <c r="I85" s="302">
        <v>5.8662805323582761E-3</v>
      </c>
      <c r="J85" s="302">
        <f t="shared" si="45"/>
        <v>0.14707308119712803</v>
      </c>
      <c r="K85" s="303"/>
      <c r="L85" s="302">
        <v>0.11443499066303789</v>
      </c>
      <c r="M85" s="302">
        <v>4.6464091069952446E-2</v>
      </c>
      <c r="N85" s="302">
        <v>1.0453213808295751E-2</v>
      </c>
      <c r="O85" s="302">
        <f t="shared" si="44"/>
        <v>0.17135229554128609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5.2433909034001251</v>
      </c>
      <c r="C87" s="311">
        <f t="shared" ref="C87:E87" si="46">SUM(C77:C85)</f>
        <v>0.38808041576083663</v>
      </c>
      <c r="D87" s="311">
        <f t="shared" si="46"/>
        <v>0.16752868083904504</v>
      </c>
      <c r="E87" s="311">
        <f t="shared" si="46"/>
        <v>5.7990000000000066</v>
      </c>
      <c r="F87" s="311"/>
      <c r="G87" s="311">
        <f t="shared" ref="G87:J87" si="47">SUM(G77:G85)</f>
        <v>3.9841986360778932</v>
      </c>
      <c r="H87" s="311">
        <f t="shared" si="47"/>
        <v>0.28602616243407342</v>
      </c>
      <c r="I87" s="311">
        <f t="shared" si="47"/>
        <v>0.12577520148803711</v>
      </c>
      <c r="J87" s="311">
        <f t="shared" si="47"/>
        <v>4.3960000000000043</v>
      </c>
      <c r="K87" s="311"/>
      <c r="L87" s="311">
        <f t="shared" ref="L87:O87" si="48">SUM(L77:L85)</f>
        <v>4.0921664752125908</v>
      </c>
      <c r="M87" s="311">
        <f t="shared" si="48"/>
        <v>0.30394981002286692</v>
      </c>
      <c r="N87" s="311">
        <f t="shared" si="48"/>
        <v>0.13988371476454356</v>
      </c>
      <c r="O87" s="311">
        <f t="shared" si="48"/>
        <v>4.5360000000000014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3.292952341506957</v>
      </c>
      <c r="C94" s="302">
        <v>0.17277368458303372</v>
      </c>
      <c r="D94" s="302">
        <v>0.48272487326277297</v>
      </c>
      <c r="E94" s="302">
        <f>SUM(B94:D94)</f>
        <v>3.9484508993527636</v>
      </c>
      <c r="F94" s="303"/>
      <c r="G94" s="302">
        <v>3.9911535086959478</v>
      </c>
      <c r="H94" s="302">
        <v>0.25888512672139885</v>
      </c>
      <c r="I94" s="302">
        <v>0.45615063323738614</v>
      </c>
      <c r="J94" s="302">
        <f>SUM(G94:I94)</f>
        <v>4.7061892686547324</v>
      </c>
      <c r="K94" s="303"/>
      <c r="L94" s="302">
        <v>3.2818261900847436</v>
      </c>
      <c r="M94" s="302">
        <v>0.24033149318366964</v>
      </c>
      <c r="N94" s="302">
        <v>0.43747492520566378</v>
      </c>
      <c r="O94" s="302">
        <f>SUM(L94:N94)</f>
        <v>3.9596326084740774</v>
      </c>
    </row>
    <row r="95" spans="1:15" s="236" customFormat="1" x14ac:dyDescent="0.2">
      <c r="A95" s="237" t="str">
        <f>name!E$5</f>
        <v>Professional occupations</v>
      </c>
      <c r="B95" s="302">
        <v>6.3148510208666728</v>
      </c>
      <c r="C95" s="302">
        <v>0.18722488482773364</v>
      </c>
      <c r="D95" s="302">
        <v>0.26570691233547228</v>
      </c>
      <c r="E95" s="302">
        <f t="shared" ref="E95:E102" si="49">SUM(B95:D95)</f>
        <v>6.7677828180298789</v>
      </c>
      <c r="F95" s="303"/>
      <c r="G95" s="302">
        <v>8.3885539492507224</v>
      </c>
      <c r="H95" s="302">
        <v>0.26139549907603443</v>
      </c>
      <c r="I95" s="302">
        <v>0.27916855320011097</v>
      </c>
      <c r="J95" s="302">
        <f t="shared" ref="J95:J97" si="50">SUM(G95:I95)</f>
        <v>8.9291180015268683</v>
      </c>
      <c r="K95" s="303"/>
      <c r="L95" s="302">
        <v>9.4990961405370058</v>
      </c>
      <c r="M95" s="302">
        <v>0.25494003415157146</v>
      </c>
      <c r="N95" s="302">
        <v>0.20793657782152314</v>
      </c>
      <c r="O95" s="302">
        <f t="shared" ref="O95:O102" si="51">SUM(L95:N95)</f>
        <v>9.9619727525100998</v>
      </c>
    </row>
    <row r="96" spans="1:15" s="236" customFormat="1" x14ac:dyDescent="0.2">
      <c r="A96" s="237" t="str">
        <f>name!E$6</f>
        <v>Associate professional occupations</v>
      </c>
      <c r="B96" s="302">
        <v>3.4647647437086215</v>
      </c>
      <c r="C96" s="302">
        <v>0.23200585375354701</v>
      </c>
      <c r="D96" s="302">
        <v>0.22704278312238493</v>
      </c>
      <c r="E96" s="302">
        <f t="shared" si="49"/>
        <v>3.9238133805845536</v>
      </c>
      <c r="F96" s="303"/>
      <c r="G96" s="302">
        <v>4.4457520353258095</v>
      </c>
      <c r="H96" s="302">
        <v>0.28844251275420169</v>
      </c>
      <c r="I96" s="302">
        <v>0.18739310173905843</v>
      </c>
      <c r="J96" s="302">
        <f t="shared" si="50"/>
        <v>4.9215876498190694</v>
      </c>
      <c r="K96" s="303"/>
      <c r="L96" s="302">
        <v>3.9527202244650876</v>
      </c>
      <c r="M96" s="302">
        <v>0.20772404027348407</v>
      </c>
      <c r="N96" s="302">
        <v>0.1867870724380922</v>
      </c>
      <c r="O96" s="302">
        <f t="shared" si="51"/>
        <v>4.3472313371766633</v>
      </c>
    </row>
    <row r="97" spans="1:15" s="236" customFormat="1" x14ac:dyDescent="0.2">
      <c r="A97" s="237" t="str">
        <f>name!E$7</f>
        <v>Administrative and secretarial occupations</v>
      </c>
      <c r="B97" s="302">
        <v>2.1887412829518955</v>
      </c>
      <c r="C97" s="302">
        <v>0.81802690234198039</v>
      </c>
      <c r="D97" s="302">
        <v>8.5092438425133796E-2</v>
      </c>
      <c r="E97" s="302">
        <f t="shared" si="49"/>
        <v>3.0918606237190098</v>
      </c>
      <c r="F97" s="303"/>
      <c r="G97" s="302">
        <v>2.4240592795951237</v>
      </c>
      <c r="H97" s="302">
        <v>0.66898526972339856</v>
      </c>
      <c r="I97" s="302">
        <v>8.068142505702687E-2</v>
      </c>
      <c r="J97" s="302">
        <f t="shared" si="50"/>
        <v>3.1737259743755488</v>
      </c>
      <c r="K97" s="303"/>
      <c r="L97" s="302">
        <v>2.1983787694302275</v>
      </c>
      <c r="M97" s="302">
        <v>0.48395095863021703</v>
      </c>
      <c r="N97" s="302">
        <v>7.5625773944031041E-2</v>
      </c>
      <c r="O97" s="302">
        <f t="shared" si="51"/>
        <v>2.7579555020044757</v>
      </c>
    </row>
    <row r="98" spans="1:15" s="236" customFormat="1" x14ac:dyDescent="0.2">
      <c r="A98" s="237" t="str">
        <f>name!E$8</f>
        <v>Skilled trades occupations</v>
      </c>
      <c r="B98" s="302">
        <v>8.3094534776550901</v>
      </c>
      <c r="C98" s="302">
        <v>0.35146693529267103</v>
      </c>
      <c r="D98" s="302">
        <v>1.0977248294927653</v>
      </c>
      <c r="E98" s="302">
        <f t="shared" si="49"/>
        <v>9.7586452424405259</v>
      </c>
      <c r="F98" s="303"/>
      <c r="G98" s="302">
        <v>7.4429519405219731</v>
      </c>
      <c r="H98" s="302">
        <v>0.31313435874793116</v>
      </c>
      <c r="I98" s="302">
        <v>0.87076797287302155</v>
      </c>
      <c r="J98" s="302">
        <f>SUM(G98:I98)</f>
        <v>8.6268542721429267</v>
      </c>
      <c r="K98" s="303"/>
      <c r="L98" s="302">
        <v>5.6738884088549266</v>
      </c>
      <c r="M98" s="302">
        <v>0.32486136335318555</v>
      </c>
      <c r="N98" s="302">
        <v>0.73534148244830588</v>
      </c>
      <c r="O98" s="302">
        <f t="shared" si="51"/>
        <v>6.734091254656418</v>
      </c>
    </row>
    <row r="99" spans="1:15" s="236" customFormat="1" x14ac:dyDescent="0.2">
      <c r="A99" s="237" t="str">
        <f>name!E$9</f>
        <v>Caring, leisure and other service occupations</v>
      </c>
      <c r="B99" s="302">
        <v>0.32586937697031237</v>
      </c>
      <c r="C99" s="302">
        <v>8.3083434290904409E-2</v>
      </c>
      <c r="D99" s="302">
        <v>7.6518959740062273E-2</v>
      </c>
      <c r="E99" s="302">
        <f t="shared" si="49"/>
        <v>0.48547177100127908</v>
      </c>
      <c r="F99" s="303"/>
      <c r="G99" s="302">
        <v>0.35544229481030543</v>
      </c>
      <c r="H99" s="302">
        <v>7.0186919091386343E-2</v>
      </c>
      <c r="I99" s="302">
        <v>0.17369594387611759</v>
      </c>
      <c r="J99" s="302">
        <f t="shared" ref="J99:J102" si="52">SUM(G99:I99)</f>
        <v>0.59932515777780937</v>
      </c>
      <c r="K99" s="303"/>
      <c r="L99" s="302">
        <v>0.34340898870207076</v>
      </c>
      <c r="M99" s="302">
        <v>4.6805792634307536E-2</v>
      </c>
      <c r="N99" s="302">
        <v>0.14215810197721054</v>
      </c>
      <c r="O99" s="302">
        <f t="shared" si="51"/>
        <v>0.5323728833135889</v>
      </c>
    </row>
    <row r="100" spans="1:15" s="236" customFormat="1" x14ac:dyDescent="0.2">
      <c r="A100" s="237" t="str">
        <f>name!E$10</f>
        <v>Sales and customer service occupations</v>
      </c>
      <c r="B100" s="302">
        <v>0.72069529022447998</v>
      </c>
      <c r="C100" s="302">
        <v>0.24078255185808678</v>
      </c>
      <c r="D100" s="302">
        <v>0.13335537223150482</v>
      </c>
      <c r="E100" s="302">
        <f t="shared" si="49"/>
        <v>1.0948332143140715</v>
      </c>
      <c r="F100" s="303"/>
      <c r="G100" s="302">
        <v>0.75352974536420148</v>
      </c>
      <c r="H100" s="302">
        <v>0.21541944087820838</v>
      </c>
      <c r="I100" s="302">
        <v>0.11386905266406308</v>
      </c>
      <c r="J100" s="302">
        <f t="shared" si="52"/>
        <v>1.0828182389064729</v>
      </c>
      <c r="K100" s="303"/>
      <c r="L100" s="302">
        <v>0.7226374011443204</v>
      </c>
      <c r="M100" s="302">
        <v>0.19800626236660276</v>
      </c>
      <c r="N100" s="302">
        <v>8.9870835804713112E-2</v>
      </c>
      <c r="O100" s="302">
        <f t="shared" si="51"/>
        <v>1.0105144993156363</v>
      </c>
    </row>
    <row r="101" spans="1:15" s="236" customFormat="1" x14ac:dyDescent="0.2">
      <c r="A101" s="237" t="str">
        <f>name!E$11</f>
        <v>Process, plant and machine operatives</v>
      </c>
      <c r="B101" s="302">
        <v>5.9515351912772312</v>
      </c>
      <c r="C101" s="302">
        <v>0.51817508932988998</v>
      </c>
      <c r="D101" s="302">
        <v>0.34772647784309796</v>
      </c>
      <c r="E101" s="302">
        <f t="shared" si="49"/>
        <v>6.8174367584502189</v>
      </c>
      <c r="F101" s="303"/>
      <c r="G101" s="302">
        <v>5.1645958768279216</v>
      </c>
      <c r="H101" s="302">
        <v>0.46229708256118301</v>
      </c>
      <c r="I101" s="302">
        <v>0.31884393160679741</v>
      </c>
      <c r="J101" s="302">
        <f t="shared" si="52"/>
        <v>5.9457368909959021</v>
      </c>
      <c r="K101" s="303"/>
      <c r="L101" s="302">
        <v>3.9224929070641918</v>
      </c>
      <c r="M101" s="302">
        <v>0.44285562310510002</v>
      </c>
      <c r="N101" s="302">
        <v>0.31819355347567468</v>
      </c>
      <c r="O101" s="302">
        <f t="shared" si="51"/>
        <v>4.6835420836449666</v>
      </c>
    </row>
    <row r="102" spans="1:15" s="236" customFormat="1" x14ac:dyDescent="0.2">
      <c r="A102" s="237" t="str">
        <f>name!E$12</f>
        <v>Elementary occupations</v>
      </c>
      <c r="B102" s="302">
        <v>1.4176220688336465</v>
      </c>
      <c r="C102" s="302">
        <v>0.39717921850847587</v>
      </c>
      <c r="D102" s="302">
        <v>0.33990400476557486</v>
      </c>
      <c r="E102" s="302">
        <f t="shared" si="49"/>
        <v>2.1547052921076975</v>
      </c>
      <c r="F102" s="303"/>
      <c r="G102" s="302">
        <v>1.1680225714457129</v>
      </c>
      <c r="H102" s="302">
        <v>0.34911948960975431</v>
      </c>
      <c r="I102" s="302">
        <v>0.35350248474516355</v>
      </c>
      <c r="J102" s="302">
        <f t="shared" si="52"/>
        <v>1.8706445458006307</v>
      </c>
      <c r="K102" s="303"/>
      <c r="L102" s="302">
        <v>0.95866066973466835</v>
      </c>
      <c r="M102" s="302">
        <v>0.47676681827881862</v>
      </c>
      <c r="N102" s="302">
        <v>0.39725959089058549</v>
      </c>
      <c r="O102" s="302">
        <f t="shared" si="51"/>
        <v>1.8326870789040726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31.986484793994908</v>
      </c>
      <c r="C104" s="311">
        <f t="shared" ref="C104:E104" si="53">SUM(C94:C102)</f>
        <v>3.0007185547863227</v>
      </c>
      <c r="D104" s="311">
        <f t="shared" si="53"/>
        <v>3.0557966512187691</v>
      </c>
      <c r="E104" s="311">
        <f t="shared" si="53"/>
        <v>38.042999999999999</v>
      </c>
      <c r="F104" s="311"/>
      <c r="G104" s="311">
        <f t="shared" ref="G104:J104" si="54">SUM(G94:G102)</f>
        <v>34.134061201837717</v>
      </c>
      <c r="H104" s="311">
        <f t="shared" si="54"/>
        <v>2.887865699163497</v>
      </c>
      <c r="I104" s="311">
        <f t="shared" si="54"/>
        <v>2.8340730989987453</v>
      </c>
      <c r="J104" s="311">
        <f t="shared" si="54"/>
        <v>39.855999999999959</v>
      </c>
      <c r="K104" s="311"/>
      <c r="L104" s="311">
        <f t="shared" ref="L104:O104" si="55">SUM(L94:L102)</f>
        <v>30.553109700017249</v>
      </c>
      <c r="M104" s="311">
        <f t="shared" si="55"/>
        <v>2.6762423859769569</v>
      </c>
      <c r="N104" s="311">
        <f t="shared" si="55"/>
        <v>2.5906479140057996</v>
      </c>
      <c r="O104" s="311">
        <f t="shared" si="55"/>
        <v>35.819999999999993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0.12584099741224528</v>
      </c>
      <c r="C111" s="302">
        <v>4.8725503665008902E-3</v>
      </c>
      <c r="D111" s="302">
        <v>1.9175063868179531E-2</v>
      </c>
      <c r="E111" s="302">
        <f>SUM(B111:D111)</f>
        <v>0.14988861164692568</v>
      </c>
      <c r="F111" s="303"/>
      <c r="G111" s="302">
        <v>0.1386681090145758</v>
      </c>
      <c r="H111" s="302">
        <v>7.3819287626496503E-3</v>
      </c>
      <c r="I111" s="302">
        <v>0</v>
      </c>
      <c r="J111" s="302">
        <f>SUM(G111:I111)</f>
        <v>0.14605003777722544</v>
      </c>
      <c r="K111" s="303"/>
      <c r="L111" s="302">
        <v>0.12576784236947103</v>
      </c>
      <c r="M111" s="302">
        <v>9.1990282882394234E-3</v>
      </c>
      <c r="N111" s="302">
        <v>0</v>
      </c>
      <c r="O111" s="302">
        <f>SUM(L111:N111)</f>
        <v>0.13496687065771046</v>
      </c>
    </row>
    <row r="112" spans="1:15" s="236" customFormat="1" x14ac:dyDescent="0.2">
      <c r="A112" s="237" t="str">
        <f>name!E$5</f>
        <v>Professional occupations</v>
      </c>
      <c r="B112" s="302">
        <v>0.22845333442075746</v>
      </c>
      <c r="C112" s="302">
        <v>6.1195419552019801E-3</v>
      </c>
      <c r="D112" s="302">
        <v>2.4330923811793085E-2</v>
      </c>
      <c r="E112" s="302">
        <f t="shared" ref="E112:E119" si="56">SUM(B112:D112)</f>
        <v>0.25890380018775255</v>
      </c>
      <c r="F112" s="303"/>
      <c r="G112" s="302">
        <v>0.28648655500148235</v>
      </c>
      <c r="H112" s="302">
        <v>7.3043934025326055E-3</v>
      </c>
      <c r="I112" s="302">
        <v>0</v>
      </c>
      <c r="J112" s="302">
        <f t="shared" ref="J112:J114" si="57">SUM(G112:I112)</f>
        <v>0.29379094840401493</v>
      </c>
      <c r="K112" s="303"/>
      <c r="L112" s="302">
        <v>0.33716143354242745</v>
      </c>
      <c r="M112" s="302">
        <v>7.6227733600652261E-3</v>
      </c>
      <c r="N112" s="302">
        <v>0</v>
      </c>
      <c r="O112" s="302">
        <f t="shared" ref="O112:O119" si="58">SUM(L112:N112)</f>
        <v>0.34478420690249267</v>
      </c>
    </row>
    <row r="113" spans="1:15" s="236" customFormat="1" x14ac:dyDescent="0.2">
      <c r="A113" s="237" t="str">
        <f>name!E$6</f>
        <v>Associate professional occupations</v>
      </c>
      <c r="B113" s="302">
        <v>0.15086803304052415</v>
      </c>
      <c r="C113" s="302">
        <v>7.2539647345703081E-3</v>
      </c>
      <c r="D113" s="302">
        <v>9.3737917279714689E-3</v>
      </c>
      <c r="E113" s="302">
        <f t="shared" si="56"/>
        <v>0.16749578950306593</v>
      </c>
      <c r="F113" s="303"/>
      <c r="G113" s="302">
        <v>0.18188043146879682</v>
      </c>
      <c r="H113" s="302">
        <v>8.4883705699041884E-3</v>
      </c>
      <c r="I113" s="302">
        <v>0</v>
      </c>
      <c r="J113" s="302">
        <f t="shared" si="57"/>
        <v>0.19036880203870099</v>
      </c>
      <c r="K113" s="303"/>
      <c r="L113" s="302">
        <v>0.16179547711578193</v>
      </c>
      <c r="M113" s="302">
        <v>9.40447476692329E-3</v>
      </c>
      <c r="N113" s="302">
        <v>0</v>
      </c>
      <c r="O113" s="302">
        <f t="shared" si="58"/>
        <v>0.17119995188270523</v>
      </c>
    </row>
    <row r="114" spans="1:15" s="236" customFormat="1" x14ac:dyDescent="0.2">
      <c r="A114" s="237" t="str">
        <f>name!E$7</f>
        <v>Administrative and secretarial occupations</v>
      </c>
      <c r="B114" s="302">
        <v>0.15387139626131802</v>
      </c>
      <c r="C114" s="302">
        <v>1.2630687559264693E-2</v>
      </c>
      <c r="D114" s="302">
        <v>5.2955521173764621E-3</v>
      </c>
      <c r="E114" s="302">
        <f t="shared" si="56"/>
        <v>0.17179763593795916</v>
      </c>
      <c r="F114" s="303"/>
      <c r="G114" s="302">
        <v>0.14240361082432312</v>
      </c>
      <c r="H114" s="302">
        <v>1.2518050655834763E-2</v>
      </c>
      <c r="I114" s="302">
        <v>0</v>
      </c>
      <c r="J114" s="302">
        <f t="shared" si="57"/>
        <v>0.15492166148015787</v>
      </c>
      <c r="K114" s="303"/>
      <c r="L114" s="302">
        <v>0.12681536151191461</v>
      </c>
      <c r="M114" s="302">
        <v>1.0077332424350178E-2</v>
      </c>
      <c r="N114" s="302">
        <v>0</v>
      </c>
      <c r="O114" s="302">
        <f t="shared" si="58"/>
        <v>0.1368926939362648</v>
      </c>
    </row>
    <row r="115" spans="1:15" s="236" customFormat="1" x14ac:dyDescent="0.2">
      <c r="A115" s="237" t="str">
        <f>name!E$8</f>
        <v>Skilled trades occupations</v>
      </c>
      <c r="B115" s="302">
        <v>0.18602090000786403</v>
      </c>
      <c r="C115" s="302">
        <v>6.6054816550106688E-3</v>
      </c>
      <c r="D115" s="302">
        <v>2.1565867653423082E-2</v>
      </c>
      <c r="E115" s="302">
        <f t="shared" si="56"/>
        <v>0.21419224931629779</v>
      </c>
      <c r="F115" s="303"/>
      <c r="G115" s="302">
        <v>0.15032687054397012</v>
      </c>
      <c r="H115" s="302">
        <v>3.5446485411050267E-3</v>
      </c>
      <c r="I115" s="302">
        <v>0</v>
      </c>
      <c r="J115" s="302">
        <f>SUM(G115:I115)</f>
        <v>0.15387151908507515</v>
      </c>
      <c r="K115" s="303"/>
      <c r="L115" s="302">
        <v>0.10149332211130527</v>
      </c>
      <c r="M115" s="302">
        <v>3.7986120502338768E-3</v>
      </c>
      <c r="N115" s="302">
        <v>0</v>
      </c>
      <c r="O115" s="302">
        <f t="shared" si="58"/>
        <v>0.10529193416153915</v>
      </c>
    </row>
    <row r="116" spans="1:15" s="236" customFormat="1" x14ac:dyDescent="0.2">
      <c r="A116" s="237" t="str">
        <f>name!E$9</f>
        <v>Caring, leisure and other service occupations</v>
      </c>
      <c r="B116" s="302">
        <v>2.0703867146825806E-2</v>
      </c>
      <c r="C116" s="302">
        <v>6.8125072533578197E-3</v>
      </c>
      <c r="D116" s="302">
        <v>6.2536838395405958E-4</v>
      </c>
      <c r="E116" s="302">
        <f t="shared" si="56"/>
        <v>2.8141742784137686E-2</v>
      </c>
      <c r="F116" s="303"/>
      <c r="G116" s="302">
        <v>1.8128607194112398E-2</v>
      </c>
      <c r="H116" s="302">
        <v>5.573276471198662E-3</v>
      </c>
      <c r="I116" s="302">
        <v>0</v>
      </c>
      <c r="J116" s="302">
        <f t="shared" ref="J116:J119" si="59">SUM(G116:I116)</f>
        <v>2.370188366531106E-2</v>
      </c>
      <c r="K116" s="303"/>
      <c r="L116" s="302">
        <v>1.6554279958547351E-2</v>
      </c>
      <c r="M116" s="302">
        <v>4.2085774887194735E-3</v>
      </c>
      <c r="N116" s="302">
        <v>0</v>
      </c>
      <c r="O116" s="302">
        <f t="shared" si="58"/>
        <v>2.0762857447266823E-2</v>
      </c>
    </row>
    <row r="117" spans="1:15" s="236" customFormat="1" x14ac:dyDescent="0.2">
      <c r="A117" s="237" t="str">
        <f>name!E$10</f>
        <v>Sales and customer service occupations</v>
      </c>
      <c r="B117" s="302">
        <v>0.12419318047032024</v>
      </c>
      <c r="C117" s="302">
        <v>3.161114962237583E-2</v>
      </c>
      <c r="D117" s="302">
        <v>5.2945094548544494E-3</v>
      </c>
      <c r="E117" s="302">
        <f t="shared" si="56"/>
        <v>0.16109883954755053</v>
      </c>
      <c r="F117" s="303"/>
      <c r="G117" s="302">
        <v>0.11443656329130619</v>
      </c>
      <c r="H117" s="302">
        <v>3.1945610240606583E-2</v>
      </c>
      <c r="I117" s="302">
        <v>0</v>
      </c>
      <c r="J117" s="302">
        <f t="shared" si="59"/>
        <v>0.14638217353191277</v>
      </c>
      <c r="K117" s="303"/>
      <c r="L117" s="302">
        <v>0.12684828625349656</v>
      </c>
      <c r="M117" s="302">
        <v>3.3871821032499118E-2</v>
      </c>
      <c r="N117" s="302">
        <v>0</v>
      </c>
      <c r="O117" s="302">
        <f t="shared" si="58"/>
        <v>0.16072010728599567</v>
      </c>
    </row>
    <row r="118" spans="1:15" s="236" customFormat="1" x14ac:dyDescent="0.2">
      <c r="A118" s="237" t="str">
        <f>name!E$11</f>
        <v>Process, plant and machine operatives</v>
      </c>
      <c r="B118" s="302">
        <v>3.5742738285572152E-2</v>
      </c>
      <c r="C118" s="302">
        <v>2.5450840755568719E-3</v>
      </c>
      <c r="D118" s="302">
        <v>7.5488342595585716E-3</v>
      </c>
      <c r="E118" s="302">
        <f t="shared" si="56"/>
        <v>4.5836656620687595E-2</v>
      </c>
      <c r="F118" s="303"/>
      <c r="G118" s="302">
        <v>2.9161444840638283E-2</v>
      </c>
      <c r="H118" s="302">
        <v>1.9439941517500421E-3</v>
      </c>
      <c r="I118" s="302">
        <v>0</v>
      </c>
      <c r="J118" s="302">
        <f t="shared" si="59"/>
        <v>3.1105438992388323E-2</v>
      </c>
      <c r="K118" s="303"/>
      <c r="L118" s="302">
        <v>2.3354158374673438E-2</v>
      </c>
      <c r="M118" s="302">
        <v>2.5289356108305658E-3</v>
      </c>
      <c r="N118" s="302">
        <v>0</v>
      </c>
      <c r="O118" s="302">
        <f t="shared" si="58"/>
        <v>2.5883093985504004E-2</v>
      </c>
    </row>
    <row r="119" spans="1:15" s="236" customFormat="1" x14ac:dyDescent="0.2">
      <c r="A119" s="237" t="str">
        <f>name!E$12</f>
        <v>Elementary occupations</v>
      </c>
      <c r="B119" s="302">
        <v>2.1661857720123294E-2</v>
      </c>
      <c r="C119" s="302">
        <v>1.3353206254243095E-2</v>
      </c>
      <c r="D119" s="302">
        <v>2.6296104812552766E-3</v>
      </c>
      <c r="E119" s="302">
        <f t="shared" si="56"/>
        <v>3.7644674455621668E-2</v>
      </c>
      <c r="F119" s="303"/>
      <c r="G119" s="302">
        <v>1.7655147597401045E-2</v>
      </c>
      <c r="H119" s="302">
        <v>1.0152387427812109E-2</v>
      </c>
      <c r="I119" s="302">
        <v>0</v>
      </c>
      <c r="J119" s="302">
        <f t="shared" si="59"/>
        <v>2.7807535025213152E-2</v>
      </c>
      <c r="K119" s="303"/>
      <c r="L119" s="302">
        <v>1.367562242514845E-2</v>
      </c>
      <c r="M119" s="302">
        <v>5.8226613153728284E-3</v>
      </c>
      <c r="N119" s="302">
        <v>0</v>
      </c>
      <c r="O119" s="302">
        <f t="shared" si="58"/>
        <v>1.9498283740521278E-2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1.0473563047655505</v>
      </c>
      <c r="C121" s="311">
        <f t="shared" ref="C121:E121" si="60">SUM(C111:C119)</f>
        <v>9.1804173476082149E-2</v>
      </c>
      <c r="D121" s="311">
        <f t="shared" si="60"/>
        <v>9.5839521758365992E-2</v>
      </c>
      <c r="E121" s="311">
        <f t="shared" si="60"/>
        <v>1.2349999999999985</v>
      </c>
      <c r="F121" s="311"/>
      <c r="G121" s="311">
        <f t="shared" ref="G121:J121" si="61">SUM(G111:G119)</f>
        <v>1.079147339776606</v>
      </c>
      <c r="H121" s="311">
        <f t="shared" si="61"/>
        <v>8.8852660223393623E-2</v>
      </c>
      <c r="I121" s="311">
        <f t="shared" si="61"/>
        <v>0</v>
      </c>
      <c r="J121" s="311">
        <f t="shared" si="61"/>
        <v>1.1679999999999997</v>
      </c>
      <c r="K121" s="311"/>
      <c r="L121" s="311">
        <f t="shared" ref="L121:O121" si="62">SUM(L111:L119)</f>
        <v>1.0334657836627659</v>
      </c>
      <c r="M121" s="311">
        <f t="shared" si="62"/>
        <v>8.6534216337233974E-2</v>
      </c>
      <c r="N121" s="311">
        <f t="shared" si="62"/>
        <v>0</v>
      </c>
      <c r="O121" s="311">
        <f t="shared" si="62"/>
        <v>1.1200000000000001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0.24611499418946442</v>
      </c>
      <c r="C128" s="302">
        <v>2.3103590737881815E-2</v>
      </c>
      <c r="D128" s="302">
        <v>2.3256660583082629E-2</v>
      </c>
      <c r="E128" s="302">
        <f>SUM(B128:D128)</f>
        <v>0.29247524551042886</v>
      </c>
      <c r="F128" s="303"/>
      <c r="G128" s="302">
        <v>0.38827606397276998</v>
      </c>
      <c r="H128" s="302">
        <v>1.5642373874047662E-2</v>
      </c>
      <c r="I128" s="302">
        <v>3.5875330508005406E-2</v>
      </c>
      <c r="J128" s="302">
        <f>SUM(G128:I128)</f>
        <v>0.43979376835482303</v>
      </c>
      <c r="K128" s="303"/>
      <c r="L128" s="302">
        <v>0.36919756854583785</v>
      </c>
      <c r="M128" s="302">
        <v>9.1262647196390708E-3</v>
      </c>
      <c r="N128" s="302">
        <v>3.4474606435773381E-2</v>
      </c>
      <c r="O128" s="302">
        <f>SUM(L128:N128)</f>
        <v>0.4127984397012503</v>
      </c>
    </row>
    <row r="129" spans="1:15" s="236" customFormat="1" x14ac:dyDescent="0.2">
      <c r="A129" s="237" t="str">
        <f>name!E$5</f>
        <v>Professional occupations</v>
      </c>
      <c r="B129" s="302">
        <v>0.24383044413151575</v>
      </c>
      <c r="C129" s="302">
        <v>2.6737081261822445E-2</v>
      </c>
      <c r="D129" s="302">
        <v>8.2262883503514076E-3</v>
      </c>
      <c r="E129" s="302">
        <f t="shared" ref="E129:E136" si="63">SUM(B129:D129)</f>
        <v>0.27879381374368956</v>
      </c>
      <c r="F129" s="303"/>
      <c r="G129" s="302">
        <v>0.42715787261453397</v>
      </c>
      <c r="H129" s="302">
        <v>2.4608868904085538E-2</v>
      </c>
      <c r="I129" s="302">
        <v>1.3005319110511475E-2</v>
      </c>
      <c r="J129" s="302">
        <f t="shared" ref="J129:J131" si="64">SUM(G129:I129)</f>
        <v>0.46477206062913096</v>
      </c>
      <c r="K129" s="303"/>
      <c r="L129" s="302">
        <v>0.49520532969579106</v>
      </c>
      <c r="M129" s="302">
        <v>2.5514308587214693E-2</v>
      </c>
      <c r="N129" s="302">
        <v>1.1550559632874954E-2</v>
      </c>
      <c r="O129" s="302">
        <f t="shared" ref="O129:O136" si="65">SUM(L129:N129)</f>
        <v>0.53227019791588071</v>
      </c>
    </row>
    <row r="130" spans="1:15" s="236" customFormat="1" x14ac:dyDescent="0.2">
      <c r="A130" s="237" t="str">
        <f>name!E$6</f>
        <v>Associate professional occupations</v>
      </c>
      <c r="B130" s="302">
        <v>0.26356155867668907</v>
      </c>
      <c r="C130" s="302">
        <v>6.9274919795877271E-2</v>
      </c>
      <c r="D130" s="302">
        <v>5.4131374268869912E-3</v>
      </c>
      <c r="E130" s="302">
        <f t="shared" si="63"/>
        <v>0.33824961589945335</v>
      </c>
      <c r="F130" s="303"/>
      <c r="G130" s="302">
        <v>0.43153269647307202</v>
      </c>
      <c r="H130" s="302">
        <v>5.8660610049844422E-2</v>
      </c>
      <c r="I130" s="302">
        <v>9.0899410846950468E-3</v>
      </c>
      <c r="J130" s="302">
        <f t="shared" si="64"/>
        <v>0.49928324760761145</v>
      </c>
      <c r="K130" s="303"/>
      <c r="L130" s="302">
        <v>0.45414469291792497</v>
      </c>
      <c r="M130" s="302">
        <v>5.2917428839527415E-2</v>
      </c>
      <c r="N130" s="302">
        <v>9.824589625256017E-3</v>
      </c>
      <c r="O130" s="302">
        <f t="shared" si="65"/>
        <v>0.51688671138270836</v>
      </c>
    </row>
    <row r="131" spans="1:15" s="236" customFormat="1" x14ac:dyDescent="0.2">
      <c r="A131" s="237" t="str">
        <f>name!E$7</f>
        <v>Administrative and secretarial occupations</v>
      </c>
      <c r="B131" s="302">
        <v>0.32784033842446281</v>
      </c>
      <c r="C131" s="302">
        <v>0.14104778659539283</v>
      </c>
      <c r="D131" s="302">
        <v>1.030231363893331E-3</v>
      </c>
      <c r="E131" s="302">
        <f t="shared" si="63"/>
        <v>0.46991835638374901</v>
      </c>
      <c r="F131" s="303"/>
      <c r="G131" s="302">
        <v>0.40885476489036243</v>
      </c>
      <c r="H131" s="302">
        <v>0.10297876894165725</v>
      </c>
      <c r="I131" s="302">
        <v>2.0869559163529151E-3</v>
      </c>
      <c r="J131" s="302">
        <f t="shared" si="64"/>
        <v>0.51392048974837257</v>
      </c>
      <c r="K131" s="303"/>
      <c r="L131" s="302">
        <v>0.40654891761581241</v>
      </c>
      <c r="M131" s="302">
        <v>9.3507972027862304E-2</v>
      </c>
      <c r="N131" s="302">
        <v>2.2541152340208293E-3</v>
      </c>
      <c r="O131" s="302">
        <f t="shared" si="65"/>
        <v>0.50231100487769553</v>
      </c>
    </row>
    <row r="132" spans="1:15" s="236" customFormat="1" x14ac:dyDescent="0.2">
      <c r="A132" s="237" t="str">
        <f>name!E$8</f>
        <v>Skilled trades occupations</v>
      </c>
      <c r="B132" s="302">
        <v>0.20335558556864605</v>
      </c>
      <c r="C132" s="302">
        <v>7.5056398582037623E-2</v>
      </c>
      <c r="D132" s="302">
        <v>6.5906807648925675E-2</v>
      </c>
      <c r="E132" s="302">
        <f t="shared" si="63"/>
        <v>0.34431879179960934</v>
      </c>
      <c r="F132" s="303"/>
      <c r="G132" s="302">
        <v>0.24765013930616633</v>
      </c>
      <c r="H132" s="302">
        <v>1.4409800836191913E-2</v>
      </c>
      <c r="I132" s="302">
        <v>7.3566515486660766E-2</v>
      </c>
      <c r="J132" s="302">
        <f>SUM(G132:I132)</f>
        <v>0.33562645562901899</v>
      </c>
      <c r="K132" s="303"/>
      <c r="L132" s="302">
        <v>0.2143569814957057</v>
      </c>
      <c r="M132" s="302">
        <v>5.4428638246759569E-3</v>
      </c>
      <c r="N132" s="302">
        <v>6.0414537531081322E-2</v>
      </c>
      <c r="O132" s="302">
        <f t="shared" si="65"/>
        <v>0.280214382851463</v>
      </c>
    </row>
    <row r="133" spans="1:15" s="236" customFormat="1" x14ac:dyDescent="0.2">
      <c r="A133" s="237" t="str">
        <f>name!E$9</f>
        <v>Caring, leisure and other service occupations</v>
      </c>
      <c r="B133" s="302">
        <v>7.270562077603264E-2</v>
      </c>
      <c r="C133" s="302">
        <v>2.0088306896919633E-2</v>
      </c>
      <c r="D133" s="302">
        <v>8.0429062576875413E-4</v>
      </c>
      <c r="E133" s="302">
        <f t="shared" si="63"/>
        <v>9.3598218298721031E-2</v>
      </c>
      <c r="F133" s="303"/>
      <c r="G133" s="302">
        <v>0.10630258141941969</v>
      </c>
      <c r="H133" s="302">
        <v>1.0685587574209315E-2</v>
      </c>
      <c r="I133" s="302">
        <v>1.6231021699119699E-3</v>
      </c>
      <c r="J133" s="302">
        <f t="shared" ref="J133:J136" si="66">SUM(G133:I133)</f>
        <v>0.11861127116354098</v>
      </c>
      <c r="K133" s="303"/>
      <c r="L133" s="302">
        <v>0.12209528018143018</v>
      </c>
      <c r="M133" s="302">
        <v>2.0252106696547229E-2</v>
      </c>
      <c r="N133" s="302">
        <v>1.8354290496151371E-3</v>
      </c>
      <c r="O133" s="302">
        <f t="shared" si="65"/>
        <v>0.14418281592759255</v>
      </c>
    </row>
    <row r="134" spans="1:15" s="236" customFormat="1" x14ac:dyDescent="0.2">
      <c r="A134" s="237" t="str">
        <f>name!E$10</f>
        <v>Sales and customer service occupations</v>
      </c>
      <c r="B134" s="302">
        <v>9.5495319293006128E-2</v>
      </c>
      <c r="C134" s="302">
        <v>5.7374092322013973E-2</v>
      </c>
      <c r="D134" s="302">
        <v>4.8418069792938809E-3</v>
      </c>
      <c r="E134" s="302">
        <f t="shared" si="63"/>
        <v>0.15771121859431397</v>
      </c>
      <c r="F134" s="303"/>
      <c r="G134" s="302">
        <v>0.11574154921144401</v>
      </c>
      <c r="H134" s="302">
        <v>2.5982476623200235E-2</v>
      </c>
      <c r="I134" s="302">
        <v>5.8401369239323014E-3</v>
      </c>
      <c r="J134" s="302">
        <f t="shared" si="66"/>
        <v>0.14756416275857653</v>
      </c>
      <c r="K134" s="303"/>
      <c r="L134" s="302">
        <v>0.13329415352776847</v>
      </c>
      <c r="M134" s="302">
        <v>4.2252492718100415E-2</v>
      </c>
      <c r="N134" s="302">
        <v>4.4760332678705035E-3</v>
      </c>
      <c r="O134" s="302">
        <f t="shared" si="65"/>
        <v>0.18002267951373938</v>
      </c>
    </row>
    <row r="135" spans="1:15" s="236" customFormat="1" x14ac:dyDescent="0.2">
      <c r="A135" s="237" t="str">
        <f>name!E$11</f>
        <v>Process, plant and machine operatives</v>
      </c>
      <c r="B135" s="302">
        <v>0.8473786169548353</v>
      </c>
      <c r="C135" s="302">
        <v>4.9397806951574877E-2</v>
      </c>
      <c r="D135" s="302">
        <v>1.0208689161311471E-2</v>
      </c>
      <c r="E135" s="302">
        <f t="shared" si="63"/>
        <v>0.90698511306772167</v>
      </c>
      <c r="F135" s="303"/>
      <c r="G135" s="302">
        <v>1.0707646892307701</v>
      </c>
      <c r="H135" s="302">
        <v>1.79480227104254E-2</v>
      </c>
      <c r="I135" s="302">
        <v>1.8166240521087146E-2</v>
      </c>
      <c r="J135" s="302">
        <f t="shared" si="66"/>
        <v>1.1068789524622826</v>
      </c>
      <c r="K135" s="303"/>
      <c r="L135" s="302">
        <v>1.0952222040102588</v>
      </c>
      <c r="M135" s="302">
        <v>3.6221386916294685E-3</v>
      </c>
      <c r="N135" s="302">
        <v>1.3762799367617961E-2</v>
      </c>
      <c r="O135" s="302">
        <f t="shared" si="65"/>
        <v>1.1126071420695063</v>
      </c>
    </row>
    <row r="136" spans="1:15" s="236" customFormat="1" x14ac:dyDescent="0.2">
      <c r="A136" s="237" t="str">
        <f>name!E$12</f>
        <v>Elementary occupations</v>
      </c>
      <c r="B136" s="302">
        <v>0.74267667805581927</v>
      </c>
      <c r="C136" s="302">
        <v>0.13384982481291827</v>
      </c>
      <c r="D136" s="302">
        <v>6.4231238335734735E-3</v>
      </c>
      <c r="E136" s="302">
        <f t="shared" si="63"/>
        <v>0.88294962670231103</v>
      </c>
      <c r="F136" s="303"/>
      <c r="G136" s="302">
        <v>0.97316161931125755</v>
      </c>
      <c r="H136" s="302">
        <v>7.2698993660470612E-2</v>
      </c>
      <c r="I136" s="302">
        <v>9.688978674914011E-3</v>
      </c>
      <c r="J136" s="302">
        <f t="shared" si="66"/>
        <v>1.0555495916466422</v>
      </c>
      <c r="K136" s="303"/>
      <c r="L136" s="302">
        <v>0.92999975783822741</v>
      </c>
      <c r="M136" s="302">
        <v>0.10310474985494951</v>
      </c>
      <c r="N136" s="302">
        <v>1.2602118066984625E-2</v>
      </c>
      <c r="O136" s="302">
        <f t="shared" si="65"/>
        <v>1.0457066257601615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3.0429591560704714</v>
      </c>
      <c r="C138" s="311">
        <f t="shared" ref="C138:E138" si="67">SUM(C128:C136)</f>
        <v>0.59592980795643868</v>
      </c>
      <c r="D138" s="311">
        <f t="shared" si="67"/>
        <v>0.12611103597308762</v>
      </c>
      <c r="E138" s="311">
        <f t="shared" si="67"/>
        <v>3.7649999999999975</v>
      </c>
      <c r="F138" s="311"/>
      <c r="G138" s="311">
        <f t="shared" ref="G138:J138" si="68">SUM(G128:G136)</f>
        <v>4.1694419764297965</v>
      </c>
      <c r="H138" s="311">
        <f t="shared" si="68"/>
        <v>0.34361550317413236</v>
      </c>
      <c r="I138" s="311">
        <f t="shared" si="68"/>
        <v>0.16894252039607105</v>
      </c>
      <c r="J138" s="311">
        <f t="shared" si="68"/>
        <v>4.6819999999999986</v>
      </c>
      <c r="K138" s="311"/>
      <c r="L138" s="311">
        <f t="shared" ref="L138:O138" si="69">SUM(L128:L136)</f>
        <v>4.2200648858287568</v>
      </c>
      <c r="M138" s="311">
        <f t="shared" si="69"/>
        <v>0.35574032596014604</v>
      </c>
      <c r="N138" s="311">
        <f t="shared" si="69"/>
        <v>0.15119478821109475</v>
      </c>
      <c r="O138" s="311">
        <f t="shared" si="69"/>
        <v>4.7269999999999968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2.6068019639523916</v>
      </c>
      <c r="C145" s="302">
        <v>0.22311077227581239</v>
      </c>
      <c r="D145" s="302">
        <v>0.51114746993470384</v>
      </c>
      <c r="E145" s="302">
        <f>SUM(B145:D145)</f>
        <v>3.3410602061629078</v>
      </c>
      <c r="F145" s="303"/>
      <c r="G145" s="302">
        <v>3.1882940519834198</v>
      </c>
      <c r="H145" s="302">
        <v>0.46334508152222559</v>
      </c>
      <c r="I145" s="302">
        <v>0.97086842117273808</v>
      </c>
      <c r="J145" s="302">
        <f>SUM(G145:I145)</f>
        <v>4.6225075546783838</v>
      </c>
      <c r="K145" s="303"/>
      <c r="L145" s="302">
        <v>3.184988660633826</v>
      </c>
      <c r="M145" s="302">
        <v>0.48940055098525742</v>
      </c>
      <c r="N145" s="302">
        <v>1.0521629930668628</v>
      </c>
      <c r="O145" s="302">
        <f>SUM(L145:N145)</f>
        <v>4.7265522046859463</v>
      </c>
    </row>
    <row r="146" spans="1:15" s="236" customFormat="1" x14ac:dyDescent="0.2">
      <c r="A146" s="237" t="str">
        <f>name!E$5</f>
        <v>Professional occupations</v>
      </c>
      <c r="B146" s="302">
        <v>2.8750172634037616</v>
      </c>
      <c r="C146" s="302">
        <v>0.13363566712024808</v>
      </c>
      <c r="D146" s="302">
        <v>0.22202426822762122</v>
      </c>
      <c r="E146" s="302">
        <f t="shared" ref="E146:E153" si="70">SUM(B146:D146)</f>
        <v>3.2306771987516307</v>
      </c>
      <c r="F146" s="303"/>
      <c r="G146" s="302">
        <v>3.9407082831195166</v>
      </c>
      <c r="H146" s="302">
        <v>0.24884719825204393</v>
      </c>
      <c r="I146" s="302">
        <v>0.36162937919348309</v>
      </c>
      <c r="J146" s="302">
        <f t="shared" ref="J146:J148" si="71">SUM(G146:I146)</f>
        <v>4.5511848605650442</v>
      </c>
      <c r="K146" s="303"/>
      <c r="L146" s="302">
        <v>5.5795523575392529</v>
      </c>
      <c r="M146" s="302">
        <v>0.28404972658597227</v>
      </c>
      <c r="N146" s="302">
        <v>0.28418786592214806</v>
      </c>
      <c r="O146" s="302">
        <f t="shared" ref="O146:O153" si="72">SUM(L146:N146)</f>
        <v>6.1477899500473736</v>
      </c>
    </row>
    <row r="147" spans="1:15" s="236" customFormat="1" x14ac:dyDescent="0.2">
      <c r="A147" s="237" t="str">
        <f>name!E$6</f>
        <v>Associate professional occupations</v>
      </c>
      <c r="B147" s="302">
        <v>2.0446974414293986</v>
      </c>
      <c r="C147" s="302">
        <v>0.18739799604670185</v>
      </c>
      <c r="D147" s="302">
        <v>0.12192170634794401</v>
      </c>
      <c r="E147" s="302">
        <f t="shared" si="70"/>
        <v>2.3540171438240445</v>
      </c>
      <c r="F147" s="303"/>
      <c r="G147" s="302">
        <v>2.6412185394501195</v>
      </c>
      <c r="H147" s="302">
        <v>0.30049894060661358</v>
      </c>
      <c r="I147" s="302">
        <v>0.18024464023790632</v>
      </c>
      <c r="J147" s="302">
        <f t="shared" si="71"/>
        <v>3.1219621202946395</v>
      </c>
      <c r="K147" s="303"/>
      <c r="L147" s="302">
        <v>3.0547841708094929</v>
      </c>
      <c r="M147" s="302">
        <v>0.27419160865105469</v>
      </c>
      <c r="N147" s="302">
        <v>0.20192711220288384</v>
      </c>
      <c r="O147" s="302">
        <f t="shared" si="72"/>
        <v>3.5309028916634313</v>
      </c>
    </row>
    <row r="148" spans="1:15" s="236" customFormat="1" x14ac:dyDescent="0.2">
      <c r="A148" s="237" t="str">
        <f>name!E$7</f>
        <v>Administrative and secretarial occupations</v>
      </c>
      <c r="B148" s="302">
        <v>1.3600861430755122</v>
      </c>
      <c r="C148" s="302">
        <v>1.0998830733520444</v>
      </c>
      <c r="D148" s="302">
        <v>0.13083692186248805</v>
      </c>
      <c r="E148" s="302">
        <f t="shared" si="70"/>
        <v>2.5908061382900449</v>
      </c>
      <c r="F148" s="303"/>
      <c r="G148" s="302">
        <v>1.4276937843260571</v>
      </c>
      <c r="H148" s="302">
        <v>1.1534971217839642</v>
      </c>
      <c r="I148" s="302">
        <v>0.14562289682879836</v>
      </c>
      <c r="J148" s="302">
        <f t="shared" si="71"/>
        <v>2.7268138029388194</v>
      </c>
      <c r="K148" s="303"/>
      <c r="L148" s="302">
        <v>1.1437224975627625</v>
      </c>
      <c r="M148" s="302">
        <v>1.2024441566199828</v>
      </c>
      <c r="N148" s="302">
        <v>9.7936497007112447E-2</v>
      </c>
      <c r="O148" s="302">
        <f t="shared" si="72"/>
        <v>2.4441031511898581</v>
      </c>
    </row>
    <row r="149" spans="1:15" s="236" customFormat="1" x14ac:dyDescent="0.2">
      <c r="A149" s="237" t="str">
        <f>name!E$8</f>
        <v>Skilled trades occupations</v>
      </c>
      <c r="B149" s="302">
        <v>10.050153398277901</v>
      </c>
      <c r="C149" s="302">
        <v>0.41914417038613694</v>
      </c>
      <c r="D149" s="302">
        <v>9.3945644717850652</v>
      </c>
      <c r="E149" s="302">
        <f t="shared" si="70"/>
        <v>19.863862040449103</v>
      </c>
      <c r="F149" s="303"/>
      <c r="G149" s="302">
        <v>8.5130907289094342</v>
      </c>
      <c r="H149" s="302">
        <v>0.43017966855038753</v>
      </c>
      <c r="I149" s="302">
        <v>9.8910719146956509</v>
      </c>
      <c r="J149" s="302">
        <f>SUM(G149:I149)</f>
        <v>18.834342312155471</v>
      </c>
      <c r="K149" s="303"/>
      <c r="L149" s="302">
        <v>7.3694777892901975</v>
      </c>
      <c r="M149" s="302">
        <v>0.66151669379037192</v>
      </c>
      <c r="N149" s="302">
        <v>10.566277417358721</v>
      </c>
      <c r="O149" s="302">
        <f t="shared" si="72"/>
        <v>18.597271900439289</v>
      </c>
    </row>
    <row r="150" spans="1:15" s="236" customFormat="1" x14ac:dyDescent="0.2">
      <c r="A150" s="237" t="str">
        <f>name!E$9</f>
        <v>Caring, leisure and other service occupations</v>
      </c>
      <c r="B150" s="302">
        <v>6.2615329594356478E-2</v>
      </c>
      <c r="C150" s="302">
        <v>1.7428668204475334E-2</v>
      </c>
      <c r="D150" s="302">
        <v>6.3881708213131168E-3</v>
      </c>
      <c r="E150" s="302">
        <f t="shared" si="70"/>
        <v>8.6432168620144925E-2</v>
      </c>
      <c r="F150" s="303"/>
      <c r="G150" s="302">
        <v>7.1355264081209638E-2</v>
      </c>
      <c r="H150" s="302">
        <v>2.5191566413155585E-2</v>
      </c>
      <c r="I150" s="302">
        <v>9.0765129237147836E-3</v>
      </c>
      <c r="J150" s="302">
        <f t="shared" ref="J150:J153" si="73">SUM(G150:I150)</f>
        <v>0.10562334341808</v>
      </c>
      <c r="K150" s="303"/>
      <c r="L150" s="302">
        <v>6.4878931314938618E-2</v>
      </c>
      <c r="M150" s="302">
        <v>2.0031506961332678E-2</v>
      </c>
      <c r="N150" s="302">
        <v>1.290495868681042E-2</v>
      </c>
      <c r="O150" s="302">
        <f t="shared" si="72"/>
        <v>9.7815396963081711E-2</v>
      </c>
    </row>
    <row r="151" spans="1:15" s="236" customFormat="1" x14ac:dyDescent="0.2">
      <c r="A151" s="237" t="str">
        <f>name!E$10</f>
        <v>Sales and customer service occupations</v>
      </c>
      <c r="B151" s="302">
        <v>0.4050300227989112</v>
      </c>
      <c r="C151" s="302">
        <v>0.19738946597513821</v>
      </c>
      <c r="D151" s="302">
        <v>5.5625238621591494E-2</v>
      </c>
      <c r="E151" s="302">
        <f t="shared" si="70"/>
        <v>0.6580447273956409</v>
      </c>
      <c r="F151" s="303"/>
      <c r="G151" s="302">
        <v>0.42698232627184984</v>
      </c>
      <c r="H151" s="302">
        <v>0.26681519096009138</v>
      </c>
      <c r="I151" s="302">
        <v>6.9251205690983447E-2</v>
      </c>
      <c r="J151" s="302">
        <f t="shared" si="73"/>
        <v>0.76304872292292469</v>
      </c>
      <c r="K151" s="303"/>
      <c r="L151" s="302">
        <v>0.46090120533832102</v>
      </c>
      <c r="M151" s="302">
        <v>0.26957519015046327</v>
      </c>
      <c r="N151" s="302">
        <v>7.3678534551565519E-2</v>
      </c>
      <c r="O151" s="302">
        <f t="shared" si="72"/>
        <v>0.80415493004034977</v>
      </c>
    </row>
    <row r="152" spans="1:15" s="236" customFormat="1" x14ac:dyDescent="0.2">
      <c r="A152" s="237" t="str">
        <f>name!E$11</f>
        <v>Process, plant and machine operatives</v>
      </c>
      <c r="B152" s="302">
        <v>2.1744631436671726</v>
      </c>
      <c r="C152" s="302">
        <v>7.9021994526680975E-2</v>
      </c>
      <c r="D152" s="302">
        <v>0.49155129423464849</v>
      </c>
      <c r="E152" s="302">
        <f t="shared" si="70"/>
        <v>2.7450364324285021</v>
      </c>
      <c r="F152" s="303"/>
      <c r="G152" s="302">
        <v>1.8755831656990642</v>
      </c>
      <c r="H152" s="302">
        <v>0.1455935947345402</v>
      </c>
      <c r="I152" s="302">
        <v>0.72322197055193582</v>
      </c>
      <c r="J152" s="302">
        <f t="shared" si="73"/>
        <v>2.7443987309855404</v>
      </c>
      <c r="K152" s="303"/>
      <c r="L152" s="302">
        <v>1.6612224329251235</v>
      </c>
      <c r="M152" s="302">
        <v>0.13451749964984225</v>
      </c>
      <c r="N152" s="302">
        <v>1.0248272208957223</v>
      </c>
      <c r="O152" s="302">
        <f t="shared" si="72"/>
        <v>2.8205671534706882</v>
      </c>
    </row>
    <row r="153" spans="1:15" s="236" customFormat="1" x14ac:dyDescent="0.2">
      <c r="A153" s="237" t="str">
        <f>name!E$12</f>
        <v>Elementary occupations</v>
      </c>
      <c r="B153" s="302">
        <v>0.64423629828942786</v>
      </c>
      <c r="C153" s="302">
        <v>0.30814538366721433</v>
      </c>
      <c r="D153" s="302">
        <v>0.51568226212130264</v>
      </c>
      <c r="E153" s="302">
        <f t="shared" si="70"/>
        <v>1.4680639440779448</v>
      </c>
      <c r="F153" s="303"/>
      <c r="G153" s="302">
        <v>0.53009145627711418</v>
      </c>
      <c r="H153" s="302">
        <v>0.33932303870391822</v>
      </c>
      <c r="I153" s="302">
        <v>0.60470405706005836</v>
      </c>
      <c r="J153" s="302">
        <f t="shared" si="73"/>
        <v>1.4741185520410909</v>
      </c>
      <c r="K153" s="303"/>
      <c r="L153" s="302">
        <v>0.52825242871740308</v>
      </c>
      <c r="M153" s="302">
        <v>0.38307157160266625</v>
      </c>
      <c r="N153" s="302">
        <v>0.81651842117992435</v>
      </c>
      <c r="O153" s="302">
        <f t="shared" si="72"/>
        <v>1.7278424214999937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22.223101004488836</v>
      </c>
      <c r="C155" s="311">
        <f t="shared" ref="C155:E155" si="74">SUM(C145:C153)</f>
        <v>2.665157191554453</v>
      </c>
      <c r="D155" s="311">
        <f t="shared" si="74"/>
        <v>11.449741803956679</v>
      </c>
      <c r="E155" s="311">
        <f t="shared" si="74"/>
        <v>36.337999999999965</v>
      </c>
      <c r="F155" s="311"/>
      <c r="G155" s="311">
        <f t="shared" ref="G155:J155" si="75">SUM(G145:G153)</f>
        <v>22.615017600117785</v>
      </c>
      <c r="H155" s="311">
        <f t="shared" si="75"/>
        <v>3.3732914015269402</v>
      </c>
      <c r="I155" s="311">
        <f t="shared" si="75"/>
        <v>12.955690998355269</v>
      </c>
      <c r="J155" s="311">
        <f t="shared" si="75"/>
        <v>38.943999999999988</v>
      </c>
      <c r="K155" s="311"/>
      <c r="L155" s="311">
        <f t="shared" ref="L155:O155" si="76">SUM(L145:L153)</f>
        <v>23.047780474131315</v>
      </c>
      <c r="M155" s="311">
        <f t="shared" si="76"/>
        <v>3.7187985049969439</v>
      </c>
      <c r="N155" s="311">
        <f t="shared" si="76"/>
        <v>14.130421020871751</v>
      </c>
      <c r="O155" s="311">
        <f t="shared" si="76"/>
        <v>40.897000000000006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8.194324206491844</v>
      </c>
      <c r="C162" s="302">
        <v>0.56567743314613628</v>
      </c>
      <c r="D162" s="302">
        <v>3.1242080568979955</v>
      </c>
      <c r="E162" s="302">
        <f>SUM(B162:D162)</f>
        <v>11.884209696535976</v>
      </c>
      <c r="F162" s="303"/>
      <c r="G162" s="302">
        <v>9.2498414017633621</v>
      </c>
      <c r="H162" s="302">
        <v>0.93219165597381615</v>
      </c>
      <c r="I162" s="302">
        <v>3.2743987795353826</v>
      </c>
      <c r="J162" s="302">
        <f>SUM(G162:I162)</f>
        <v>13.456431837272561</v>
      </c>
      <c r="K162" s="303"/>
      <c r="L162" s="302">
        <v>9.9054240590086948</v>
      </c>
      <c r="M162" s="302">
        <v>0.9786405638249529</v>
      </c>
      <c r="N162" s="302">
        <v>3.7940730770376967</v>
      </c>
      <c r="O162" s="302">
        <f>SUM(L162:N162)</f>
        <v>14.678137699871344</v>
      </c>
    </row>
    <row r="163" spans="1:15" s="236" customFormat="1" x14ac:dyDescent="0.2">
      <c r="A163" s="237" t="str">
        <f>name!E$5</f>
        <v>Professional occupations</v>
      </c>
      <c r="B163" s="302">
        <v>5.2527949778219245</v>
      </c>
      <c r="C163" s="302">
        <v>0.65964734686150928</v>
      </c>
      <c r="D163" s="302">
        <v>0.55932052685412359</v>
      </c>
      <c r="E163" s="302">
        <f t="shared" ref="E163:E170" si="77">SUM(B163:D163)</f>
        <v>6.4717628515375569</v>
      </c>
      <c r="F163" s="303"/>
      <c r="G163" s="302">
        <v>6.788079687937743</v>
      </c>
      <c r="H163" s="302">
        <v>1.016260632180328</v>
      </c>
      <c r="I163" s="302">
        <v>0.57414804362682437</v>
      </c>
      <c r="J163" s="302">
        <f t="shared" ref="J163:J165" si="78">SUM(G163:I163)</f>
        <v>8.3784883637448946</v>
      </c>
      <c r="K163" s="303"/>
      <c r="L163" s="302">
        <v>9.3405960138664526</v>
      </c>
      <c r="M163" s="302">
        <v>0.985599151086197</v>
      </c>
      <c r="N163" s="302">
        <v>0.48987539190859103</v>
      </c>
      <c r="O163" s="302">
        <f t="shared" ref="O163:O170" si="79">SUM(L163:N163)</f>
        <v>10.81607055686124</v>
      </c>
    </row>
    <row r="164" spans="1:15" s="236" customFormat="1" x14ac:dyDescent="0.2">
      <c r="A164" s="237" t="str">
        <f>name!E$6</f>
        <v>Associate professional occupations</v>
      </c>
      <c r="B164" s="302">
        <v>5.5587231197585849</v>
      </c>
      <c r="C164" s="302">
        <v>1.3394795444142267</v>
      </c>
      <c r="D164" s="302">
        <v>0.52167093958781052</v>
      </c>
      <c r="E164" s="302">
        <f t="shared" si="77"/>
        <v>7.4198736037606219</v>
      </c>
      <c r="F164" s="303"/>
      <c r="G164" s="302">
        <v>6.6522484189806752</v>
      </c>
      <c r="H164" s="302">
        <v>1.675795146167594</v>
      </c>
      <c r="I164" s="302">
        <v>0.50590225352642004</v>
      </c>
      <c r="J164" s="302">
        <f t="shared" si="78"/>
        <v>8.8339458186746889</v>
      </c>
      <c r="K164" s="303"/>
      <c r="L164" s="302">
        <v>8.016194550856353</v>
      </c>
      <c r="M164" s="302">
        <v>1.504188843825695</v>
      </c>
      <c r="N164" s="302">
        <v>0.54593051796156666</v>
      </c>
      <c r="O164" s="302">
        <f t="shared" si="79"/>
        <v>10.066313912643615</v>
      </c>
    </row>
    <row r="165" spans="1:15" s="236" customFormat="1" x14ac:dyDescent="0.2">
      <c r="A165" s="237" t="str">
        <f>name!E$7</f>
        <v>Administrative and secretarial occupations</v>
      </c>
      <c r="B165" s="302">
        <v>6.5398808787823048</v>
      </c>
      <c r="C165" s="302">
        <v>2.4516427219031582</v>
      </c>
      <c r="D165" s="302">
        <v>0.18784727315021174</v>
      </c>
      <c r="E165" s="302">
        <f t="shared" si="77"/>
        <v>9.1793708738356745</v>
      </c>
      <c r="F165" s="303"/>
      <c r="G165" s="302">
        <v>7.309132721857921</v>
      </c>
      <c r="H165" s="302">
        <v>2.7042119746804461</v>
      </c>
      <c r="I165" s="302">
        <v>0.22311449019282195</v>
      </c>
      <c r="J165" s="302">
        <f t="shared" si="78"/>
        <v>10.236459186731189</v>
      </c>
      <c r="K165" s="303"/>
      <c r="L165" s="302">
        <v>8.7132544827249792</v>
      </c>
      <c r="M165" s="302">
        <v>2.4204251580721197</v>
      </c>
      <c r="N165" s="302">
        <v>0.21864332069307235</v>
      </c>
      <c r="O165" s="302">
        <f t="shared" si="79"/>
        <v>11.35232296149017</v>
      </c>
    </row>
    <row r="166" spans="1:15" s="236" customFormat="1" x14ac:dyDescent="0.2">
      <c r="A166" s="237" t="str">
        <f>name!E$8</f>
        <v>Skilled trades occupations</v>
      </c>
      <c r="B166" s="302">
        <v>5.8244419758414239</v>
      </c>
      <c r="C166" s="302">
        <v>0.94157167845626799</v>
      </c>
      <c r="D166" s="302">
        <v>1.7612346545936584</v>
      </c>
      <c r="E166" s="302">
        <f t="shared" si="77"/>
        <v>8.52724830889135</v>
      </c>
      <c r="F166" s="303"/>
      <c r="G166" s="302">
        <v>5.366539911974689</v>
      </c>
      <c r="H166" s="302">
        <v>0.76483936075454151</v>
      </c>
      <c r="I166" s="302">
        <v>1.6155640705551768</v>
      </c>
      <c r="J166" s="302">
        <f>SUM(G166:I166)</f>
        <v>7.746943343284407</v>
      </c>
      <c r="K166" s="303"/>
      <c r="L166" s="302">
        <v>4.8567487216708383</v>
      </c>
      <c r="M166" s="302">
        <v>0.82250404764467155</v>
      </c>
      <c r="N166" s="302">
        <v>1.8714175043098464</v>
      </c>
      <c r="O166" s="302">
        <f t="shared" si="79"/>
        <v>7.5506702736253564</v>
      </c>
    </row>
    <row r="167" spans="1:15" s="236" customFormat="1" x14ac:dyDescent="0.2">
      <c r="A167" s="237" t="str">
        <f>name!E$9</f>
        <v>Caring, leisure and other service occupations</v>
      </c>
      <c r="B167" s="302">
        <v>0.49823294206939633</v>
      </c>
      <c r="C167" s="302">
        <v>0.19603181183530297</v>
      </c>
      <c r="D167" s="302">
        <v>9.3253876835189403E-2</v>
      </c>
      <c r="E167" s="302">
        <f t="shared" si="77"/>
        <v>0.7875186307398887</v>
      </c>
      <c r="F167" s="303"/>
      <c r="G167" s="302">
        <v>0.59588569745862308</v>
      </c>
      <c r="H167" s="302">
        <v>0.18923046397731216</v>
      </c>
      <c r="I167" s="302">
        <v>0.14199538301496853</v>
      </c>
      <c r="J167" s="302">
        <f t="shared" ref="J167:J170" si="80">SUM(G167:I167)</f>
        <v>0.92711154445090371</v>
      </c>
      <c r="K167" s="303"/>
      <c r="L167" s="302">
        <v>0.76940877637689986</v>
      </c>
      <c r="M167" s="302">
        <v>0.14357368492183264</v>
      </c>
      <c r="N167" s="302">
        <v>0.26025097248801704</v>
      </c>
      <c r="O167" s="302">
        <f t="shared" si="79"/>
        <v>1.1732334337867496</v>
      </c>
    </row>
    <row r="168" spans="1:15" s="236" customFormat="1" x14ac:dyDescent="0.2">
      <c r="A168" s="237" t="str">
        <f>name!E$10</f>
        <v>Sales and customer service occupations</v>
      </c>
      <c r="B168" s="302">
        <v>11.967730971741135</v>
      </c>
      <c r="C168" s="302">
        <v>25.58703918982761</v>
      </c>
      <c r="D168" s="302">
        <v>1.8224127072988356</v>
      </c>
      <c r="E168" s="302">
        <f t="shared" si="77"/>
        <v>39.377182868867585</v>
      </c>
      <c r="F168" s="303"/>
      <c r="G168" s="302">
        <v>10.717731349983319</v>
      </c>
      <c r="H168" s="302">
        <v>26.546538756400487</v>
      </c>
      <c r="I168" s="302">
        <v>1.3725388739367157</v>
      </c>
      <c r="J168" s="302">
        <f t="shared" si="80"/>
        <v>38.636808980320524</v>
      </c>
      <c r="K168" s="303"/>
      <c r="L168" s="302">
        <v>9.3614743706320809</v>
      </c>
      <c r="M168" s="302">
        <v>25.278158992632488</v>
      </c>
      <c r="N168" s="302">
        <v>1.0020512667797463</v>
      </c>
      <c r="O168" s="302">
        <f t="shared" si="79"/>
        <v>35.64168463004431</v>
      </c>
    </row>
    <row r="169" spans="1:15" s="236" customFormat="1" x14ac:dyDescent="0.2">
      <c r="A169" s="237" t="str">
        <f>name!E$11</f>
        <v>Process, plant and machine operatives</v>
      </c>
      <c r="B169" s="302">
        <v>6.5733224540848205</v>
      </c>
      <c r="C169" s="302">
        <v>1.1790496422568786</v>
      </c>
      <c r="D169" s="302">
        <v>0.1788628162302463</v>
      </c>
      <c r="E169" s="302">
        <f t="shared" si="77"/>
        <v>7.9312349125719459</v>
      </c>
      <c r="F169" s="303"/>
      <c r="G169" s="302">
        <v>5.3243157223839397</v>
      </c>
      <c r="H169" s="302">
        <v>1.2931689238822199</v>
      </c>
      <c r="I169" s="302">
        <v>0.20581560967750215</v>
      </c>
      <c r="J169" s="302">
        <f t="shared" si="80"/>
        <v>6.8233002559436624</v>
      </c>
      <c r="K169" s="303"/>
      <c r="L169" s="302">
        <v>4.5916901474775011</v>
      </c>
      <c r="M169" s="302">
        <v>1.399972498197311</v>
      </c>
      <c r="N169" s="302">
        <v>0.22801262788971996</v>
      </c>
      <c r="O169" s="302">
        <f t="shared" si="79"/>
        <v>6.2196752735645324</v>
      </c>
    </row>
    <row r="170" spans="1:15" s="236" customFormat="1" x14ac:dyDescent="0.2">
      <c r="A170" s="237" t="str">
        <f>name!E$12</f>
        <v>Elementary occupations</v>
      </c>
      <c r="B170" s="302">
        <v>6.2194773707583133</v>
      </c>
      <c r="C170" s="302">
        <v>4.6971531386916929</v>
      </c>
      <c r="D170" s="302">
        <v>0.15096774380950359</v>
      </c>
      <c r="E170" s="302">
        <f t="shared" si="77"/>
        <v>11.06759825325951</v>
      </c>
      <c r="F170" s="303"/>
      <c r="G170" s="302">
        <v>4.7780753347379719</v>
      </c>
      <c r="H170" s="302">
        <v>4.0145206405466309</v>
      </c>
      <c r="I170" s="302">
        <v>0.12791469429266039</v>
      </c>
      <c r="J170" s="302">
        <f t="shared" si="80"/>
        <v>8.9205106695772631</v>
      </c>
      <c r="K170" s="303"/>
      <c r="L170" s="302">
        <v>5.3455545527186619</v>
      </c>
      <c r="M170" s="302">
        <v>3.3781022170072346</v>
      </c>
      <c r="N170" s="302">
        <v>0.15823448838682119</v>
      </c>
      <c r="O170" s="302">
        <f t="shared" si="79"/>
        <v>8.8818912581127165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56.628928897349752</v>
      </c>
      <c r="C172" s="311">
        <f t="shared" ref="C172:E172" si="81">SUM(C162:C170)</f>
        <v>37.61729250739279</v>
      </c>
      <c r="D172" s="311">
        <f t="shared" si="81"/>
        <v>8.3997785952575761</v>
      </c>
      <c r="E172" s="311">
        <f t="shared" si="81"/>
        <v>102.6460000000001</v>
      </c>
      <c r="F172" s="311"/>
      <c r="G172" s="311">
        <f t="shared" ref="G172:J172" si="82">SUM(G162:G170)</f>
        <v>56.781850247078232</v>
      </c>
      <c r="H172" s="311">
        <f t="shared" si="82"/>
        <v>39.136757554563374</v>
      </c>
      <c r="I172" s="311">
        <f t="shared" si="82"/>
        <v>8.0413921983584729</v>
      </c>
      <c r="J172" s="311">
        <f t="shared" si="82"/>
        <v>103.96000000000009</v>
      </c>
      <c r="K172" s="311"/>
      <c r="L172" s="311">
        <f t="shared" ref="L172:O172" si="83">SUM(L162:L170)</f>
        <v>60.90034567533246</v>
      </c>
      <c r="M172" s="311">
        <f t="shared" si="83"/>
        <v>36.911165157212501</v>
      </c>
      <c r="N172" s="311">
        <f t="shared" si="83"/>
        <v>8.5684891674550769</v>
      </c>
      <c r="O172" s="311">
        <f t="shared" si="83"/>
        <v>106.38000000000004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1.8502542792323475</v>
      </c>
      <c r="C179" s="302">
        <v>0.12673839028493575</v>
      </c>
      <c r="D179" s="302">
        <v>0.42081103243690027</v>
      </c>
      <c r="E179" s="302">
        <f>SUM(B179:D179)</f>
        <v>2.3978037019541834</v>
      </c>
      <c r="F179" s="303"/>
      <c r="G179" s="302">
        <v>2.5920959683953195</v>
      </c>
      <c r="H179" s="302">
        <v>0.26482830825445597</v>
      </c>
      <c r="I179" s="302">
        <v>0.53653297219399798</v>
      </c>
      <c r="J179" s="302">
        <f>SUM(G179:I179)</f>
        <v>3.3934572488437733</v>
      </c>
      <c r="K179" s="303"/>
      <c r="L179" s="302">
        <v>2.7849517641150814</v>
      </c>
      <c r="M179" s="302">
        <v>0.3299591474327519</v>
      </c>
      <c r="N179" s="302">
        <v>0.5837764753357505</v>
      </c>
      <c r="O179" s="302">
        <f>SUM(L179:N179)</f>
        <v>3.6986873868835839</v>
      </c>
    </row>
    <row r="180" spans="1:15" s="236" customFormat="1" x14ac:dyDescent="0.2">
      <c r="A180" s="237" t="str">
        <f>name!E$5</f>
        <v>Professional occupations</v>
      </c>
      <c r="B180" s="302">
        <v>1.3471554153857497</v>
      </c>
      <c r="C180" s="302">
        <v>0.10142813070811778</v>
      </c>
      <c r="D180" s="302">
        <v>0.10528868608832044</v>
      </c>
      <c r="E180" s="302">
        <f t="shared" ref="E180:E187" si="84">SUM(B180:D180)</f>
        <v>1.5538722321821878</v>
      </c>
      <c r="F180" s="303"/>
      <c r="G180" s="302">
        <v>2.1812112836766309</v>
      </c>
      <c r="H180" s="302">
        <v>0.22934023859192923</v>
      </c>
      <c r="I180" s="302">
        <v>0.13901323376891053</v>
      </c>
      <c r="J180" s="302">
        <f t="shared" ref="J180:J182" si="85">SUM(G180:I180)</f>
        <v>2.549564756037471</v>
      </c>
      <c r="K180" s="303"/>
      <c r="L180" s="302">
        <v>3.0928486121631753</v>
      </c>
      <c r="M180" s="302">
        <v>0.38952713942317496</v>
      </c>
      <c r="N180" s="302">
        <v>0.12773797597443923</v>
      </c>
      <c r="O180" s="302">
        <f t="shared" ref="O180:O187" si="86">SUM(L180:N180)</f>
        <v>3.6101137275607895</v>
      </c>
    </row>
    <row r="181" spans="1:15" s="236" customFormat="1" x14ac:dyDescent="0.2">
      <c r="A181" s="237" t="str">
        <f>name!E$6</f>
        <v>Associate professional occupations</v>
      </c>
      <c r="B181" s="302">
        <v>1.4523780668289135</v>
      </c>
      <c r="C181" s="302">
        <v>0.17135986194294847</v>
      </c>
      <c r="D181" s="302">
        <v>7.8237597757893726E-2</v>
      </c>
      <c r="E181" s="302">
        <f t="shared" si="84"/>
        <v>1.7019755265297556</v>
      </c>
      <c r="F181" s="303"/>
      <c r="G181" s="302">
        <v>2.0563022855386834</v>
      </c>
      <c r="H181" s="302">
        <v>0.29428636117388968</v>
      </c>
      <c r="I181" s="302">
        <v>0.10941546836075845</v>
      </c>
      <c r="J181" s="302">
        <f t="shared" si="85"/>
        <v>2.4600041150733314</v>
      </c>
      <c r="K181" s="303"/>
      <c r="L181" s="302">
        <v>2.3096211823628887</v>
      </c>
      <c r="M181" s="302">
        <v>0.39849393254016569</v>
      </c>
      <c r="N181" s="302">
        <v>0.11828936835373199</v>
      </c>
      <c r="O181" s="302">
        <f t="shared" si="86"/>
        <v>2.8264044832567863</v>
      </c>
    </row>
    <row r="182" spans="1:15" s="236" customFormat="1" x14ac:dyDescent="0.2">
      <c r="A182" s="237" t="str">
        <f>name!E$7</f>
        <v>Administrative and secretarial occupations</v>
      </c>
      <c r="B182" s="302">
        <v>3.0803475213692728</v>
      </c>
      <c r="C182" s="302">
        <v>0.95667659606582944</v>
      </c>
      <c r="D182" s="302">
        <v>9.504621184580235E-2</v>
      </c>
      <c r="E182" s="302">
        <f t="shared" si="84"/>
        <v>4.1320703292809045</v>
      </c>
      <c r="F182" s="303"/>
      <c r="G182" s="302">
        <v>4.0831985442144569</v>
      </c>
      <c r="H182" s="302">
        <v>1.5627618601201412</v>
      </c>
      <c r="I182" s="302">
        <v>0.14702051556319007</v>
      </c>
      <c r="J182" s="302">
        <f t="shared" si="85"/>
        <v>5.7929809198977882</v>
      </c>
      <c r="K182" s="303"/>
      <c r="L182" s="302">
        <v>5.0520015451590314</v>
      </c>
      <c r="M182" s="302">
        <v>1.6837169043194959</v>
      </c>
      <c r="N182" s="302">
        <v>0.13005682038311564</v>
      </c>
      <c r="O182" s="302">
        <f t="shared" si="86"/>
        <v>6.8657752698616434</v>
      </c>
    </row>
    <row r="183" spans="1:15" s="236" customFormat="1" x14ac:dyDescent="0.2">
      <c r="A183" s="237" t="str">
        <f>name!E$8</f>
        <v>Skilled trades occupations</v>
      </c>
      <c r="B183" s="302">
        <v>1.303822223856151</v>
      </c>
      <c r="C183" s="302">
        <v>0.21134833205526687</v>
      </c>
      <c r="D183" s="302">
        <v>0.3129841852923177</v>
      </c>
      <c r="E183" s="302">
        <f t="shared" si="84"/>
        <v>1.8281547412037356</v>
      </c>
      <c r="F183" s="303"/>
      <c r="G183" s="302">
        <v>1.2486279384263057</v>
      </c>
      <c r="H183" s="302">
        <v>0.41118895125389043</v>
      </c>
      <c r="I183" s="302">
        <v>0.25527056277754612</v>
      </c>
      <c r="J183" s="302">
        <f>SUM(G183:I183)</f>
        <v>1.9150874524577421</v>
      </c>
      <c r="K183" s="303"/>
      <c r="L183" s="302">
        <v>1.2159283040670485</v>
      </c>
      <c r="M183" s="302">
        <v>0.65201007155592949</v>
      </c>
      <c r="N183" s="302">
        <v>0.26173076757012548</v>
      </c>
      <c r="O183" s="302">
        <f t="shared" si="86"/>
        <v>2.1296691431931034</v>
      </c>
    </row>
    <row r="184" spans="1:15" s="236" customFormat="1" x14ac:dyDescent="0.2">
      <c r="A184" s="237" t="str">
        <f>name!E$9</f>
        <v>Caring, leisure and other service occupations</v>
      </c>
      <c r="B184" s="302">
        <v>1.3175963427455886</v>
      </c>
      <c r="C184" s="302">
        <v>0.92269902860778286</v>
      </c>
      <c r="D184" s="302">
        <v>0.17422487503077572</v>
      </c>
      <c r="E184" s="302">
        <f t="shared" si="84"/>
        <v>2.4145202463841469</v>
      </c>
      <c r="F184" s="303"/>
      <c r="G184" s="302">
        <v>1.4146426635503224</v>
      </c>
      <c r="H184" s="302">
        <v>0.90383176760545314</v>
      </c>
      <c r="I184" s="302">
        <v>0.16553798959980578</v>
      </c>
      <c r="J184" s="302">
        <f t="shared" ref="J184:J187" si="87">SUM(G184:I184)</f>
        <v>2.4840124207555814</v>
      </c>
      <c r="K184" s="303"/>
      <c r="L184" s="302">
        <v>1.2280931586254509</v>
      </c>
      <c r="M184" s="302">
        <v>0.98044329664931162</v>
      </c>
      <c r="N184" s="302">
        <v>0.20044164243792834</v>
      </c>
      <c r="O184" s="302">
        <f t="shared" si="86"/>
        <v>2.4089780977126907</v>
      </c>
    </row>
    <row r="185" spans="1:15" s="236" customFormat="1" x14ac:dyDescent="0.2">
      <c r="A185" s="237" t="str">
        <f>name!E$10</f>
        <v>Sales and customer service occupations</v>
      </c>
      <c r="B185" s="302">
        <v>0.96803903621720999</v>
      </c>
      <c r="C185" s="302">
        <v>0.2751749453670827</v>
      </c>
      <c r="D185" s="302">
        <v>8.1893173198335653E-2</v>
      </c>
      <c r="E185" s="302">
        <f t="shared" si="84"/>
        <v>1.3251071547826283</v>
      </c>
      <c r="F185" s="303"/>
      <c r="G185" s="302">
        <v>1.1797074054184871</v>
      </c>
      <c r="H185" s="302">
        <v>0.45404640748545705</v>
      </c>
      <c r="I185" s="302">
        <v>7.5443610921159365E-2</v>
      </c>
      <c r="J185" s="302">
        <f t="shared" si="87"/>
        <v>1.7091974238251035</v>
      </c>
      <c r="K185" s="303"/>
      <c r="L185" s="302">
        <v>1.3414626704020503</v>
      </c>
      <c r="M185" s="302">
        <v>0.67129779083953445</v>
      </c>
      <c r="N185" s="302">
        <v>7.1396184470030377E-2</v>
      </c>
      <c r="O185" s="302">
        <f t="shared" si="86"/>
        <v>2.084156645711615</v>
      </c>
    </row>
    <row r="186" spans="1:15" s="236" customFormat="1" x14ac:dyDescent="0.2">
      <c r="A186" s="237" t="str">
        <f>name!E$11</f>
        <v>Process, plant and machine operatives</v>
      </c>
      <c r="B186" s="302">
        <v>10.938439057605038</v>
      </c>
      <c r="C186" s="302">
        <v>0.9175088547609721</v>
      </c>
      <c r="D186" s="302">
        <v>4.6608808897730176</v>
      </c>
      <c r="E186" s="302">
        <f t="shared" si="84"/>
        <v>16.516828802139027</v>
      </c>
      <c r="F186" s="303"/>
      <c r="G186" s="302">
        <v>11.522390569172718</v>
      </c>
      <c r="H186" s="302">
        <v>1.3682373300125781</v>
      </c>
      <c r="I186" s="302">
        <v>5.0984740074140609</v>
      </c>
      <c r="J186" s="302">
        <f t="shared" si="87"/>
        <v>17.989101906599355</v>
      </c>
      <c r="K186" s="303"/>
      <c r="L186" s="302">
        <v>11.453079062101084</v>
      </c>
      <c r="M186" s="302">
        <v>1.6389487181228992</v>
      </c>
      <c r="N186" s="302">
        <v>6.1110399815566323</v>
      </c>
      <c r="O186" s="302">
        <f t="shared" si="86"/>
        <v>19.203067761780616</v>
      </c>
    </row>
    <row r="187" spans="1:15" s="236" customFormat="1" x14ac:dyDescent="0.2">
      <c r="A187" s="237" t="str">
        <f>name!E$12</f>
        <v>Elementary occupations</v>
      </c>
      <c r="B187" s="302">
        <v>4.6663212560488265</v>
      </c>
      <c r="C187" s="302">
        <v>0.97751830593459899</v>
      </c>
      <c r="D187" s="302">
        <v>0.13682770356005652</v>
      </c>
      <c r="E187" s="302">
        <f t="shared" si="84"/>
        <v>5.7806672655434825</v>
      </c>
      <c r="F187" s="303"/>
      <c r="G187" s="302">
        <v>4.4087762773430841</v>
      </c>
      <c r="H187" s="302">
        <v>1.7074407176126631</v>
      </c>
      <c r="I187" s="302">
        <v>0.16237676155409997</v>
      </c>
      <c r="J187" s="302">
        <f t="shared" si="87"/>
        <v>6.2785937565098475</v>
      </c>
      <c r="K187" s="303"/>
      <c r="L187" s="302">
        <v>4.6954448175833203</v>
      </c>
      <c r="M187" s="302">
        <v>1.7091213040146709</v>
      </c>
      <c r="N187" s="302">
        <v>0.18258136244119089</v>
      </c>
      <c r="O187" s="302">
        <f t="shared" si="86"/>
        <v>6.5871474840391819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26.924353199289094</v>
      </c>
      <c r="C189" s="311">
        <f t="shared" ref="C189:E189" si="88">SUM(C179:C187)</f>
        <v>4.6604524457275351</v>
      </c>
      <c r="D189" s="311">
        <f t="shared" si="88"/>
        <v>6.0661943549834199</v>
      </c>
      <c r="E189" s="311">
        <f t="shared" si="88"/>
        <v>37.651000000000053</v>
      </c>
      <c r="F189" s="311"/>
      <c r="G189" s="311">
        <f t="shared" ref="G189:J189" si="89">SUM(G179:G187)</f>
        <v>30.686952935736006</v>
      </c>
      <c r="H189" s="311">
        <f t="shared" si="89"/>
        <v>7.1959619421104577</v>
      </c>
      <c r="I189" s="311">
        <f t="shared" si="89"/>
        <v>6.6890851221535286</v>
      </c>
      <c r="J189" s="311">
        <f t="shared" si="89"/>
        <v>44.572000000000003</v>
      </c>
      <c r="K189" s="311"/>
      <c r="L189" s="311">
        <f t="shared" ref="L189:O189" si="90">SUM(L179:L187)</f>
        <v>33.173431116579131</v>
      </c>
      <c r="M189" s="311">
        <f t="shared" si="90"/>
        <v>8.4535183048979334</v>
      </c>
      <c r="N189" s="311">
        <f t="shared" si="90"/>
        <v>7.787050578522944</v>
      </c>
      <c r="O189" s="311">
        <f t="shared" si="90"/>
        <v>49.414000000000016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3.4457195319985661</v>
      </c>
      <c r="C196" s="302">
        <v>0.39930098573581652</v>
      </c>
      <c r="D196" s="302">
        <v>1.1724389871325531</v>
      </c>
      <c r="E196" s="302">
        <f>SUM(B196:D196)</f>
        <v>5.0174595048669355</v>
      </c>
      <c r="F196" s="303"/>
      <c r="G196" s="302">
        <v>3.9153050441881643</v>
      </c>
      <c r="H196" s="302">
        <v>0.76912348468273439</v>
      </c>
      <c r="I196" s="302">
        <v>1.3348993127861473</v>
      </c>
      <c r="J196" s="302">
        <f>SUM(G196:I196)</f>
        <v>6.0193278416570459</v>
      </c>
      <c r="K196" s="303"/>
      <c r="L196" s="302">
        <v>4.6605372789622379</v>
      </c>
      <c r="M196" s="302">
        <v>1.2054536693015065</v>
      </c>
      <c r="N196" s="302">
        <v>1.4961942708606957</v>
      </c>
      <c r="O196" s="302">
        <f>SUM(L196:N196)</f>
        <v>7.3621852191244406</v>
      </c>
    </row>
    <row r="197" spans="1:15" s="236" customFormat="1" x14ac:dyDescent="0.2">
      <c r="A197" s="237" t="str">
        <f>name!E$5</f>
        <v>Professional occupations</v>
      </c>
      <c r="B197" s="302">
        <v>0.99107426574484991</v>
      </c>
      <c r="C197" s="302">
        <v>0.13005653888506702</v>
      </c>
      <c r="D197" s="302">
        <v>8.0611359067171456E-2</v>
      </c>
      <c r="E197" s="302">
        <f t="shared" ref="E197:E204" si="91">SUM(B197:D197)</f>
        <v>1.2017421636970884</v>
      </c>
      <c r="F197" s="303"/>
      <c r="G197" s="302">
        <v>1.3348414500935473</v>
      </c>
      <c r="H197" s="302">
        <v>0.26898986330630908</v>
      </c>
      <c r="I197" s="302">
        <v>9.6164909191079229E-2</v>
      </c>
      <c r="J197" s="302">
        <f t="shared" ref="J197:J199" si="92">SUM(G197:I197)</f>
        <v>1.6999962225909355</v>
      </c>
      <c r="K197" s="303"/>
      <c r="L197" s="302">
        <v>1.7677512973310539</v>
      </c>
      <c r="M197" s="302">
        <v>0.46224898255748265</v>
      </c>
      <c r="N197" s="302">
        <v>6.772905829362863E-2</v>
      </c>
      <c r="O197" s="302">
        <f t="shared" ref="O197:O204" si="93">SUM(L197:N197)</f>
        <v>2.2977293381821648</v>
      </c>
    </row>
    <row r="198" spans="1:15" s="236" customFormat="1" x14ac:dyDescent="0.2">
      <c r="A198" s="237" t="str">
        <f>name!E$6</f>
        <v>Associate professional occupations</v>
      </c>
      <c r="B198" s="302">
        <v>0.83728891899563773</v>
      </c>
      <c r="C198" s="302">
        <v>0.3577232617055679</v>
      </c>
      <c r="D198" s="302">
        <v>5.6184305070407337E-2</v>
      </c>
      <c r="E198" s="302">
        <f t="shared" si="91"/>
        <v>1.2511964857716131</v>
      </c>
      <c r="F198" s="303"/>
      <c r="G198" s="302">
        <v>1.0269266791154961</v>
      </c>
      <c r="H198" s="302">
        <v>0.52917745417665962</v>
      </c>
      <c r="I198" s="302">
        <v>5.4147140670198012E-2</v>
      </c>
      <c r="J198" s="302">
        <f t="shared" si="92"/>
        <v>1.6102512739623538</v>
      </c>
      <c r="K198" s="303"/>
      <c r="L198" s="302">
        <v>1.3852355380931709</v>
      </c>
      <c r="M198" s="302">
        <v>0.88308817004415507</v>
      </c>
      <c r="N198" s="302">
        <v>6.1083226377832575E-2</v>
      </c>
      <c r="O198" s="302">
        <f t="shared" si="93"/>
        <v>2.3294069345151587</v>
      </c>
    </row>
    <row r="199" spans="1:15" s="236" customFormat="1" x14ac:dyDescent="0.2">
      <c r="A199" s="237" t="str">
        <f>name!E$7</f>
        <v>Administrative and secretarial occupations</v>
      </c>
      <c r="B199" s="302">
        <v>1.1520443769327062</v>
      </c>
      <c r="C199" s="302">
        <v>0.88786809704675729</v>
      </c>
      <c r="D199" s="302">
        <v>2.2505363761101564E-2</v>
      </c>
      <c r="E199" s="302">
        <f t="shared" si="91"/>
        <v>2.0624178377405649</v>
      </c>
      <c r="F199" s="303"/>
      <c r="G199" s="302">
        <v>1.1436051389707216</v>
      </c>
      <c r="H199" s="302">
        <v>1.2257574280466201</v>
      </c>
      <c r="I199" s="302">
        <v>2.3132133763788473E-2</v>
      </c>
      <c r="J199" s="302">
        <f t="shared" si="92"/>
        <v>2.3924947007811301</v>
      </c>
      <c r="K199" s="303"/>
      <c r="L199" s="302">
        <v>1.6896598017621987</v>
      </c>
      <c r="M199" s="302">
        <v>2.1325631315770659</v>
      </c>
      <c r="N199" s="302">
        <v>2.5143868428765901E-2</v>
      </c>
      <c r="O199" s="302">
        <f t="shared" si="93"/>
        <v>3.8473668017680303</v>
      </c>
    </row>
    <row r="200" spans="1:15" s="236" customFormat="1" x14ac:dyDescent="0.2">
      <c r="A200" s="237" t="str">
        <f>name!E$8</f>
        <v>Skilled trades occupations</v>
      </c>
      <c r="B200" s="302">
        <v>2.4501595945783317</v>
      </c>
      <c r="C200" s="302">
        <v>2.2513906848726499</v>
      </c>
      <c r="D200" s="302">
        <v>0.36343830319961967</v>
      </c>
      <c r="E200" s="302">
        <f t="shared" si="91"/>
        <v>5.0649885826506011</v>
      </c>
      <c r="F200" s="303"/>
      <c r="G200" s="302">
        <v>1.9862414978077902</v>
      </c>
      <c r="H200" s="302">
        <v>2.239052452472476</v>
      </c>
      <c r="I200" s="302">
        <v>0.42768022513102188</v>
      </c>
      <c r="J200" s="302">
        <f>SUM(G200:I200)</f>
        <v>4.6529741754112877</v>
      </c>
      <c r="K200" s="303"/>
      <c r="L200" s="302">
        <v>1.423036149496657</v>
      </c>
      <c r="M200" s="302">
        <v>2.7863784017585966</v>
      </c>
      <c r="N200" s="302">
        <v>0.59743905535690989</v>
      </c>
      <c r="O200" s="302">
        <f t="shared" si="93"/>
        <v>4.8068536066121634</v>
      </c>
    </row>
    <row r="201" spans="1:15" s="236" customFormat="1" x14ac:dyDescent="0.2">
      <c r="A201" s="237" t="str">
        <f>name!E$9</f>
        <v>Caring, leisure and other service occupations</v>
      </c>
      <c r="B201" s="302">
        <v>1.1712367838814191</v>
      </c>
      <c r="C201" s="302">
        <v>0.92706047517680346</v>
      </c>
      <c r="D201" s="302">
        <v>9.351938343137714E-2</v>
      </c>
      <c r="E201" s="302">
        <f t="shared" si="91"/>
        <v>2.1918166424895995</v>
      </c>
      <c r="F201" s="303"/>
      <c r="G201" s="302">
        <v>1.0861690836949864</v>
      </c>
      <c r="H201" s="302">
        <v>1.0308198004506455</v>
      </c>
      <c r="I201" s="302">
        <v>0.12141856325925586</v>
      </c>
      <c r="J201" s="302">
        <f t="shared" ref="J201:J204" si="94">SUM(G201:I201)</f>
        <v>2.2384074474048878</v>
      </c>
      <c r="K201" s="303"/>
      <c r="L201" s="302">
        <v>1.2438439802245389</v>
      </c>
      <c r="M201" s="302">
        <v>1.27868237592266</v>
      </c>
      <c r="N201" s="302">
        <v>0.22784442300745739</v>
      </c>
      <c r="O201" s="302">
        <f t="shared" si="93"/>
        <v>2.7503707791546561</v>
      </c>
    </row>
    <row r="202" spans="1:15" s="236" customFormat="1" x14ac:dyDescent="0.2">
      <c r="A202" s="237" t="str">
        <f>name!E$10</f>
        <v>Sales and customer service occupations</v>
      </c>
      <c r="B202" s="302">
        <v>0.90810301987565445</v>
      </c>
      <c r="C202" s="302">
        <v>2.1633784841644852</v>
      </c>
      <c r="D202" s="302">
        <v>0.45789042005356917</v>
      </c>
      <c r="E202" s="302">
        <f t="shared" si="91"/>
        <v>3.5293719240937089</v>
      </c>
      <c r="F202" s="303"/>
      <c r="G202" s="302">
        <v>0.88149023219639211</v>
      </c>
      <c r="H202" s="302">
        <v>2.7356021366265391</v>
      </c>
      <c r="I202" s="302">
        <v>0.37869926912197194</v>
      </c>
      <c r="J202" s="302">
        <f t="shared" si="94"/>
        <v>3.9957916379449032</v>
      </c>
      <c r="K202" s="303"/>
      <c r="L202" s="302">
        <v>1.2517827403035073</v>
      </c>
      <c r="M202" s="302">
        <v>5.1434012394554793</v>
      </c>
      <c r="N202" s="302">
        <v>0.29427965360672875</v>
      </c>
      <c r="O202" s="302">
        <f t="shared" si="93"/>
        <v>6.6894636333657154</v>
      </c>
    </row>
    <row r="203" spans="1:15" s="236" customFormat="1" x14ac:dyDescent="0.2">
      <c r="A203" s="237" t="str">
        <f>name!E$11</f>
        <v>Process, plant and machine operatives</v>
      </c>
      <c r="B203" s="302">
        <v>0.5529758532752288</v>
      </c>
      <c r="C203" s="302">
        <v>1.0192933924243193</v>
      </c>
      <c r="D203" s="302">
        <v>4.6343333623164867E-2</v>
      </c>
      <c r="E203" s="302">
        <f t="shared" si="91"/>
        <v>1.6186125793227131</v>
      </c>
      <c r="F203" s="303"/>
      <c r="G203" s="302">
        <v>0.43720219989783321</v>
      </c>
      <c r="H203" s="302">
        <v>1.4229452254093398</v>
      </c>
      <c r="I203" s="302">
        <v>5.7592842623713905E-2</v>
      </c>
      <c r="J203" s="302">
        <f t="shared" si="94"/>
        <v>1.917740267930887</v>
      </c>
      <c r="K203" s="303"/>
      <c r="L203" s="302">
        <v>0.27775974557106464</v>
      </c>
      <c r="M203" s="302">
        <v>2.6251549300198547</v>
      </c>
      <c r="N203" s="302">
        <v>0.10371766291693711</v>
      </c>
      <c r="O203" s="302">
        <f t="shared" si="93"/>
        <v>3.0066323385078562</v>
      </c>
    </row>
    <row r="204" spans="1:15" s="236" customFormat="1" x14ac:dyDescent="0.2">
      <c r="A204" s="237" t="str">
        <f>name!E$12</f>
        <v>Elementary occupations</v>
      </c>
      <c r="B204" s="302">
        <v>7.5391839550107314</v>
      </c>
      <c r="C204" s="302">
        <v>15.027338883600658</v>
      </c>
      <c r="D204" s="302">
        <v>0.27487144075576331</v>
      </c>
      <c r="E204" s="302">
        <f t="shared" si="91"/>
        <v>22.841394279367154</v>
      </c>
      <c r="F204" s="303"/>
      <c r="G204" s="302">
        <v>6.7411529317795083</v>
      </c>
      <c r="H204" s="302">
        <v>15.845461060010273</v>
      </c>
      <c r="I204" s="302">
        <v>0.2804024405268159</v>
      </c>
      <c r="J204" s="302">
        <f t="shared" si="94"/>
        <v>22.8670164323166</v>
      </c>
      <c r="K204" s="303"/>
      <c r="L204" s="302">
        <v>9.1509953659171188</v>
      </c>
      <c r="M204" s="302">
        <v>15.046513027490006</v>
      </c>
      <c r="N204" s="302">
        <v>0.57748295536273786</v>
      </c>
      <c r="O204" s="302">
        <f t="shared" si="93"/>
        <v>24.774991348769863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19.047786300293126</v>
      </c>
      <c r="C206" s="311">
        <f t="shared" ref="C206:E206" si="95">SUM(C196:C204)</f>
        <v>23.163410803612123</v>
      </c>
      <c r="D206" s="311">
        <f t="shared" si="95"/>
        <v>2.5678028960947277</v>
      </c>
      <c r="E206" s="311">
        <f t="shared" si="95"/>
        <v>44.778999999999982</v>
      </c>
      <c r="F206" s="311"/>
      <c r="G206" s="311">
        <f t="shared" ref="G206:J206" si="96">SUM(G196:G204)</f>
        <v>18.55293425774444</v>
      </c>
      <c r="H206" s="311">
        <f t="shared" si="96"/>
        <v>26.066928905181598</v>
      </c>
      <c r="I206" s="311">
        <f t="shared" si="96"/>
        <v>2.7741368370739927</v>
      </c>
      <c r="J206" s="311">
        <f t="shared" si="96"/>
        <v>47.394000000000034</v>
      </c>
      <c r="K206" s="311"/>
      <c r="L206" s="311">
        <f t="shared" ref="L206:O206" si="97">SUM(L196:L204)</f>
        <v>22.850601897661548</v>
      </c>
      <c r="M206" s="311">
        <f t="shared" si="97"/>
        <v>31.563483928126807</v>
      </c>
      <c r="N206" s="311">
        <f t="shared" si="97"/>
        <v>3.4509141742116931</v>
      </c>
      <c r="O206" s="311">
        <f t="shared" si="97"/>
        <v>57.865000000000052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0.26443284213305468</v>
      </c>
      <c r="C213" s="302">
        <v>8.5455088691072392E-2</v>
      </c>
      <c r="D213" s="302">
        <v>0.14472566642018045</v>
      </c>
      <c r="E213" s="302">
        <f>SUM(B213:D213)</f>
        <v>0.49461359724430753</v>
      </c>
      <c r="F213" s="303"/>
      <c r="G213" s="302">
        <v>0.423064753547304</v>
      </c>
      <c r="H213" s="302">
        <v>8.9797047567163502E-2</v>
      </c>
      <c r="I213" s="302">
        <v>6.6094708055294146E-2</v>
      </c>
      <c r="J213" s="302">
        <f>SUM(G213:I213)</f>
        <v>0.5789565091697616</v>
      </c>
      <c r="K213" s="303"/>
      <c r="L213" s="302">
        <v>0.39418236347849878</v>
      </c>
      <c r="M213" s="302">
        <v>9.9724005214299902E-2</v>
      </c>
      <c r="N213" s="302">
        <v>7.1432234788285531E-2</v>
      </c>
      <c r="O213" s="302">
        <f>SUM(L213:N213)</f>
        <v>0.56533860348108422</v>
      </c>
    </row>
    <row r="214" spans="1:15" s="236" customFormat="1" x14ac:dyDescent="0.2">
      <c r="A214" s="237" t="str">
        <f>name!E$5</f>
        <v>Professional occupations</v>
      </c>
      <c r="B214" s="302">
        <v>0.3334494202578086</v>
      </c>
      <c r="C214" s="302">
        <v>8.2279433370150631E-2</v>
      </c>
      <c r="D214" s="302">
        <v>0.24265013356545098</v>
      </c>
      <c r="E214" s="302">
        <f t="shared" ref="E214:E221" si="98">SUM(B214:D214)</f>
        <v>0.65837898719341026</v>
      </c>
      <c r="F214" s="303"/>
      <c r="G214" s="302">
        <v>0.59537234562509478</v>
      </c>
      <c r="H214" s="302">
        <v>8.5397974676295924E-2</v>
      </c>
      <c r="I214" s="302">
        <v>0.13633835742652006</v>
      </c>
      <c r="J214" s="302">
        <f t="shared" ref="J214:J216" si="99">SUM(G214:I214)</f>
        <v>0.81710867772791085</v>
      </c>
      <c r="K214" s="303"/>
      <c r="L214" s="302">
        <v>0.73211591695049827</v>
      </c>
      <c r="M214" s="302">
        <v>0.11740177395255676</v>
      </c>
      <c r="N214" s="302">
        <v>0.11574557219166459</v>
      </c>
      <c r="O214" s="302">
        <f t="shared" ref="O214:O221" si="100">SUM(L214:N214)</f>
        <v>0.96526326309471966</v>
      </c>
    </row>
    <row r="215" spans="1:15" s="236" customFormat="1" x14ac:dyDescent="0.2">
      <c r="A215" s="237" t="str">
        <f>name!E$6</f>
        <v>Associate professional occupations</v>
      </c>
      <c r="B215" s="302">
        <v>0.24139406859288318</v>
      </c>
      <c r="C215" s="302">
        <v>0.14165359981511236</v>
      </c>
      <c r="D215" s="302">
        <v>0.39544822275236985</v>
      </c>
      <c r="E215" s="302">
        <f t="shared" si="98"/>
        <v>0.77849589116036544</v>
      </c>
      <c r="F215" s="303"/>
      <c r="G215" s="302">
        <v>0.40991694429361042</v>
      </c>
      <c r="H215" s="302">
        <v>0.10788560394284143</v>
      </c>
      <c r="I215" s="302">
        <v>0.30072390711315583</v>
      </c>
      <c r="J215" s="302">
        <f t="shared" si="99"/>
        <v>0.81852645534960766</v>
      </c>
      <c r="K215" s="303"/>
      <c r="L215" s="302">
        <v>0.38198697416840516</v>
      </c>
      <c r="M215" s="302">
        <v>0.11105619866225719</v>
      </c>
      <c r="N215" s="302">
        <v>0.28006067122888334</v>
      </c>
      <c r="O215" s="302">
        <f t="shared" si="100"/>
        <v>0.77310384405954569</v>
      </c>
    </row>
    <row r="216" spans="1:15" s="236" customFormat="1" x14ac:dyDescent="0.2">
      <c r="A216" s="237" t="str">
        <f>name!E$7</f>
        <v>Administrative and secretarial occupations</v>
      </c>
      <c r="B216" s="302">
        <v>0.26110821469004697</v>
      </c>
      <c r="C216" s="302">
        <v>0.31040207224111543</v>
      </c>
      <c r="D216" s="302">
        <v>2.3801462024813206E-2</v>
      </c>
      <c r="E216" s="302">
        <f t="shared" si="98"/>
        <v>0.59531174895597561</v>
      </c>
      <c r="F216" s="303"/>
      <c r="G216" s="302">
        <v>0.36687024174852589</v>
      </c>
      <c r="H216" s="302">
        <v>0.31935510927908128</v>
      </c>
      <c r="I216" s="302">
        <v>1.6582140257582884E-2</v>
      </c>
      <c r="J216" s="302">
        <f t="shared" si="99"/>
        <v>0.70280749128519004</v>
      </c>
      <c r="K216" s="303"/>
      <c r="L216" s="302">
        <v>0.36098728021304044</v>
      </c>
      <c r="M216" s="302">
        <v>0.3031799795033604</v>
      </c>
      <c r="N216" s="302">
        <v>1.5353583335763801E-2</v>
      </c>
      <c r="O216" s="302">
        <f t="shared" si="100"/>
        <v>0.67952084305216454</v>
      </c>
    </row>
    <row r="217" spans="1:15" s="236" customFormat="1" x14ac:dyDescent="0.2">
      <c r="A217" s="237" t="str">
        <f>name!E$8</f>
        <v>Skilled trades occupations</v>
      </c>
      <c r="B217" s="302">
        <v>0.24037086641345576</v>
      </c>
      <c r="C217" s="302">
        <v>9.3011596380379785E-2</v>
      </c>
      <c r="D217" s="302">
        <v>0.19035356023480798</v>
      </c>
      <c r="E217" s="302">
        <f t="shared" si="98"/>
        <v>0.52373602302864353</v>
      </c>
      <c r="F217" s="303"/>
      <c r="G217" s="302">
        <v>0.28522232608274739</v>
      </c>
      <c r="H217" s="302">
        <v>4.3386067241701916E-2</v>
      </c>
      <c r="I217" s="302">
        <v>9.3809249939661471E-2</v>
      </c>
      <c r="J217" s="302">
        <f>SUM(G217:I217)</f>
        <v>0.4224176432641108</v>
      </c>
      <c r="K217" s="303"/>
      <c r="L217" s="302">
        <v>0.23313755579105089</v>
      </c>
      <c r="M217" s="302">
        <v>6.5220992723639543E-2</v>
      </c>
      <c r="N217" s="302">
        <v>0.12139838177194331</v>
      </c>
      <c r="O217" s="302">
        <f t="shared" si="100"/>
        <v>0.41975693028663374</v>
      </c>
    </row>
    <row r="218" spans="1:15" s="236" customFormat="1" x14ac:dyDescent="0.2">
      <c r="A218" s="237" t="str">
        <f>name!E$9</f>
        <v>Caring, leisure and other service occupations</v>
      </c>
      <c r="B218" s="302">
        <v>8.1577927338424602E-2</v>
      </c>
      <c r="C218" s="302">
        <v>9.3251374844866258E-2</v>
      </c>
      <c r="D218" s="302">
        <v>2.2009746030543089E-2</v>
      </c>
      <c r="E218" s="302">
        <f t="shared" si="98"/>
        <v>0.19683904821383394</v>
      </c>
      <c r="F218" s="303"/>
      <c r="G218" s="302">
        <v>0.11935486814061594</v>
      </c>
      <c r="H218" s="302">
        <v>0.12124755898079032</v>
      </c>
      <c r="I218" s="302">
        <v>2.5584154510967787E-2</v>
      </c>
      <c r="J218" s="302">
        <f t="shared" ref="J218:J221" si="101">SUM(G218:I218)</f>
        <v>0.26618658163237402</v>
      </c>
      <c r="K218" s="303"/>
      <c r="L218" s="302">
        <v>0.11083423512636652</v>
      </c>
      <c r="M218" s="302">
        <v>9.8378914910526458E-2</v>
      </c>
      <c r="N218" s="302">
        <v>2.1581885258484781E-2</v>
      </c>
      <c r="O218" s="302">
        <f t="shared" si="100"/>
        <v>0.23079503529537776</v>
      </c>
    </row>
    <row r="219" spans="1:15" s="236" customFormat="1" x14ac:dyDescent="0.2">
      <c r="A219" s="237" t="str">
        <f>name!E$10</f>
        <v>Sales and customer service occupations</v>
      </c>
      <c r="B219" s="302">
        <v>0.1388131275303145</v>
      </c>
      <c r="C219" s="302">
        <v>0.14473899362548914</v>
      </c>
      <c r="D219" s="302">
        <v>2.7122665813715547E-2</v>
      </c>
      <c r="E219" s="302">
        <f t="shared" si="98"/>
        <v>0.31067478696951917</v>
      </c>
      <c r="F219" s="303"/>
      <c r="G219" s="302">
        <v>0.19555234927076906</v>
      </c>
      <c r="H219" s="302">
        <v>0.15079444759660632</v>
      </c>
      <c r="I219" s="302">
        <v>1.1077025944578761E-2</v>
      </c>
      <c r="J219" s="302">
        <f t="shared" si="101"/>
        <v>0.35742382281195412</v>
      </c>
      <c r="K219" s="303"/>
      <c r="L219" s="302">
        <v>0.2148527501990215</v>
      </c>
      <c r="M219" s="302">
        <v>0.17129619884739872</v>
      </c>
      <c r="N219" s="302">
        <v>9.698068870621683E-3</v>
      </c>
      <c r="O219" s="302">
        <f t="shared" si="100"/>
        <v>0.39584701791704191</v>
      </c>
    </row>
    <row r="220" spans="1:15" s="236" customFormat="1" x14ac:dyDescent="0.2">
      <c r="A220" s="237" t="str">
        <f>name!E$11</f>
        <v>Process, plant and machine operatives</v>
      </c>
      <c r="B220" s="302">
        <v>4.7412672547764961E-2</v>
      </c>
      <c r="C220" s="302">
        <v>9.0549693765285821E-2</v>
      </c>
      <c r="D220" s="302">
        <v>2.7634547219056046E-2</v>
      </c>
      <c r="E220" s="302">
        <f t="shared" si="98"/>
        <v>0.16559691353210682</v>
      </c>
      <c r="F220" s="303"/>
      <c r="G220" s="302">
        <v>5.9000130563095984E-2</v>
      </c>
      <c r="H220" s="302">
        <v>3.3073135709748742E-2</v>
      </c>
      <c r="I220" s="302">
        <v>2.2512976896129556E-2</v>
      </c>
      <c r="J220" s="302">
        <f t="shared" si="101"/>
        <v>0.11458624316897428</v>
      </c>
      <c r="K220" s="303"/>
      <c r="L220" s="302">
        <v>4.5119840788395163E-2</v>
      </c>
      <c r="M220" s="302">
        <v>4.5132373499852531E-2</v>
      </c>
      <c r="N220" s="302">
        <v>2.1800941522064875E-2</v>
      </c>
      <c r="O220" s="302">
        <f t="shared" si="100"/>
        <v>0.11205315581031258</v>
      </c>
    </row>
    <row r="221" spans="1:15" s="236" customFormat="1" x14ac:dyDescent="0.2">
      <c r="A221" s="237" t="str">
        <f>name!E$12</f>
        <v>Elementary occupations</v>
      </c>
      <c r="B221" s="302">
        <v>0.12403527769500655</v>
      </c>
      <c r="C221" s="302">
        <v>0.30510673027169277</v>
      </c>
      <c r="D221" s="302">
        <v>8.9210995735146362E-2</v>
      </c>
      <c r="E221" s="302">
        <f t="shared" si="98"/>
        <v>0.51835300370184567</v>
      </c>
      <c r="F221" s="303"/>
      <c r="G221" s="302">
        <v>0.18363702813517324</v>
      </c>
      <c r="H221" s="302">
        <v>0.25875413977544226</v>
      </c>
      <c r="I221" s="302">
        <v>0.10859540767950106</v>
      </c>
      <c r="J221" s="302">
        <f t="shared" si="101"/>
        <v>0.55098657559011655</v>
      </c>
      <c r="K221" s="303"/>
      <c r="L221" s="302">
        <v>0.15934954905793028</v>
      </c>
      <c r="M221" s="302">
        <v>0.28331711320838537</v>
      </c>
      <c r="N221" s="302">
        <v>0.11565464473680499</v>
      </c>
      <c r="O221" s="302">
        <f t="shared" si="100"/>
        <v>0.55832130700312066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1.7325944171987597</v>
      </c>
      <c r="C223" s="311">
        <f t="shared" ref="C223:E223" si="102">SUM(C213:C221)</f>
        <v>1.3464485830051647</v>
      </c>
      <c r="D223" s="311">
        <f t="shared" si="102"/>
        <v>1.1629569997960836</v>
      </c>
      <c r="E223" s="311">
        <f t="shared" si="102"/>
        <v>4.2420000000000071</v>
      </c>
      <c r="F223" s="311"/>
      <c r="G223" s="311">
        <f t="shared" ref="G223:J223" si="103">SUM(G213:G221)</f>
        <v>2.6379909874069365</v>
      </c>
      <c r="H223" s="311">
        <f t="shared" si="103"/>
        <v>1.2096910847696718</v>
      </c>
      <c r="I223" s="311">
        <f t="shared" si="103"/>
        <v>0.78131792782339138</v>
      </c>
      <c r="J223" s="311">
        <f t="shared" si="103"/>
        <v>4.6289999999999996</v>
      </c>
      <c r="K223" s="311"/>
      <c r="L223" s="311">
        <f t="shared" ref="L223:O223" si="104">SUM(L213:L221)</f>
        <v>2.6325664657732073</v>
      </c>
      <c r="M223" s="311">
        <f t="shared" si="104"/>
        <v>1.2947075505222769</v>
      </c>
      <c r="N223" s="311">
        <f t="shared" si="104"/>
        <v>0.77272598370451695</v>
      </c>
      <c r="O223" s="311">
        <f t="shared" si="104"/>
        <v>4.7000000000000011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1.4575988626038947</v>
      </c>
      <c r="C230" s="302">
        <v>0.16114325710833718</v>
      </c>
      <c r="D230" s="302">
        <v>0.12120289782612287</v>
      </c>
      <c r="E230" s="302">
        <f>SUM(B230:D230)</f>
        <v>1.7399450175383546</v>
      </c>
      <c r="F230" s="303"/>
      <c r="G230" s="302">
        <v>1.2226384333623213</v>
      </c>
      <c r="H230" s="302">
        <v>0.12864746955229509</v>
      </c>
      <c r="I230" s="302">
        <v>4.7590621268250609E-2</v>
      </c>
      <c r="J230" s="302">
        <f>SUM(G230:I230)</f>
        <v>1.3988765241828669</v>
      </c>
      <c r="K230" s="303"/>
      <c r="L230" s="302">
        <v>1.1711339624147528</v>
      </c>
      <c r="M230" s="302">
        <v>0.14369319882203058</v>
      </c>
      <c r="N230" s="302">
        <v>5.4649345040741426E-2</v>
      </c>
      <c r="O230" s="302">
        <f>SUM(L230:N230)</f>
        <v>1.3694765062775247</v>
      </c>
    </row>
    <row r="231" spans="1:15" s="236" customFormat="1" x14ac:dyDescent="0.2">
      <c r="A231" s="237" t="str">
        <f>name!E$5</f>
        <v>Professional occupations</v>
      </c>
      <c r="B231" s="302">
        <v>4.3534944690404016</v>
      </c>
      <c r="C231" s="302">
        <v>0.23793580562363525</v>
      </c>
      <c r="D231" s="302">
        <v>0.29165046452400722</v>
      </c>
      <c r="E231" s="302">
        <f t="shared" ref="E231:E238" si="105">SUM(B231:D231)</f>
        <v>4.8830807391880446</v>
      </c>
      <c r="F231" s="303"/>
      <c r="G231" s="302">
        <v>4.0551760941844597</v>
      </c>
      <c r="H231" s="302">
        <v>0.15773833186755765</v>
      </c>
      <c r="I231" s="302">
        <v>9.9602788568273121E-2</v>
      </c>
      <c r="J231" s="302">
        <f t="shared" ref="J231:J233" si="106">SUM(G231:I231)</f>
        <v>4.3125172146202901</v>
      </c>
      <c r="K231" s="303"/>
      <c r="L231" s="302">
        <v>5.3703190780125576</v>
      </c>
      <c r="M231" s="302">
        <v>0.21813886326529475</v>
      </c>
      <c r="N231" s="302">
        <v>9.1280812216901513E-2</v>
      </c>
      <c r="O231" s="302">
        <f t="shared" ref="O231:O238" si="107">SUM(L231:N231)</f>
        <v>5.6797387534947532</v>
      </c>
    </row>
    <row r="232" spans="1:15" s="236" customFormat="1" x14ac:dyDescent="0.2">
      <c r="A232" s="237" t="str">
        <f>name!E$6</f>
        <v>Associate professional occupations</v>
      </c>
      <c r="B232" s="302">
        <v>1.8998034534903143</v>
      </c>
      <c r="C232" s="302">
        <v>0.21942543549333937</v>
      </c>
      <c r="D232" s="302">
        <v>0.10280558905739881</v>
      </c>
      <c r="E232" s="302">
        <f t="shared" si="105"/>
        <v>2.2220344780410524</v>
      </c>
      <c r="F232" s="303"/>
      <c r="G232" s="302">
        <v>1.6593721109743678</v>
      </c>
      <c r="H232" s="302">
        <v>0.14330292516326854</v>
      </c>
      <c r="I232" s="302">
        <v>3.8718334435153441E-2</v>
      </c>
      <c r="J232" s="302">
        <f t="shared" si="106"/>
        <v>1.8413933705727896</v>
      </c>
      <c r="K232" s="303"/>
      <c r="L232" s="302">
        <v>1.7399661721620687</v>
      </c>
      <c r="M232" s="302">
        <v>0.13713250970947807</v>
      </c>
      <c r="N232" s="302">
        <v>4.3182682631534443E-2</v>
      </c>
      <c r="O232" s="302">
        <f t="shared" si="107"/>
        <v>1.9202813645030812</v>
      </c>
    </row>
    <row r="233" spans="1:15" s="236" customFormat="1" x14ac:dyDescent="0.2">
      <c r="A233" s="237" t="str">
        <f>name!E$7</f>
        <v>Administrative and secretarial occupations</v>
      </c>
      <c r="B233" s="302">
        <v>0.96367659118578386</v>
      </c>
      <c r="C233" s="302">
        <v>0.44354118326802211</v>
      </c>
      <c r="D233" s="302">
        <v>1.8119777249894053E-2</v>
      </c>
      <c r="E233" s="302">
        <f t="shared" si="105"/>
        <v>1.4253375517036999</v>
      </c>
      <c r="F233" s="303"/>
      <c r="G233" s="302">
        <v>0.70200767840200529</v>
      </c>
      <c r="H233" s="302">
        <v>0.22205488478102264</v>
      </c>
      <c r="I233" s="302">
        <v>4.5762395338742583E-3</v>
      </c>
      <c r="J233" s="302">
        <f t="shared" si="106"/>
        <v>0.92863880271690213</v>
      </c>
      <c r="K233" s="303"/>
      <c r="L233" s="302">
        <v>0.76591343506539056</v>
      </c>
      <c r="M233" s="302">
        <v>0.20885811113786756</v>
      </c>
      <c r="N233" s="302">
        <v>4.2230928726133812E-3</v>
      </c>
      <c r="O233" s="302">
        <f t="shared" si="107"/>
        <v>0.97899463907587148</v>
      </c>
    </row>
    <row r="234" spans="1:15" s="236" customFormat="1" x14ac:dyDescent="0.2">
      <c r="A234" s="237" t="str">
        <f>name!E$8</f>
        <v>Skilled trades occupations</v>
      </c>
      <c r="B234" s="302">
        <v>0.83937019197177087</v>
      </c>
      <c r="C234" s="302">
        <v>6.8850072473517543E-2</v>
      </c>
      <c r="D234" s="302">
        <v>0.13497136564088852</v>
      </c>
      <c r="E234" s="302">
        <f t="shared" si="105"/>
        <v>1.0431916300861768</v>
      </c>
      <c r="F234" s="303"/>
      <c r="G234" s="302">
        <v>0.5267131049551943</v>
      </c>
      <c r="H234" s="302">
        <v>2.8589369978754688E-2</v>
      </c>
      <c r="I234" s="302">
        <v>4.0599563562993421E-2</v>
      </c>
      <c r="J234" s="302">
        <f>SUM(G234:I234)</f>
        <v>0.59590203849694245</v>
      </c>
      <c r="K234" s="303"/>
      <c r="L234" s="302">
        <v>0.34386022250182829</v>
      </c>
      <c r="M234" s="302">
        <v>3.7130612702881718E-2</v>
      </c>
      <c r="N234" s="302">
        <v>7.13987558262619E-2</v>
      </c>
      <c r="O234" s="302">
        <f t="shared" si="107"/>
        <v>0.45238959103097187</v>
      </c>
    </row>
    <row r="235" spans="1:15" s="236" customFormat="1" x14ac:dyDescent="0.2">
      <c r="A235" s="237" t="str">
        <f>name!E$9</f>
        <v>Caring, leisure and other service occupations</v>
      </c>
      <c r="B235" s="302">
        <v>0.2536605064227323</v>
      </c>
      <c r="C235" s="302">
        <v>4.9107011640445571E-2</v>
      </c>
      <c r="D235" s="302">
        <v>1.3791657950487021E-2</v>
      </c>
      <c r="E235" s="302">
        <f t="shared" si="105"/>
        <v>0.3165591760136649</v>
      </c>
      <c r="F235" s="303"/>
      <c r="G235" s="302">
        <v>0.18272723734447971</v>
      </c>
      <c r="H235" s="302">
        <v>2.9808684111715267E-2</v>
      </c>
      <c r="I235" s="302">
        <v>6.7958063068372021E-3</v>
      </c>
      <c r="J235" s="302">
        <f t="shared" ref="J235:J238" si="108">SUM(G235:I235)</f>
        <v>0.2193317277630322</v>
      </c>
      <c r="K235" s="303"/>
      <c r="L235" s="302">
        <v>0.23102816606581814</v>
      </c>
      <c r="M235" s="302">
        <v>2.9308469632993692E-2</v>
      </c>
      <c r="N235" s="302">
        <v>7.3447634730571722E-3</v>
      </c>
      <c r="O235" s="302">
        <f t="shared" si="107"/>
        <v>0.26768139917186901</v>
      </c>
    </row>
    <row r="236" spans="1:15" s="236" customFormat="1" x14ac:dyDescent="0.2">
      <c r="A236" s="237" t="str">
        <f>name!E$10</f>
        <v>Sales and customer service occupations</v>
      </c>
      <c r="B236" s="302">
        <v>0.65655823605727182</v>
      </c>
      <c r="C236" s="302">
        <v>0.24588492288784425</v>
      </c>
      <c r="D236" s="302">
        <v>2.030756673246658E-2</v>
      </c>
      <c r="E236" s="302">
        <f t="shared" si="105"/>
        <v>0.92275072567758265</v>
      </c>
      <c r="F236" s="303"/>
      <c r="G236" s="302">
        <v>0.44769305903208373</v>
      </c>
      <c r="H236" s="302">
        <v>0.18128419432645948</v>
      </c>
      <c r="I236" s="302">
        <v>5.0005054737449059E-3</v>
      </c>
      <c r="J236" s="302">
        <f t="shared" si="108"/>
        <v>0.63397775883228802</v>
      </c>
      <c r="K236" s="303"/>
      <c r="L236" s="302">
        <v>0.53235003118093605</v>
      </c>
      <c r="M236" s="302">
        <v>0.23007908903802821</v>
      </c>
      <c r="N236" s="302">
        <v>4.9911278816320579E-3</v>
      </c>
      <c r="O236" s="302">
        <f t="shared" si="107"/>
        <v>0.76742024810059628</v>
      </c>
    </row>
    <row r="237" spans="1:15" s="236" customFormat="1" x14ac:dyDescent="0.2">
      <c r="A237" s="237" t="str">
        <f>name!E$11</f>
        <v>Process, plant and machine operatives</v>
      </c>
      <c r="B237" s="302">
        <v>8.4320882637756472E-2</v>
      </c>
      <c r="C237" s="302">
        <v>4.6756414087555584E-2</v>
      </c>
      <c r="D237" s="302">
        <v>3.663449065762435E-2</v>
      </c>
      <c r="E237" s="302">
        <f t="shared" si="105"/>
        <v>0.16771178738293641</v>
      </c>
      <c r="F237" s="303"/>
      <c r="G237" s="302">
        <v>4.6381348880224521E-2</v>
      </c>
      <c r="H237" s="302">
        <v>2.985839671578637E-2</v>
      </c>
      <c r="I237" s="302">
        <v>1.8910625481145235E-2</v>
      </c>
      <c r="J237" s="302">
        <f t="shared" si="108"/>
        <v>9.5150371077156126E-2</v>
      </c>
      <c r="K237" s="303"/>
      <c r="L237" s="302">
        <v>4.0800177795452225E-2</v>
      </c>
      <c r="M237" s="302">
        <v>3.2521781894885089E-2</v>
      </c>
      <c r="N237" s="302">
        <v>2.8050899219725305E-2</v>
      </c>
      <c r="O237" s="302">
        <f t="shared" si="107"/>
        <v>0.10137285891006262</v>
      </c>
    </row>
    <row r="238" spans="1:15" s="236" customFormat="1" x14ac:dyDescent="0.2">
      <c r="A238" s="237" t="str">
        <f>name!E$12</f>
        <v>Elementary occupations</v>
      </c>
      <c r="B238" s="302">
        <v>0.19325209094315601</v>
      </c>
      <c r="C238" s="302">
        <v>8.2626936455379676E-2</v>
      </c>
      <c r="D238" s="302">
        <v>9.6509866969961194E-2</v>
      </c>
      <c r="E238" s="302">
        <f t="shared" si="105"/>
        <v>0.37238889436849687</v>
      </c>
      <c r="F238" s="303"/>
      <c r="G238" s="302">
        <v>0.10168319651096254</v>
      </c>
      <c r="H238" s="302">
        <v>5.5381903277970851E-2</v>
      </c>
      <c r="I238" s="302">
        <v>6.3147091948805759E-2</v>
      </c>
      <c r="J238" s="302">
        <f t="shared" si="108"/>
        <v>0.22021219173773915</v>
      </c>
      <c r="K238" s="303"/>
      <c r="L238" s="302">
        <v>0.10782711029108186</v>
      </c>
      <c r="M238" s="302">
        <v>6.3961785516606071E-2</v>
      </c>
      <c r="N238" s="302">
        <v>8.2855743627558445E-2</v>
      </c>
      <c r="O238" s="302">
        <f t="shared" si="107"/>
        <v>0.25464463943524634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10.701735284353083</v>
      </c>
      <c r="C240" s="311">
        <f t="shared" ref="C240:E240" si="109">SUM(C230:C238)</f>
        <v>1.5552710390380766</v>
      </c>
      <c r="D240" s="311">
        <f t="shared" si="109"/>
        <v>0.8359936766088506</v>
      </c>
      <c r="E240" s="311">
        <f t="shared" si="109"/>
        <v>13.093000000000011</v>
      </c>
      <c r="F240" s="311"/>
      <c r="G240" s="311">
        <f t="shared" ref="G240:J240" si="110">SUM(G230:G238)</f>
        <v>8.9443922636460975</v>
      </c>
      <c r="H240" s="311">
        <f t="shared" si="110"/>
        <v>0.97666615977483062</v>
      </c>
      <c r="I240" s="311">
        <f t="shared" si="110"/>
        <v>0.32494157657907796</v>
      </c>
      <c r="J240" s="311">
        <f t="shared" si="110"/>
        <v>10.246000000000008</v>
      </c>
      <c r="K240" s="311"/>
      <c r="L240" s="311">
        <f t="shared" ref="L240:O240" si="111">SUM(L230:L238)</f>
        <v>10.303198355489885</v>
      </c>
      <c r="M240" s="311">
        <f t="shared" si="111"/>
        <v>1.1008244217200658</v>
      </c>
      <c r="N240" s="311">
        <f t="shared" si="111"/>
        <v>0.38797722279002567</v>
      </c>
      <c r="O240" s="311">
        <f t="shared" si="111"/>
        <v>11.791999999999975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1.594003694229811</v>
      </c>
      <c r="C247" s="302">
        <v>0.23197149211084378</v>
      </c>
      <c r="D247" s="302">
        <v>6.464879871527833E-2</v>
      </c>
      <c r="E247" s="302">
        <f>SUM(B247:D247)</f>
        <v>1.8906239850559332</v>
      </c>
      <c r="F247" s="303"/>
      <c r="G247" s="302">
        <v>1.7837555042297555</v>
      </c>
      <c r="H247" s="302">
        <v>0.29209852894775029</v>
      </c>
      <c r="I247" s="302">
        <v>8.6435687413855808E-2</v>
      </c>
      <c r="J247" s="302">
        <f>SUM(G247:I247)</f>
        <v>2.1622897205913616</v>
      </c>
      <c r="K247" s="303"/>
      <c r="L247" s="302">
        <v>1.4578086721377166</v>
      </c>
      <c r="M247" s="302">
        <v>0.38881830200780759</v>
      </c>
      <c r="N247" s="302">
        <v>9.6463486265603762E-2</v>
      </c>
      <c r="O247" s="302">
        <f>SUM(L247:N247)</f>
        <v>1.9430904604111279</v>
      </c>
    </row>
    <row r="248" spans="1:15" s="236" customFormat="1" x14ac:dyDescent="0.2">
      <c r="A248" s="237" t="str">
        <f>name!E$5</f>
        <v>Professional occupations</v>
      </c>
      <c r="B248" s="302">
        <v>2.4615262159940365</v>
      </c>
      <c r="C248" s="302">
        <v>0.17943632283989125</v>
      </c>
      <c r="D248" s="302">
        <v>0.14170459966928459</v>
      </c>
      <c r="E248" s="302">
        <f t="shared" ref="E248:E255" si="112">SUM(B248:D248)</f>
        <v>2.7826671385032125</v>
      </c>
      <c r="F248" s="303"/>
      <c r="G248" s="302">
        <v>3.1807809436993693</v>
      </c>
      <c r="H248" s="302">
        <v>0.20444962076159801</v>
      </c>
      <c r="I248" s="302">
        <v>0.14829516020025635</v>
      </c>
      <c r="J248" s="302">
        <f t="shared" ref="J248:J250" si="113">SUM(G248:I248)</f>
        <v>3.5335257246612235</v>
      </c>
      <c r="K248" s="303"/>
      <c r="L248" s="302">
        <v>3.7497677330284946</v>
      </c>
      <c r="M248" s="302">
        <v>0.23750624017188937</v>
      </c>
      <c r="N248" s="302">
        <v>0.14706579822362079</v>
      </c>
      <c r="O248" s="302">
        <f t="shared" ref="O248:O255" si="114">SUM(L248:N248)</f>
        <v>4.1343397714240044</v>
      </c>
    </row>
    <row r="249" spans="1:15" s="236" customFormat="1" x14ac:dyDescent="0.2">
      <c r="A249" s="237" t="str">
        <f>name!E$6</f>
        <v>Associate professional occupations</v>
      </c>
      <c r="B249" s="302">
        <v>2.7116524041014678</v>
      </c>
      <c r="C249" s="302">
        <v>0.37330643633206512</v>
      </c>
      <c r="D249" s="302">
        <v>0.12352498810660148</v>
      </c>
      <c r="E249" s="302">
        <f t="shared" si="112"/>
        <v>3.2084838285401345</v>
      </c>
      <c r="F249" s="303"/>
      <c r="G249" s="302">
        <v>3.0652010997583847</v>
      </c>
      <c r="H249" s="302">
        <v>0.34472665046561862</v>
      </c>
      <c r="I249" s="302">
        <v>0.20217617171727814</v>
      </c>
      <c r="J249" s="302">
        <f t="shared" si="113"/>
        <v>3.6121039219412818</v>
      </c>
      <c r="K249" s="303"/>
      <c r="L249" s="302">
        <v>2.7509153495837468</v>
      </c>
      <c r="M249" s="302">
        <v>0.36022769430350648</v>
      </c>
      <c r="N249" s="302">
        <v>0.23491289115104177</v>
      </c>
      <c r="O249" s="302">
        <f t="shared" si="114"/>
        <v>3.346055935038295</v>
      </c>
    </row>
    <row r="250" spans="1:15" s="236" customFormat="1" x14ac:dyDescent="0.2">
      <c r="A250" s="237" t="str">
        <f>name!E$7</f>
        <v>Administrative and secretarial occupations</v>
      </c>
      <c r="B250" s="302">
        <v>4.5526275010360306</v>
      </c>
      <c r="C250" s="302">
        <v>1.3867775526853241</v>
      </c>
      <c r="D250" s="302">
        <v>3.4587668005869758E-2</v>
      </c>
      <c r="E250" s="302">
        <f t="shared" si="112"/>
        <v>5.9739927217272246</v>
      </c>
      <c r="F250" s="303"/>
      <c r="G250" s="302">
        <v>4.4201618719065046</v>
      </c>
      <c r="H250" s="302">
        <v>1.1568053570203729</v>
      </c>
      <c r="I250" s="302">
        <v>9.0918147279649697E-2</v>
      </c>
      <c r="J250" s="302">
        <f t="shared" si="113"/>
        <v>5.6678853762065273</v>
      </c>
      <c r="K250" s="303"/>
      <c r="L250" s="302">
        <v>4.127440143497032</v>
      </c>
      <c r="M250" s="302">
        <v>0.91201486373649987</v>
      </c>
      <c r="N250" s="302">
        <v>6.4962997484259891E-2</v>
      </c>
      <c r="O250" s="302">
        <f t="shared" si="114"/>
        <v>5.1044180047177923</v>
      </c>
    </row>
    <row r="251" spans="1:15" s="236" customFormat="1" x14ac:dyDescent="0.2">
      <c r="A251" s="237" t="str">
        <f>name!E$8</f>
        <v>Skilled trades occupations</v>
      </c>
      <c r="B251" s="302">
        <v>0.13990983867667303</v>
      </c>
      <c r="C251" s="302">
        <v>3.1410691305062535E-2</v>
      </c>
      <c r="D251" s="302">
        <v>3.92651511159616E-2</v>
      </c>
      <c r="E251" s="302">
        <f t="shared" si="112"/>
        <v>0.21058568109769718</v>
      </c>
      <c r="F251" s="303"/>
      <c r="G251" s="302">
        <v>0.11182502340456636</v>
      </c>
      <c r="H251" s="302">
        <v>1.7577991773403589E-2</v>
      </c>
      <c r="I251" s="302">
        <v>3.1426000172727897E-2</v>
      </c>
      <c r="J251" s="302">
        <f>SUM(G251:I251)</f>
        <v>0.16082901535069785</v>
      </c>
      <c r="K251" s="303"/>
      <c r="L251" s="302">
        <v>9.0439243139614045E-2</v>
      </c>
      <c r="M251" s="302">
        <v>1.711798279466651E-2</v>
      </c>
      <c r="N251" s="302">
        <v>3.0858146418076316E-2</v>
      </c>
      <c r="O251" s="302">
        <f t="shared" si="114"/>
        <v>0.13841537235235687</v>
      </c>
    </row>
    <row r="252" spans="1:15" s="236" customFormat="1" x14ac:dyDescent="0.2">
      <c r="A252" s="237" t="str">
        <f>name!E$9</f>
        <v>Caring, leisure and other service occupations</v>
      </c>
      <c r="B252" s="302">
        <v>7.6479281847293107E-2</v>
      </c>
      <c r="C252" s="302">
        <v>1.0129049511656399E-2</v>
      </c>
      <c r="D252" s="302">
        <v>4.0706283979584316E-3</v>
      </c>
      <c r="E252" s="302">
        <f t="shared" si="112"/>
        <v>9.0678959756907943E-2</v>
      </c>
      <c r="F252" s="303"/>
      <c r="G252" s="302">
        <v>6.5634962939032759E-2</v>
      </c>
      <c r="H252" s="302">
        <v>7.0339307363179032E-3</v>
      </c>
      <c r="I252" s="302">
        <v>2.7829844481549921E-2</v>
      </c>
      <c r="J252" s="302">
        <f t="shared" ref="J252:J255" si="115">SUM(G252:I252)</f>
        <v>0.10049873815690058</v>
      </c>
      <c r="K252" s="303"/>
      <c r="L252" s="302">
        <v>6.5332035480113196E-2</v>
      </c>
      <c r="M252" s="302">
        <v>5.3593262660124171E-3</v>
      </c>
      <c r="N252" s="302">
        <v>4.1325604058586804E-2</v>
      </c>
      <c r="O252" s="302">
        <f t="shared" si="114"/>
        <v>0.11201696580471242</v>
      </c>
    </row>
    <row r="253" spans="1:15" s="236" customFormat="1" x14ac:dyDescent="0.2">
      <c r="A253" s="237" t="str">
        <f>name!E$10</f>
        <v>Sales and customer service occupations</v>
      </c>
      <c r="B253" s="302">
        <v>1.0708013371511433</v>
      </c>
      <c r="C253" s="302">
        <v>0.40221524754750237</v>
      </c>
      <c r="D253" s="302">
        <v>3.2292016669334178E-2</v>
      </c>
      <c r="E253" s="302">
        <f t="shared" si="112"/>
        <v>1.5053086013679799</v>
      </c>
      <c r="F253" s="303"/>
      <c r="G253" s="302">
        <v>0.98519427520418956</v>
      </c>
      <c r="H253" s="302">
        <v>0.35740462597655753</v>
      </c>
      <c r="I253" s="302">
        <v>7.1374700717718301E-2</v>
      </c>
      <c r="J253" s="302">
        <f t="shared" si="115"/>
        <v>1.4139736018984654</v>
      </c>
      <c r="K253" s="303"/>
      <c r="L253" s="302">
        <v>0.96558631102679082</v>
      </c>
      <c r="M253" s="302">
        <v>0.35416307896198579</v>
      </c>
      <c r="N253" s="302">
        <v>5.1355828832340862E-2</v>
      </c>
      <c r="O253" s="302">
        <f t="shared" si="114"/>
        <v>1.3711052188211175</v>
      </c>
    </row>
    <row r="254" spans="1:15" s="236" customFormat="1" x14ac:dyDescent="0.2">
      <c r="A254" s="237" t="str">
        <f>name!E$11</f>
        <v>Process, plant and machine operatives</v>
      </c>
      <c r="B254" s="302">
        <v>6.0922657707764519E-2</v>
      </c>
      <c r="C254" s="302">
        <v>9.829059014114858E-3</v>
      </c>
      <c r="D254" s="302">
        <v>1.7695453638745064E-2</v>
      </c>
      <c r="E254" s="302">
        <f t="shared" si="112"/>
        <v>8.8447170360624439E-2</v>
      </c>
      <c r="F254" s="303"/>
      <c r="G254" s="302">
        <v>4.647121544177607E-2</v>
      </c>
      <c r="H254" s="302">
        <v>5.7943915198901347E-3</v>
      </c>
      <c r="I254" s="302">
        <v>2.844582655412729E-2</v>
      </c>
      <c r="J254" s="302">
        <f t="shared" si="115"/>
        <v>8.071143351579349E-2</v>
      </c>
      <c r="K254" s="303"/>
      <c r="L254" s="302">
        <v>4.3078481253652108E-2</v>
      </c>
      <c r="M254" s="302">
        <v>9.9571415689000235E-3</v>
      </c>
      <c r="N254" s="302">
        <v>3.9528705681339177E-2</v>
      </c>
      <c r="O254" s="302">
        <f t="shared" si="114"/>
        <v>9.2564328503891305E-2</v>
      </c>
    </row>
    <row r="255" spans="1:15" s="236" customFormat="1" x14ac:dyDescent="0.2">
      <c r="A255" s="237" t="str">
        <f>name!E$12</f>
        <v>Elementary occupations</v>
      </c>
      <c r="B255" s="302">
        <v>0.18720544274384412</v>
      </c>
      <c r="C255" s="302">
        <v>4.4248052572119674E-2</v>
      </c>
      <c r="D255" s="302">
        <v>1.0758418274337119E-2</v>
      </c>
      <c r="E255" s="302">
        <f t="shared" si="112"/>
        <v>0.24221191359030092</v>
      </c>
      <c r="F255" s="303"/>
      <c r="G255" s="302">
        <v>0.14675653064864455</v>
      </c>
      <c r="H255" s="302">
        <v>2.6396817266348044E-2</v>
      </c>
      <c r="I255" s="302">
        <v>3.8029119762755345E-2</v>
      </c>
      <c r="J255" s="302">
        <f t="shared" si="115"/>
        <v>0.21118246767774795</v>
      </c>
      <c r="K255" s="303"/>
      <c r="L255" s="302">
        <v>0.13340273425345944</v>
      </c>
      <c r="M255" s="302">
        <v>3.6282777635148949E-2</v>
      </c>
      <c r="N255" s="302">
        <v>5.1308431038078764E-2</v>
      </c>
      <c r="O255" s="302">
        <f t="shared" si="114"/>
        <v>0.22099394292668717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12.855128373488064</v>
      </c>
      <c r="C257" s="311">
        <f t="shared" ref="C257:E257" si="116">SUM(C247:C255)</f>
        <v>2.6693239039185803</v>
      </c>
      <c r="D257" s="311">
        <f t="shared" si="116"/>
        <v>0.46854772259337057</v>
      </c>
      <c r="E257" s="311">
        <f t="shared" si="116"/>
        <v>15.993000000000016</v>
      </c>
      <c r="F257" s="311"/>
      <c r="G257" s="311">
        <f t="shared" ref="G257:J257" si="117">SUM(G247:G255)</f>
        <v>13.805781427232226</v>
      </c>
      <c r="H257" s="311">
        <f t="shared" si="117"/>
        <v>2.4122879144678571</v>
      </c>
      <c r="I257" s="311">
        <f t="shared" si="117"/>
        <v>0.72493065829991887</v>
      </c>
      <c r="J257" s="311">
        <f t="shared" si="117"/>
        <v>16.943000000000001</v>
      </c>
      <c r="K257" s="311"/>
      <c r="L257" s="311">
        <f t="shared" ref="L257:O257" si="118">SUM(L247:L255)</f>
        <v>13.383770703400618</v>
      </c>
      <c r="M257" s="311">
        <f t="shared" si="118"/>
        <v>2.3214474074464175</v>
      </c>
      <c r="N257" s="311">
        <f t="shared" si="118"/>
        <v>0.7577818891529482</v>
      </c>
      <c r="O257" s="311">
        <f t="shared" si="118"/>
        <v>16.462999999999983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1.0100769511604648</v>
      </c>
      <c r="C264" s="302">
        <v>0.42530697791449018</v>
      </c>
      <c r="D264" s="302">
        <v>0.56985285283162668</v>
      </c>
      <c r="E264" s="302">
        <f>SUM(B264:D264)</f>
        <v>2.0052367819065817</v>
      </c>
      <c r="F264" s="303"/>
      <c r="G264" s="302">
        <v>1.0899982938810977</v>
      </c>
      <c r="H264" s="302">
        <v>0.43978127220028485</v>
      </c>
      <c r="I264" s="302">
        <v>0.47327657027962267</v>
      </c>
      <c r="J264" s="302">
        <f>SUM(G264:I264)</f>
        <v>2.0030561363610051</v>
      </c>
      <c r="K264" s="303"/>
      <c r="L264" s="302">
        <v>1.1986152726823223</v>
      </c>
      <c r="M264" s="302">
        <v>0.4447035492657202</v>
      </c>
      <c r="N264" s="302">
        <v>0.59339828736019762</v>
      </c>
      <c r="O264" s="302">
        <f>SUM(L264:N264)</f>
        <v>2.2367171093082399</v>
      </c>
    </row>
    <row r="265" spans="1:15" s="236" customFormat="1" x14ac:dyDescent="0.2">
      <c r="A265" s="237" t="str">
        <f>name!E$5</f>
        <v>Professional occupations</v>
      </c>
      <c r="B265" s="302">
        <v>1.1015754654094534</v>
      </c>
      <c r="C265" s="302">
        <v>0.14948919769703367</v>
      </c>
      <c r="D265" s="302">
        <v>0.15270815733043863</v>
      </c>
      <c r="E265" s="302">
        <f t="shared" ref="E265:E272" si="119">SUM(B265:D265)</f>
        <v>1.4037728204369255</v>
      </c>
      <c r="F265" s="303"/>
      <c r="G265" s="302">
        <v>1.3763555090669584</v>
      </c>
      <c r="H265" s="302">
        <v>0.16081485593293968</v>
      </c>
      <c r="I265" s="302">
        <v>0.13161927912742066</v>
      </c>
      <c r="J265" s="302">
        <f t="shared" ref="J265:J267" si="120">SUM(G265:I265)</f>
        <v>1.6687896441273187</v>
      </c>
      <c r="K265" s="303"/>
      <c r="L265" s="302">
        <v>1.7478870176704877</v>
      </c>
      <c r="M265" s="302">
        <v>0.18173772405817545</v>
      </c>
      <c r="N265" s="302">
        <v>0.11994070548055352</v>
      </c>
      <c r="O265" s="302">
        <f t="shared" ref="O265:O272" si="121">SUM(L265:N265)</f>
        <v>2.0495654472092166</v>
      </c>
    </row>
    <row r="266" spans="1:15" s="236" customFormat="1" x14ac:dyDescent="0.2">
      <c r="A266" s="237" t="str">
        <f>name!E$6</f>
        <v>Associate professional occupations</v>
      </c>
      <c r="B266" s="302">
        <v>1.0817889173554009</v>
      </c>
      <c r="C266" s="302">
        <v>0.19433148191331037</v>
      </c>
      <c r="D266" s="302">
        <v>0.15270491054338006</v>
      </c>
      <c r="E266" s="302">
        <f t="shared" si="119"/>
        <v>1.4288253098120913</v>
      </c>
      <c r="F266" s="303"/>
      <c r="G266" s="302">
        <v>1.2082552915280789</v>
      </c>
      <c r="H266" s="302">
        <v>0.18695031968267961</v>
      </c>
      <c r="I266" s="302">
        <v>0.11387091875684502</v>
      </c>
      <c r="J266" s="302">
        <f t="shared" si="120"/>
        <v>1.5090765299676034</v>
      </c>
      <c r="K266" s="303"/>
      <c r="L266" s="302">
        <v>1.5084141653536307</v>
      </c>
      <c r="M266" s="302">
        <v>0.19968194046794621</v>
      </c>
      <c r="N266" s="302">
        <v>0.14724006955607463</v>
      </c>
      <c r="O266" s="302">
        <f t="shared" si="121"/>
        <v>1.8553361753776516</v>
      </c>
    </row>
    <row r="267" spans="1:15" s="236" customFormat="1" x14ac:dyDescent="0.2">
      <c r="A267" s="237" t="str">
        <f>name!E$7</f>
        <v>Administrative and secretarial occupations</v>
      </c>
      <c r="B267" s="302">
        <v>1.7776880376608744</v>
      </c>
      <c r="C267" s="302">
        <v>0.73953813864817208</v>
      </c>
      <c r="D267" s="302">
        <v>0.11276335475954384</v>
      </c>
      <c r="E267" s="302">
        <f t="shared" si="119"/>
        <v>2.6299895310685901</v>
      </c>
      <c r="F267" s="303"/>
      <c r="G267" s="302">
        <v>1.7447798395660938</v>
      </c>
      <c r="H267" s="302">
        <v>0.51034339779422933</v>
      </c>
      <c r="I267" s="302">
        <v>8.9589561958990094E-2</v>
      </c>
      <c r="J267" s="302">
        <f t="shared" si="120"/>
        <v>2.3447127993193133</v>
      </c>
      <c r="K267" s="303"/>
      <c r="L267" s="302">
        <v>1.9459818071636406</v>
      </c>
      <c r="M267" s="302">
        <v>0.37340945326233349</v>
      </c>
      <c r="N267" s="302">
        <v>9.813541634369001E-2</v>
      </c>
      <c r="O267" s="302">
        <f t="shared" si="121"/>
        <v>2.4175266767696639</v>
      </c>
    </row>
    <row r="268" spans="1:15" s="236" customFormat="1" x14ac:dyDescent="0.2">
      <c r="A268" s="237" t="str">
        <f>name!E$8</f>
        <v>Skilled trades occupations</v>
      </c>
      <c r="B268" s="302">
        <v>0.43880609985609798</v>
      </c>
      <c r="C268" s="302">
        <v>0.10796373054233153</v>
      </c>
      <c r="D268" s="302">
        <v>0.41886031370812637</v>
      </c>
      <c r="E268" s="302">
        <f t="shared" si="119"/>
        <v>0.9656301441065559</v>
      </c>
      <c r="F268" s="303"/>
      <c r="G268" s="302">
        <v>0.34211964893817526</v>
      </c>
      <c r="H268" s="302">
        <v>8.4871437965505586E-2</v>
      </c>
      <c r="I268" s="302">
        <v>0.25462695144591324</v>
      </c>
      <c r="J268" s="302">
        <f>SUM(G268:I268)</f>
        <v>0.681618038349594</v>
      </c>
      <c r="K268" s="303"/>
      <c r="L268" s="302">
        <v>0.36904880944345675</v>
      </c>
      <c r="M268" s="302">
        <v>0.21056862596333809</v>
      </c>
      <c r="N268" s="302">
        <v>0.32469180449315466</v>
      </c>
      <c r="O268" s="302">
        <f t="shared" si="121"/>
        <v>0.90430923989994949</v>
      </c>
    </row>
    <row r="269" spans="1:15" s="236" customFormat="1" x14ac:dyDescent="0.2">
      <c r="A269" s="237" t="str">
        <f>name!E$9</f>
        <v>Caring, leisure and other service occupations</v>
      </c>
      <c r="B269" s="302">
        <v>0.22320616604851254</v>
      </c>
      <c r="C269" s="302">
        <v>8.8132093979588225E-2</v>
      </c>
      <c r="D269" s="302">
        <v>5.5226262187438167E-2</v>
      </c>
      <c r="E269" s="302">
        <f t="shared" si="119"/>
        <v>0.36656452221553892</v>
      </c>
      <c r="F269" s="303"/>
      <c r="G269" s="302">
        <v>0.21662396354431107</v>
      </c>
      <c r="H269" s="302">
        <v>6.3625297111778736E-2</v>
      </c>
      <c r="I269" s="302">
        <v>3.861314148695584E-2</v>
      </c>
      <c r="J269" s="302">
        <f t="shared" ref="J269:J272" si="122">SUM(G269:I269)</f>
        <v>0.31886240214304562</v>
      </c>
      <c r="K269" s="303"/>
      <c r="L269" s="302">
        <v>0.24502570389707048</v>
      </c>
      <c r="M269" s="302">
        <v>5.6390601616734801E-2</v>
      </c>
      <c r="N269" s="302">
        <v>6.8326202176808154E-2</v>
      </c>
      <c r="O269" s="302">
        <f t="shared" si="121"/>
        <v>0.36974250769061345</v>
      </c>
    </row>
    <row r="270" spans="1:15" s="236" customFormat="1" x14ac:dyDescent="0.2">
      <c r="A270" s="237" t="str">
        <f>name!E$10</f>
        <v>Sales and customer service occupations</v>
      </c>
      <c r="B270" s="302">
        <v>1.3676729581108016</v>
      </c>
      <c r="C270" s="302">
        <v>0.48549584613837865</v>
      </c>
      <c r="D270" s="302">
        <v>0.15876283095876398</v>
      </c>
      <c r="E270" s="302">
        <f t="shared" si="119"/>
        <v>2.0119316352079442</v>
      </c>
      <c r="F270" s="303"/>
      <c r="G270" s="302">
        <v>1.1938013958627203</v>
      </c>
      <c r="H270" s="302">
        <v>0.33432902985829943</v>
      </c>
      <c r="I270" s="302">
        <v>0.10281033470424926</v>
      </c>
      <c r="J270" s="302">
        <f t="shared" si="122"/>
        <v>1.630940760425269</v>
      </c>
      <c r="K270" s="303"/>
      <c r="L270" s="302">
        <v>1.4321459571688002</v>
      </c>
      <c r="M270" s="302">
        <v>0.34198206701069067</v>
      </c>
      <c r="N270" s="302">
        <v>9.8109528415565958E-2</v>
      </c>
      <c r="O270" s="302">
        <f t="shared" si="121"/>
        <v>1.872237552595057</v>
      </c>
    </row>
    <row r="271" spans="1:15" s="236" customFormat="1" x14ac:dyDescent="0.2">
      <c r="A271" s="237" t="str">
        <f>name!E$11</f>
        <v>Process, plant and machine operatives</v>
      </c>
      <c r="B271" s="302">
        <v>0.16573719462983677</v>
      </c>
      <c r="C271" s="302">
        <v>1.215207235983376E-2</v>
      </c>
      <c r="D271" s="302">
        <v>1.731113351275141E-2</v>
      </c>
      <c r="E271" s="302">
        <f t="shared" si="119"/>
        <v>0.19520040050242193</v>
      </c>
      <c r="F271" s="303"/>
      <c r="G271" s="302">
        <v>0.1250119339424163</v>
      </c>
      <c r="H271" s="302">
        <v>1.0612920163792611E-2</v>
      </c>
      <c r="I271" s="302">
        <v>1.5874086829015924E-2</v>
      </c>
      <c r="J271" s="302">
        <f t="shared" si="122"/>
        <v>0.15149894093522484</v>
      </c>
      <c r="K271" s="303"/>
      <c r="L271" s="302">
        <v>0.10559588226069534</v>
      </c>
      <c r="M271" s="302">
        <v>1.0677162490822338E-2</v>
      </c>
      <c r="N271" s="302">
        <v>2.5196909820325474E-2</v>
      </c>
      <c r="O271" s="302">
        <f t="shared" si="121"/>
        <v>0.14146995457184314</v>
      </c>
    </row>
    <row r="272" spans="1:15" s="236" customFormat="1" x14ac:dyDescent="0.2">
      <c r="A272" s="237" t="str">
        <f>name!E$12</f>
        <v>Elementary occupations</v>
      </c>
      <c r="B272" s="302">
        <v>0.33328375654627573</v>
      </c>
      <c r="C272" s="302">
        <v>9.4892054225454436E-2</v>
      </c>
      <c r="D272" s="302">
        <v>7.0673043971618374E-2</v>
      </c>
      <c r="E272" s="302">
        <f t="shared" si="119"/>
        <v>0.49884885474334856</v>
      </c>
      <c r="F272" s="303"/>
      <c r="G272" s="302">
        <v>0.25970802790292546</v>
      </c>
      <c r="H272" s="302">
        <v>5.9706432610952362E-2</v>
      </c>
      <c r="I272" s="302">
        <v>4.4030287857750837E-2</v>
      </c>
      <c r="J272" s="302">
        <f t="shared" si="122"/>
        <v>0.36344474837162866</v>
      </c>
      <c r="K272" s="303"/>
      <c r="L272" s="302">
        <v>0.29001713567446807</v>
      </c>
      <c r="M272" s="302">
        <v>4.8984849910395714E-2</v>
      </c>
      <c r="N272" s="302">
        <v>8.7093350992932417E-2</v>
      </c>
      <c r="O272" s="302">
        <f t="shared" si="121"/>
        <v>0.42609533657779619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7.49983554677772</v>
      </c>
      <c r="C274" s="311">
        <f t="shared" ref="C274:E274" si="123">SUM(C264:C272)</f>
        <v>2.297301593418593</v>
      </c>
      <c r="D274" s="311">
        <f t="shared" si="123"/>
        <v>1.7088628598036875</v>
      </c>
      <c r="E274" s="311">
        <f t="shared" si="123"/>
        <v>11.505999999999997</v>
      </c>
      <c r="F274" s="311"/>
      <c r="G274" s="311">
        <f t="shared" ref="G274:J274" si="124">SUM(G264:G272)</f>
        <v>7.5566539042327774</v>
      </c>
      <c r="H274" s="311">
        <f t="shared" si="124"/>
        <v>1.8510349633204624</v>
      </c>
      <c r="I274" s="311">
        <f t="shared" si="124"/>
        <v>1.2643111324467635</v>
      </c>
      <c r="J274" s="311">
        <f t="shared" si="124"/>
        <v>10.672000000000002</v>
      </c>
      <c r="K274" s="311"/>
      <c r="L274" s="311">
        <f t="shared" ref="L274:O274" si="125">SUM(L264:L272)</f>
        <v>8.842731751314572</v>
      </c>
      <c r="M274" s="311">
        <f t="shared" si="125"/>
        <v>1.8681359740461572</v>
      </c>
      <c r="N274" s="311">
        <f t="shared" si="125"/>
        <v>1.5621322746393025</v>
      </c>
      <c r="O274" s="311">
        <f t="shared" si="125"/>
        <v>12.273000000000033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3.3171866682485582</v>
      </c>
      <c r="C281" s="302">
        <v>0.39137182570511275</v>
      </c>
      <c r="D281" s="302">
        <v>0.94512882939763021</v>
      </c>
      <c r="E281" s="302">
        <f>SUM(B281:D281)</f>
        <v>4.653687323351301</v>
      </c>
      <c r="F281" s="303"/>
      <c r="G281" s="302">
        <v>4.0696991536517713</v>
      </c>
      <c r="H281" s="302">
        <v>1.140509498231812</v>
      </c>
      <c r="I281" s="302">
        <v>1.0729598130362754</v>
      </c>
      <c r="J281" s="302">
        <f>SUM(G281:I281)</f>
        <v>6.2831684649198589</v>
      </c>
      <c r="K281" s="303"/>
      <c r="L281" s="302">
        <v>3.5763410354523795</v>
      </c>
      <c r="M281" s="302">
        <v>1.4625423957981842</v>
      </c>
      <c r="N281" s="302">
        <v>1.3906549828669383</v>
      </c>
      <c r="O281" s="302">
        <f>SUM(L281:N281)</f>
        <v>6.429538414117502</v>
      </c>
    </row>
    <row r="282" spans="1:15" s="236" customFormat="1" x14ac:dyDescent="0.2">
      <c r="A282" s="237" t="str">
        <f>name!E$5</f>
        <v>Professional occupations</v>
      </c>
      <c r="B282" s="302">
        <v>11.624355838356379</v>
      </c>
      <c r="C282" s="302">
        <v>0.81456392633000108</v>
      </c>
      <c r="D282" s="302">
        <v>3.3591650461427256</v>
      </c>
      <c r="E282" s="302">
        <f t="shared" ref="E282:E289" si="126">SUM(B282:D282)</f>
        <v>15.798084810829106</v>
      </c>
      <c r="F282" s="303"/>
      <c r="G282" s="302">
        <v>16.193881902446225</v>
      </c>
      <c r="H282" s="302">
        <v>2.2673203988571808</v>
      </c>
      <c r="I282" s="302">
        <v>3.1584476882250496</v>
      </c>
      <c r="J282" s="302">
        <f t="shared" ref="J282:J284" si="127">SUM(G282:I282)</f>
        <v>21.619649989528455</v>
      </c>
      <c r="K282" s="303"/>
      <c r="L282" s="302">
        <v>19.698238065480712</v>
      </c>
      <c r="M282" s="302">
        <v>2.8735249117569426</v>
      </c>
      <c r="N282" s="302">
        <v>3.1768497341858986</v>
      </c>
      <c r="O282" s="302">
        <f t="shared" ref="O282:O289" si="128">SUM(L282:N282)</f>
        <v>25.748612711423554</v>
      </c>
    </row>
    <row r="283" spans="1:15" s="236" customFormat="1" x14ac:dyDescent="0.2">
      <c r="A283" s="237" t="str">
        <f>name!E$6</f>
        <v>Associate professional occupations</v>
      </c>
      <c r="B283" s="302">
        <v>5.8455295335567046</v>
      </c>
      <c r="C283" s="302">
        <v>0.72843795853184401</v>
      </c>
      <c r="D283" s="302">
        <v>1.4400435441432009</v>
      </c>
      <c r="E283" s="302">
        <f t="shared" si="126"/>
        <v>8.01401103623175</v>
      </c>
      <c r="F283" s="303"/>
      <c r="G283" s="302">
        <v>7.3798313550339376</v>
      </c>
      <c r="H283" s="302">
        <v>1.7745834277925134</v>
      </c>
      <c r="I283" s="302">
        <v>1.5064627796283618</v>
      </c>
      <c r="J283" s="302">
        <f t="shared" si="127"/>
        <v>10.660877562454814</v>
      </c>
      <c r="K283" s="303"/>
      <c r="L283" s="302">
        <v>7.8198785841619394</v>
      </c>
      <c r="M283" s="302">
        <v>1.960741040311766</v>
      </c>
      <c r="N283" s="302">
        <v>1.8277256690554236</v>
      </c>
      <c r="O283" s="302">
        <f t="shared" si="128"/>
        <v>11.608345293529128</v>
      </c>
    </row>
    <row r="284" spans="1:15" s="236" customFormat="1" x14ac:dyDescent="0.2">
      <c r="A284" s="237" t="str">
        <f>name!E$7</f>
        <v>Administrative and secretarial occupations</v>
      </c>
      <c r="B284" s="302">
        <v>7.4213163177902342</v>
      </c>
      <c r="C284" s="302">
        <v>3.0181565496623488</v>
      </c>
      <c r="D284" s="302">
        <v>0.86963709180281501</v>
      </c>
      <c r="E284" s="302">
        <f t="shared" si="126"/>
        <v>11.309109959255398</v>
      </c>
      <c r="F284" s="303"/>
      <c r="G284" s="302">
        <v>7.7112591691042178</v>
      </c>
      <c r="H284" s="302">
        <v>6.0378653875983899</v>
      </c>
      <c r="I284" s="302">
        <v>0.93288543495785459</v>
      </c>
      <c r="J284" s="302">
        <f t="shared" si="127"/>
        <v>14.682009991660463</v>
      </c>
      <c r="K284" s="303"/>
      <c r="L284" s="302">
        <v>7.7382651813349312</v>
      </c>
      <c r="M284" s="302">
        <v>6.33014271458081</v>
      </c>
      <c r="N284" s="302">
        <v>0.97131286340161183</v>
      </c>
      <c r="O284" s="302">
        <f t="shared" si="128"/>
        <v>15.039720759317353</v>
      </c>
    </row>
    <row r="285" spans="1:15" s="236" customFormat="1" x14ac:dyDescent="0.2">
      <c r="A285" s="237" t="str">
        <f>name!E$8</f>
        <v>Skilled trades occupations</v>
      </c>
      <c r="B285" s="302">
        <v>0.98963445073405842</v>
      </c>
      <c r="C285" s="302">
        <v>0.1246139665931594</v>
      </c>
      <c r="D285" s="302">
        <v>0.34257109697770044</v>
      </c>
      <c r="E285" s="302">
        <f t="shared" si="126"/>
        <v>1.4568195143049183</v>
      </c>
      <c r="F285" s="303"/>
      <c r="G285" s="302">
        <v>0.88913959733826808</v>
      </c>
      <c r="H285" s="302">
        <v>0.18209000352370078</v>
      </c>
      <c r="I285" s="302">
        <v>0.26436926504265296</v>
      </c>
      <c r="J285" s="302">
        <f>SUM(G285:I285)</f>
        <v>1.3355988659046218</v>
      </c>
      <c r="K285" s="303"/>
      <c r="L285" s="302">
        <v>0.65814261341374858</v>
      </c>
      <c r="M285" s="302">
        <v>0.23190938228051486</v>
      </c>
      <c r="N285" s="302">
        <v>0.35976224871600077</v>
      </c>
      <c r="O285" s="302">
        <f t="shared" si="128"/>
        <v>1.2498142444102642</v>
      </c>
    </row>
    <row r="286" spans="1:15" s="236" customFormat="1" x14ac:dyDescent="0.2">
      <c r="A286" s="237" t="str">
        <f>name!E$9</f>
        <v>Caring, leisure and other service occupations</v>
      </c>
      <c r="B286" s="302">
        <v>0.43841353614280792</v>
      </c>
      <c r="C286" s="302">
        <v>0.14036269177406743</v>
      </c>
      <c r="D286" s="302">
        <v>0.24934443552593352</v>
      </c>
      <c r="E286" s="302">
        <f t="shared" si="126"/>
        <v>0.82812066344280888</v>
      </c>
      <c r="F286" s="303"/>
      <c r="G286" s="302">
        <v>0.41199132709577141</v>
      </c>
      <c r="H286" s="302">
        <v>0.24586511333818115</v>
      </c>
      <c r="I286" s="302">
        <v>0.3099183801717002</v>
      </c>
      <c r="J286" s="302">
        <f t="shared" ref="J286:J289" si="129">SUM(G286:I286)</f>
        <v>0.96777482060565267</v>
      </c>
      <c r="K286" s="303"/>
      <c r="L286" s="302">
        <v>0.45405837426089279</v>
      </c>
      <c r="M286" s="302">
        <v>0.29215089856322696</v>
      </c>
      <c r="N286" s="302">
        <v>0.42475533640716351</v>
      </c>
      <c r="O286" s="302">
        <f t="shared" si="128"/>
        <v>1.1709646092312833</v>
      </c>
    </row>
    <row r="287" spans="1:15" s="236" customFormat="1" x14ac:dyDescent="0.2">
      <c r="A287" s="237" t="str">
        <f>name!E$10</f>
        <v>Sales and customer service occupations</v>
      </c>
      <c r="B287" s="302">
        <v>1.4844490551342606</v>
      </c>
      <c r="C287" s="302">
        <v>0.55959007713914466</v>
      </c>
      <c r="D287" s="302">
        <v>0.28507934285116543</v>
      </c>
      <c r="E287" s="302">
        <f t="shared" si="126"/>
        <v>2.3291184751245706</v>
      </c>
      <c r="F287" s="303"/>
      <c r="G287" s="302">
        <v>1.4618400796165152</v>
      </c>
      <c r="H287" s="302">
        <v>1.0113297974636204</v>
      </c>
      <c r="I287" s="302">
        <v>0.22477058818259513</v>
      </c>
      <c r="J287" s="302">
        <f t="shared" si="129"/>
        <v>2.6979404652627306</v>
      </c>
      <c r="K287" s="303"/>
      <c r="L287" s="302">
        <v>1.5377186171317434</v>
      </c>
      <c r="M287" s="302">
        <v>1.2690533953295011</v>
      </c>
      <c r="N287" s="302">
        <v>0.18521493760451474</v>
      </c>
      <c r="O287" s="302">
        <f t="shared" si="128"/>
        <v>2.9919869500657592</v>
      </c>
    </row>
    <row r="288" spans="1:15" s="236" customFormat="1" x14ac:dyDescent="0.2">
      <c r="A288" s="237" t="str">
        <f>name!E$11</f>
        <v>Process, plant and machine operatives</v>
      </c>
      <c r="B288" s="302">
        <v>0.36176311023562796</v>
      </c>
      <c r="C288" s="302">
        <v>8.7001997617604299E-2</v>
      </c>
      <c r="D288" s="302">
        <v>9.4390839725561337E-2</v>
      </c>
      <c r="E288" s="302">
        <f t="shared" si="126"/>
        <v>0.5431559475787936</v>
      </c>
      <c r="F288" s="303"/>
      <c r="G288" s="302">
        <v>0.30963956504229534</v>
      </c>
      <c r="H288" s="302">
        <v>0.18557746804711578</v>
      </c>
      <c r="I288" s="302">
        <v>9.0096522456628442E-2</v>
      </c>
      <c r="J288" s="302">
        <f t="shared" si="129"/>
        <v>0.58531355554603959</v>
      </c>
      <c r="K288" s="303"/>
      <c r="L288" s="302">
        <v>0.21318912285795286</v>
      </c>
      <c r="M288" s="302">
        <v>0.20680867951152504</v>
      </c>
      <c r="N288" s="302">
        <v>0.13286563417482722</v>
      </c>
      <c r="O288" s="302">
        <f t="shared" si="128"/>
        <v>0.55286343654430514</v>
      </c>
    </row>
    <row r="289" spans="1:15" s="236" customFormat="1" x14ac:dyDescent="0.2">
      <c r="A289" s="237" t="str">
        <f>name!E$12</f>
        <v>Elementary occupations</v>
      </c>
      <c r="B289" s="302">
        <v>0.74740722974225116</v>
      </c>
      <c r="C289" s="302">
        <v>0.35502653640155346</v>
      </c>
      <c r="D289" s="302">
        <v>0.30345850373750244</v>
      </c>
      <c r="E289" s="302">
        <f t="shared" si="126"/>
        <v>1.405892269881307</v>
      </c>
      <c r="F289" s="303"/>
      <c r="G289" s="302">
        <v>0.73337022416311448</v>
      </c>
      <c r="H289" s="302">
        <v>0.46660364369429647</v>
      </c>
      <c r="I289" s="302">
        <v>0.28169241625990171</v>
      </c>
      <c r="J289" s="302">
        <f t="shared" si="129"/>
        <v>1.4816662841173127</v>
      </c>
      <c r="K289" s="303"/>
      <c r="L289" s="302">
        <v>0.57509409634280761</v>
      </c>
      <c r="M289" s="302">
        <v>0.58311757007916498</v>
      </c>
      <c r="N289" s="302">
        <v>0.46594191493890447</v>
      </c>
      <c r="O289" s="302">
        <f t="shared" si="128"/>
        <v>1.624153581360877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32.23005573994088</v>
      </c>
      <c r="C291" s="311">
        <f t="shared" ref="C291:E291" si="130">SUM(C281:C289)</f>
        <v>6.2191255297548356</v>
      </c>
      <c r="D291" s="311">
        <f t="shared" si="130"/>
        <v>7.8888187303042354</v>
      </c>
      <c r="E291" s="311">
        <f t="shared" si="130"/>
        <v>46.337999999999965</v>
      </c>
      <c r="F291" s="311"/>
      <c r="G291" s="311">
        <f t="shared" ref="G291:J291" si="131">SUM(G281:G289)</f>
        <v>39.16065237349212</v>
      </c>
      <c r="H291" s="311">
        <f t="shared" si="131"/>
        <v>13.311744738546812</v>
      </c>
      <c r="I291" s="311">
        <f t="shared" si="131"/>
        <v>7.8416028879610193</v>
      </c>
      <c r="J291" s="311">
        <f t="shared" si="131"/>
        <v>60.31399999999995</v>
      </c>
      <c r="K291" s="311"/>
      <c r="L291" s="311">
        <f t="shared" ref="L291:O291" si="132">SUM(L281:L289)</f>
        <v>42.270925690437117</v>
      </c>
      <c r="M291" s="311">
        <f t="shared" si="132"/>
        <v>15.209990988211635</v>
      </c>
      <c r="N291" s="311">
        <f t="shared" si="132"/>
        <v>8.9350833213512821</v>
      </c>
      <c r="O291" s="311">
        <f t="shared" si="132"/>
        <v>66.416000000000025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2.448867207870141</v>
      </c>
      <c r="C298" s="302">
        <v>0.93509067820170166</v>
      </c>
      <c r="D298" s="302">
        <v>0.69100026977386253</v>
      </c>
      <c r="E298" s="302">
        <f>SUM(B298:D298)</f>
        <v>4.0749581558457049</v>
      </c>
      <c r="F298" s="303"/>
      <c r="G298" s="302">
        <v>2.4665142223377701</v>
      </c>
      <c r="H298" s="302">
        <v>1.211071160248087</v>
      </c>
      <c r="I298" s="302">
        <v>0.59646219441403603</v>
      </c>
      <c r="J298" s="302">
        <f>SUM(G298:I298)</f>
        <v>4.2740475769998927</v>
      </c>
      <c r="K298" s="303"/>
      <c r="L298" s="302">
        <v>2.5510507847513479</v>
      </c>
      <c r="M298" s="302">
        <v>1.2895554923962851</v>
      </c>
      <c r="N298" s="302">
        <v>0.71491491615601455</v>
      </c>
      <c r="O298" s="302">
        <f>SUM(L298:N298)</f>
        <v>4.5555211933036475</v>
      </c>
    </row>
    <row r="299" spans="1:15" s="236" customFormat="1" x14ac:dyDescent="0.2">
      <c r="A299" s="237" t="str">
        <f>name!E$5</f>
        <v>Professional occupations</v>
      </c>
      <c r="B299" s="302">
        <v>3.5995871168918772</v>
      </c>
      <c r="C299" s="302">
        <v>0.78413065178454655</v>
      </c>
      <c r="D299" s="302">
        <v>0.43581141649329369</v>
      </c>
      <c r="E299" s="302">
        <f t="shared" ref="E299:E306" si="133">SUM(B299:D299)</f>
        <v>4.8195291851697171</v>
      </c>
      <c r="F299" s="303"/>
      <c r="G299" s="302">
        <v>4.0927816308695819</v>
      </c>
      <c r="H299" s="302">
        <v>0.98481436545161116</v>
      </c>
      <c r="I299" s="302">
        <v>0.3878551378728306</v>
      </c>
      <c r="J299" s="302">
        <f t="shared" ref="J299:J301" si="134">SUM(G299:I299)</f>
        <v>5.4654511341940237</v>
      </c>
      <c r="K299" s="303"/>
      <c r="L299" s="302">
        <v>5.5381313538561168</v>
      </c>
      <c r="M299" s="302">
        <v>1.1461309122603975</v>
      </c>
      <c r="N299" s="302">
        <v>0.38201075837929815</v>
      </c>
      <c r="O299" s="302">
        <f t="shared" ref="O299:O306" si="135">SUM(L299:N299)</f>
        <v>7.0662730244958123</v>
      </c>
    </row>
    <row r="300" spans="1:15" s="236" customFormat="1" x14ac:dyDescent="0.2">
      <c r="A300" s="237" t="str">
        <f>name!E$6</f>
        <v>Associate professional occupations</v>
      </c>
      <c r="B300" s="302">
        <v>4.08704573099069</v>
      </c>
      <c r="C300" s="302">
        <v>0.86125563022107032</v>
      </c>
      <c r="D300" s="302">
        <v>1.0115235551742801</v>
      </c>
      <c r="E300" s="302">
        <f t="shared" si="133"/>
        <v>5.9598249163860402</v>
      </c>
      <c r="F300" s="303"/>
      <c r="G300" s="302">
        <v>4.2435551453958178</v>
      </c>
      <c r="H300" s="302">
        <v>0.96767749574680006</v>
      </c>
      <c r="I300" s="302">
        <v>0.89838124553572107</v>
      </c>
      <c r="J300" s="302">
        <f t="shared" si="134"/>
        <v>6.1096138866783392</v>
      </c>
      <c r="K300" s="303"/>
      <c r="L300" s="302">
        <v>4.4198102725590367</v>
      </c>
      <c r="M300" s="302">
        <v>1.1612098076884623</v>
      </c>
      <c r="N300" s="302">
        <v>0.96616829849717711</v>
      </c>
      <c r="O300" s="302">
        <f t="shared" si="135"/>
        <v>6.5471883787446759</v>
      </c>
    </row>
    <row r="301" spans="1:15" s="236" customFormat="1" x14ac:dyDescent="0.2">
      <c r="A301" s="237" t="str">
        <f>name!E$7</f>
        <v>Administrative and secretarial occupations</v>
      </c>
      <c r="B301" s="302">
        <v>6.3082113348203519</v>
      </c>
      <c r="C301" s="302">
        <v>2.5098318313609402</v>
      </c>
      <c r="D301" s="302">
        <v>0.24512399078350183</v>
      </c>
      <c r="E301" s="302">
        <f t="shared" si="133"/>
        <v>9.0631671569647931</v>
      </c>
      <c r="F301" s="303"/>
      <c r="G301" s="302">
        <v>5.842808231743791</v>
      </c>
      <c r="H301" s="302">
        <v>2.4679499810187848</v>
      </c>
      <c r="I301" s="302">
        <v>0.21575172913895574</v>
      </c>
      <c r="J301" s="302">
        <f t="shared" si="134"/>
        <v>8.5265099419015318</v>
      </c>
      <c r="K301" s="303"/>
      <c r="L301" s="302">
        <v>7.1715978677958514</v>
      </c>
      <c r="M301" s="302">
        <v>2.3593072211120969</v>
      </c>
      <c r="N301" s="302">
        <v>0.25440366081394228</v>
      </c>
      <c r="O301" s="302">
        <f t="shared" si="135"/>
        <v>9.7853087497218905</v>
      </c>
    </row>
    <row r="302" spans="1:15" s="236" customFormat="1" x14ac:dyDescent="0.2">
      <c r="A302" s="237" t="str">
        <f>name!E$8</f>
        <v>Skilled trades occupations</v>
      </c>
      <c r="B302" s="302">
        <v>1.2472911822360329</v>
      </c>
      <c r="C302" s="302">
        <v>0.38976104861691441</v>
      </c>
      <c r="D302" s="302">
        <v>0.529154809088629</v>
      </c>
      <c r="E302" s="302">
        <f t="shared" si="133"/>
        <v>2.1662070399415763</v>
      </c>
      <c r="F302" s="303"/>
      <c r="G302" s="302">
        <v>0.85268325505581055</v>
      </c>
      <c r="H302" s="302">
        <v>0.31963583954727687</v>
      </c>
      <c r="I302" s="302">
        <v>0.35768346510436227</v>
      </c>
      <c r="J302" s="302">
        <f>SUM(G302:I302)</f>
        <v>1.5300025597074498</v>
      </c>
      <c r="K302" s="303"/>
      <c r="L302" s="302">
        <v>0.76028862301676869</v>
      </c>
      <c r="M302" s="302">
        <v>0.71033902299517881</v>
      </c>
      <c r="N302" s="302">
        <v>0.3902451924242698</v>
      </c>
      <c r="O302" s="302">
        <f t="shared" si="135"/>
        <v>1.8608728384362172</v>
      </c>
    </row>
    <row r="303" spans="1:15" s="236" customFormat="1" x14ac:dyDescent="0.2">
      <c r="A303" s="237" t="str">
        <f>name!E$9</f>
        <v>Caring, leisure and other service occupations</v>
      </c>
      <c r="B303" s="302">
        <v>1.7844231082440341</v>
      </c>
      <c r="C303" s="302">
        <v>1.420848875571864</v>
      </c>
      <c r="D303" s="302">
        <v>0.3941662156240569</v>
      </c>
      <c r="E303" s="302">
        <f t="shared" si="133"/>
        <v>3.5994381994399549</v>
      </c>
      <c r="F303" s="303"/>
      <c r="G303" s="302">
        <v>1.6348840585306532</v>
      </c>
      <c r="H303" s="302">
        <v>1.317676270583358</v>
      </c>
      <c r="I303" s="302">
        <v>0.39627285942701973</v>
      </c>
      <c r="J303" s="302">
        <f t="shared" ref="J303:J306" si="136">SUM(G303:I303)</f>
        <v>3.3488331885410307</v>
      </c>
      <c r="K303" s="303"/>
      <c r="L303" s="302">
        <v>1.9116285752862023</v>
      </c>
      <c r="M303" s="302">
        <v>1.2875413800937157</v>
      </c>
      <c r="N303" s="302">
        <v>0.40524502048140221</v>
      </c>
      <c r="O303" s="302">
        <f t="shared" si="135"/>
        <v>3.60441497586132</v>
      </c>
    </row>
    <row r="304" spans="1:15" s="236" customFormat="1" x14ac:dyDescent="0.2">
      <c r="A304" s="237" t="str">
        <f>name!E$10</f>
        <v>Sales and customer service occupations</v>
      </c>
      <c r="B304" s="302">
        <v>3.8608254311488963</v>
      </c>
      <c r="C304" s="302">
        <v>1.4380420797261539</v>
      </c>
      <c r="D304" s="302">
        <v>0.2503727373844713</v>
      </c>
      <c r="E304" s="302">
        <f t="shared" si="133"/>
        <v>5.5492402482595216</v>
      </c>
      <c r="F304" s="303"/>
      <c r="G304" s="302">
        <v>3.4343318992743508</v>
      </c>
      <c r="H304" s="302">
        <v>1.4595385544398762</v>
      </c>
      <c r="I304" s="302">
        <v>0.16391101890784254</v>
      </c>
      <c r="J304" s="302">
        <f t="shared" si="136"/>
        <v>5.0577814726220698</v>
      </c>
      <c r="K304" s="303"/>
      <c r="L304" s="302">
        <v>4.0764955404289127</v>
      </c>
      <c r="M304" s="302">
        <v>1.9620844387190992</v>
      </c>
      <c r="N304" s="302">
        <v>0.14951858081559888</v>
      </c>
      <c r="O304" s="302">
        <f t="shared" si="135"/>
        <v>6.1880985599636107</v>
      </c>
    </row>
    <row r="305" spans="1:15" s="236" customFormat="1" x14ac:dyDescent="0.2">
      <c r="A305" s="237" t="str">
        <f>name!E$11</f>
        <v>Process, plant and machine operatives</v>
      </c>
      <c r="B305" s="302">
        <v>1.9909237342246002</v>
      </c>
      <c r="C305" s="302">
        <v>0.53580999750740232</v>
      </c>
      <c r="D305" s="302">
        <v>0.12008572522750044</v>
      </c>
      <c r="E305" s="302">
        <f t="shared" si="133"/>
        <v>2.6468194569595029</v>
      </c>
      <c r="F305" s="303"/>
      <c r="G305" s="302">
        <v>1.4341728851268012</v>
      </c>
      <c r="H305" s="302">
        <v>0.57685663381402663</v>
      </c>
      <c r="I305" s="302">
        <v>0.10849442746317443</v>
      </c>
      <c r="J305" s="302">
        <f t="shared" si="136"/>
        <v>2.1195239464040023</v>
      </c>
      <c r="K305" s="303"/>
      <c r="L305" s="302">
        <v>1.3316913387851828</v>
      </c>
      <c r="M305" s="302">
        <v>0.64458877903897749</v>
      </c>
      <c r="N305" s="302">
        <v>0.12487019939227227</v>
      </c>
      <c r="O305" s="302">
        <f t="shared" si="135"/>
        <v>2.1011503172164323</v>
      </c>
    </row>
    <row r="306" spans="1:15" s="236" customFormat="1" x14ac:dyDescent="0.2">
      <c r="A306" s="237" t="str">
        <f>name!E$12</f>
        <v>Elementary occupations</v>
      </c>
      <c r="B306" s="302">
        <v>8.7765238517588369</v>
      </c>
      <c r="C306" s="302">
        <v>5.8732451746867032</v>
      </c>
      <c r="D306" s="302">
        <v>1.3270466145877544</v>
      </c>
      <c r="E306" s="302">
        <f t="shared" si="133"/>
        <v>15.976815641033294</v>
      </c>
      <c r="F306" s="303"/>
      <c r="G306" s="302">
        <v>6.9409419571953341</v>
      </c>
      <c r="H306" s="302">
        <v>4.7728279703673548</v>
      </c>
      <c r="I306" s="302">
        <v>1.0004663653889951</v>
      </c>
      <c r="J306" s="302">
        <f t="shared" si="136"/>
        <v>12.714236292951684</v>
      </c>
      <c r="K306" s="303"/>
      <c r="L306" s="302">
        <v>7.8608525375147567</v>
      </c>
      <c r="M306" s="302">
        <v>4.8739145782375344</v>
      </c>
      <c r="N306" s="302">
        <v>1.2484048465041251</v>
      </c>
      <c r="O306" s="302">
        <f t="shared" si="135"/>
        <v>13.983171962256415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34.103698698185461</v>
      </c>
      <c r="C308" s="311">
        <f t="shared" ref="C308:E308" si="137">SUM(C298:C306)</f>
        <v>14.748015967677295</v>
      </c>
      <c r="D308" s="311">
        <f t="shared" si="137"/>
        <v>5.0042853341373501</v>
      </c>
      <c r="E308" s="311">
        <f t="shared" si="137"/>
        <v>53.856000000000108</v>
      </c>
      <c r="F308" s="311"/>
      <c r="G308" s="311">
        <f t="shared" ref="G308:J308" si="138">SUM(G298:G306)</f>
        <v>30.942673285529914</v>
      </c>
      <c r="H308" s="311">
        <f t="shared" si="138"/>
        <v>14.078048271217174</v>
      </c>
      <c r="I308" s="311">
        <f t="shared" si="138"/>
        <v>4.1252784432529381</v>
      </c>
      <c r="J308" s="311">
        <f t="shared" si="138"/>
        <v>49.146000000000015</v>
      </c>
      <c r="K308" s="311"/>
      <c r="L308" s="311">
        <f t="shared" ref="L308:O308" si="139">SUM(L298:L306)</f>
        <v>35.621546893994179</v>
      </c>
      <c r="M308" s="311">
        <f t="shared" si="139"/>
        <v>15.434671632541747</v>
      </c>
      <c r="N308" s="311">
        <f t="shared" si="139"/>
        <v>4.6357814734640996</v>
      </c>
      <c r="O308" s="311">
        <f t="shared" si="139"/>
        <v>55.692000000000021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1.7000784342961814</v>
      </c>
      <c r="C315" s="302">
        <v>0.49182688582907141</v>
      </c>
      <c r="D315" s="302">
        <v>0.18998993933798675</v>
      </c>
      <c r="E315" s="302">
        <f>SUM(B315:D315)</f>
        <v>2.3818952594632394</v>
      </c>
      <c r="F315" s="303"/>
      <c r="G315" s="302">
        <v>1.9551562810701992</v>
      </c>
      <c r="H315" s="302">
        <v>0.68125964623576751</v>
      </c>
      <c r="I315" s="302">
        <v>0.27734422202735859</v>
      </c>
      <c r="J315" s="302">
        <f>SUM(G315:I315)</f>
        <v>2.9137601493333252</v>
      </c>
      <c r="K315" s="303"/>
      <c r="L315" s="302">
        <v>1.784089371109715</v>
      </c>
      <c r="M315" s="302">
        <v>0.80013133988275209</v>
      </c>
      <c r="N315" s="302">
        <v>0.28461517740552178</v>
      </c>
      <c r="O315" s="302">
        <f>SUM(L315:N315)</f>
        <v>2.8688358883979888</v>
      </c>
    </row>
    <row r="316" spans="1:15" s="236" customFormat="1" x14ac:dyDescent="0.2">
      <c r="A316" s="237" t="str">
        <f>name!E$5</f>
        <v>Professional occupations</v>
      </c>
      <c r="B316" s="302">
        <v>5.159754111934288</v>
      </c>
      <c r="C316" s="302">
        <v>1.6067105731204112</v>
      </c>
      <c r="D316" s="302">
        <v>0.55767973041434904</v>
      </c>
      <c r="E316" s="302">
        <f t="shared" ref="E316:E323" si="140">SUM(B316:D316)</f>
        <v>7.324144415469048</v>
      </c>
      <c r="F316" s="303"/>
      <c r="G316" s="302">
        <v>6.6573953046252399</v>
      </c>
      <c r="H316" s="302">
        <v>2.0514973705276236</v>
      </c>
      <c r="I316" s="302">
        <v>0.71521364669379206</v>
      </c>
      <c r="J316" s="302">
        <f t="shared" ref="J316:J318" si="141">SUM(G316:I316)</f>
        <v>9.4241063218466561</v>
      </c>
      <c r="K316" s="303"/>
      <c r="L316" s="302">
        <v>7.700134976009398</v>
      </c>
      <c r="M316" s="302">
        <v>2.5040374190530765</v>
      </c>
      <c r="N316" s="302">
        <v>0.50176526726822857</v>
      </c>
      <c r="O316" s="302">
        <f t="shared" ref="O316:O323" si="142">SUM(L316:N316)</f>
        <v>10.705937662330703</v>
      </c>
    </row>
    <row r="317" spans="1:15" s="236" customFormat="1" x14ac:dyDescent="0.2">
      <c r="A317" s="237" t="str">
        <f>name!E$6</f>
        <v>Associate professional occupations</v>
      </c>
      <c r="B317" s="302">
        <v>8.0661489357755105</v>
      </c>
      <c r="C317" s="302">
        <v>1.9187003152240081</v>
      </c>
      <c r="D317" s="302">
        <v>0.29928557701822067</v>
      </c>
      <c r="E317" s="302">
        <f t="shared" si="140"/>
        <v>10.28413482801774</v>
      </c>
      <c r="F317" s="303"/>
      <c r="G317" s="302">
        <v>9.2914034672489727</v>
      </c>
      <c r="H317" s="302">
        <v>2.0677393103004751</v>
      </c>
      <c r="I317" s="302">
        <v>0.34723920721466811</v>
      </c>
      <c r="J317" s="302">
        <f t="shared" si="141"/>
        <v>11.706381984764116</v>
      </c>
      <c r="K317" s="303"/>
      <c r="L317" s="302">
        <v>8.6320520255037998</v>
      </c>
      <c r="M317" s="302">
        <v>2.5476971423376344</v>
      </c>
      <c r="N317" s="302">
        <v>0.33493607483219667</v>
      </c>
      <c r="O317" s="302">
        <f t="shared" si="142"/>
        <v>11.514685242673631</v>
      </c>
    </row>
    <row r="318" spans="1:15" s="236" customFormat="1" x14ac:dyDescent="0.2">
      <c r="A318" s="237" t="str">
        <f>name!E$7</f>
        <v>Administrative and secretarial occupations</v>
      </c>
      <c r="B318" s="302">
        <v>6.1114487657116054</v>
      </c>
      <c r="C318" s="302">
        <v>5.7557724729105271</v>
      </c>
      <c r="D318" s="302">
        <v>9.9195413107085462E-2</v>
      </c>
      <c r="E318" s="302">
        <f t="shared" si="140"/>
        <v>11.966416651729219</v>
      </c>
      <c r="F318" s="303"/>
      <c r="G318" s="302">
        <v>6.0242963579086721</v>
      </c>
      <c r="H318" s="302">
        <v>5.2842255869511998</v>
      </c>
      <c r="I318" s="302">
        <v>0.10905007980776611</v>
      </c>
      <c r="J318" s="302">
        <f t="shared" si="141"/>
        <v>11.417572024667638</v>
      </c>
      <c r="K318" s="303"/>
      <c r="L318" s="302">
        <v>5.2828581118977613</v>
      </c>
      <c r="M318" s="302">
        <v>4.6560787383033624</v>
      </c>
      <c r="N318" s="302">
        <v>9.3899526182658427E-2</v>
      </c>
      <c r="O318" s="302">
        <f t="shared" si="142"/>
        <v>10.032836376383782</v>
      </c>
    </row>
    <row r="319" spans="1:15" s="236" customFormat="1" x14ac:dyDescent="0.2">
      <c r="A319" s="237" t="str">
        <f>name!E$8</f>
        <v>Skilled trades occupations</v>
      </c>
      <c r="B319" s="302">
        <v>0.27989547922524483</v>
      </c>
      <c r="C319" s="302">
        <v>5.473198009048235E-2</v>
      </c>
      <c r="D319" s="302">
        <v>7.6007685985787374E-2</v>
      </c>
      <c r="E319" s="302">
        <f t="shared" si="140"/>
        <v>0.41063514530151457</v>
      </c>
      <c r="F319" s="303"/>
      <c r="G319" s="302">
        <v>0.23852122486110905</v>
      </c>
      <c r="H319" s="302">
        <v>4.9484033218961707E-2</v>
      </c>
      <c r="I319" s="302">
        <v>7.436409572605833E-2</v>
      </c>
      <c r="J319" s="302">
        <f>SUM(G319:I319)</f>
        <v>0.36236935380612911</v>
      </c>
      <c r="K319" s="303"/>
      <c r="L319" s="302">
        <v>0.22965889330340022</v>
      </c>
      <c r="M319" s="302">
        <v>0.10868101265433182</v>
      </c>
      <c r="N319" s="302">
        <v>8.9303319961540603E-2</v>
      </c>
      <c r="O319" s="302">
        <f t="shared" si="142"/>
        <v>0.42764322591927267</v>
      </c>
    </row>
    <row r="320" spans="1:15" s="236" customFormat="1" x14ac:dyDescent="0.2">
      <c r="A320" s="237" t="str">
        <f>name!E$9</f>
        <v>Caring, leisure and other service occupations</v>
      </c>
      <c r="B320" s="302">
        <v>1.0850030656733463</v>
      </c>
      <c r="C320" s="302">
        <v>1.1316640279164116</v>
      </c>
      <c r="D320" s="302">
        <v>0.1125415937475852</v>
      </c>
      <c r="E320" s="302">
        <f t="shared" si="140"/>
        <v>2.329208687337343</v>
      </c>
      <c r="F320" s="303"/>
      <c r="G320" s="302">
        <v>1.06609274095866</v>
      </c>
      <c r="H320" s="302">
        <v>1.061619393120159</v>
      </c>
      <c r="I320" s="302">
        <v>0.15064315481402396</v>
      </c>
      <c r="J320" s="302">
        <f t="shared" ref="J320:J323" si="143">SUM(G320:I320)</f>
        <v>2.2783552888928429</v>
      </c>
      <c r="K320" s="303"/>
      <c r="L320" s="302">
        <v>1.1902375169753034</v>
      </c>
      <c r="M320" s="302">
        <v>1.0342680722669249</v>
      </c>
      <c r="N320" s="302">
        <v>0.14280713523663924</v>
      </c>
      <c r="O320" s="302">
        <f t="shared" si="142"/>
        <v>2.3673127244788672</v>
      </c>
    </row>
    <row r="321" spans="1:15" s="236" customFormat="1" x14ac:dyDescent="0.2">
      <c r="A321" s="237" t="str">
        <f>name!E$10</f>
        <v>Sales and customer service occupations</v>
      </c>
      <c r="B321" s="302">
        <v>0.49649305656085402</v>
      </c>
      <c r="C321" s="302">
        <v>0.6139245139160957</v>
      </c>
      <c r="D321" s="302">
        <v>6.9464144447879253E-2</v>
      </c>
      <c r="E321" s="302">
        <f t="shared" si="140"/>
        <v>1.1798817149248289</v>
      </c>
      <c r="F321" s="303"/>
      <c r="G321" s="302">
        <v>0.49013807911336671</v>
      </c>
      <c r="H321" s="302">
        <v>0.60319713246028528</v>
      </c>
      <c r="I321" s="302">
        <v>5.8791371252387224E-2</v>
      </c>
      <c r="J321" s="302">
        <f t="shared" si="143"/>
        <v>1.1521265828260394</v>
      </c>
      <c r="K321" s="303"/>
      <c r="L321" s="302">
        <v>0.50190205337737737</v>
      </c>
      <c r="M321" s="302">
        <v>0.69017635160972191</v>
      </c>
      <c r="N321" s="302">
        <v>5.2460299859237634E-2</v>
      </c>
      <c r="O321" s="302">
        <f t="shared" si="142"/>
        <v>1.244538704846337</v>
      </c>
    </row>
    <row r="322" spans="1:15" s="236" customFormat="1" x14ac:dyDescent="0.2">
      <c r="A322" s="237" t="str">
        <f>name!E$11</f>
        <v>Process, plant and machine operatives</v>
      </c>
      <c r="B322" s="302">
        <v>0.15614855700909577</v>
      </c>
      <c r="C322" s="302">
        <v>0.12625159497738325</v>
      </c>
      <c r="D322" s="302">
        <v>3.0904747704219127E-2</v>
      </c>
      <c r="E322" s="302">
        <f t="shared" si="140"/>
        <v>0.31330489969069819</v>
      </c>
      <c r="F322" s="303"/>
      <c r="G322" s="302">
        <v>0.12297870522672695</v>
      </c>
      <c r="H322" s="302">
        <v>9.5139328944778098E-2</v>
      </c>
      <c r="I322" s="302">
        <v>4.6044801042485289E-2</v>
      </c>
      <c r="J322" s="302">
        <f t="shared" si="143"/>
        <v>0.26416283521399031</v>
      </c>
      <c r="K322" s="303"/>
      <c r="L322" s="302">
        <v>0.10052992495580947</v>
      </c>
      <c r="M322" s="302">
        <v>0.12676431509017214</v>
      </c>
      <c r="N322" s="302">
        <v>0.1164521342786268</v>
      </c>
      <c r="O322" s="302">
        <f t="shared" si="142"/>
        <v>0.34374637432460842</v>
      </c>
    </row>
    <row r="323" spans="1:15" s="236" customFormat="1" x14ac:dyDescent="0.2">
      <c r="A323" s="237" t="str">
        <f>name!E$12</f>
        <v>Elementary occupations</v>
      </c>
      <c r="B323" s="302">
        <v>0.53841630237407101</v>
      </c>
      <c r="C323" s="302">
        <v>0.95825591624631401</v>
      </c>
      <c r="D323" s="302">
        <v>0.44470617944602264</v>
      </c>
      <c r="E323" s="302">
        <f t="shared" si="140"/>
        <v>1.9413783980664077</v>
      </c>
      <c r="F323" s="303"/>
      <c r="G323" s="302">
        <v>0.44294813431966895</v>
      </c>
      <c r="H323" s="302">
        <v>0.71312206034329162</v>
      </c>
      <c r="I323" s="302">
        <v>0.39409526398636757</v>
      </c>
      <c r="J323" s="302">
        <f t="shared" si="143"/>
        <v>1.5501654586493281</v>
      </c>
      <c r="K323" s="303"/>
      <c r="L323" s="302">
        <v>0.35675713935502318</v>
      </c>
      <c r="M323" s="302">
        <v>0.63933769085927672</v>
      </c>
      <c r="N323" s="302">
        <v>0.60736897043051541</v>
      </c>
      <c r="O323" s="302">
        <f t="shared" si="142"/>
        <v>1.6034638006448154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23.593386708560203</v>
      </c>
      <c r="C325" s="311">
        <f t="shared" ref="C325:E325" si="144">SUM(C315:C323)</f>
        <v>12.657838280230704</v>
      </c>
      <c r="D325" s="311">
        <f t="shared" si="144"/>
        <v>1.8797750112091354</v>
      </c>
      <c r="E325" s="311">
        <f t="shared" si="144"/>
        <v>38.131000000000036</v>
      </c>
      <c r="F325" s="311"/>
      <c r="G325" s="311">
        <f t="shared" ref="G325:J325" si="145">SUM(G315:G323)</f>
        <v>26.288930295332616</v>
      </c>
      <c r="H325" s="311">
        <f t="shared" si="145"/>
        <v>12.607283862102543</v>
      </c>
      <c r="I325" s="311">
        <f t="shared" si="145"/>
        <v>2.1727858425649074</v>
      </c>
      <c r="J325" s="311">
        <f t="shared" si="145"/>
        <v>41.069000000000059</v>
      </c>
      <c r="K325" s="311"/>
      <c r="L325" s="311">
        <f t="shared" ref="L325:O325" si="146">SUM(L315:L323)</f>
        <v>25.778220012487587</v>
      </c>
      <c r="M325" s="311">
        <f t="shared" si="146"/>
        <v>13.107172082057254</v>
      </c>
      <c r="N325" s="311">
        <f t="shared" si="146"/>
        <v>2.2236079054551654</v>
      </c>
      <c r="O325" s="311">
        <f t="shared" si="146"/>
        <v>41.109000000000009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0.66976716849571427</v>
      </c>
      <c r="C332" s="302">
        <v>0.27052941541763204</v>
      </c>
      <c r="D332" s="302">
        <v>0.22769578061747911</v>
      </c>
      <c r="E332" s="302">
        <f>SUM(B332:D332)</f>
        <v>1.1679923645308254</v>
      </c>
      <c r="F332" s="303"/>
      <c r="G332" s="302">
        <v>0.68687094880193855</v>
      </c>
      <c r="H332" s="302">
        <v>0.36028017728474138</v>
      </c>
      <c r="I332" s="302">
        <v>0.25427077585805735</v>
      </c>
      <c r="J332" s="302">
        <f>SUM(G332:I332)</f>
        <v>1.3014219019447373</v>
      </c>
      <c r="K332" s="303"/>
      <c r="L332" s="302">
        <v>0.63111263764088998</v>
      </c>
      <c r="M332" s="302">
        <v>0.45724562511114075</v>
      </c>
      <c r="N332" s="302">
        <v>0.25254211588830783</v>
      </c>
      <c r="O332" s="302">
        <f>SUM(L332:N332)</f>
        <v>1.3409003786403386</v>
      </c>
    </row>
    <row r="333" spans="1:15" s="236" customFormat="1" x14ac:dyDescent="0.2">
      <c r="A333" s="237" t="str">
        <f>name!E$5</f>
        <v>Professional occupations</v>
      </c>
      <c r="B333" s="302">
        <v>21.089589947597354</v>
      </c>
      <c r="C333" s="302">
        <v>8.8348475216017217</v>
      </c>
      <c r="D333" s="302">
        <v>2.1016194846619833</v>
      </c>
      <c r="E333" s="302">
        <f t="shared" ref="E333:E340" si="147">SUM(B333:D333)</f>
        <v>32.026056953861058</v>
      </c>
      <c r="F333" s="303"/>
      <c r="G333" s="302">
        <v>22.6333429379929</v>
      </c>
      <c r="H333" s="302">
        <v>10.311796701998325</v>
      </c>
      <c r="I333" s="302">
        <v>2.784608260210268</v>
      </c>
      <c r="J333" s="302">
        <f t="shared" ref="J333:J335" si="148">SUM(G333:I333)</f>
        <v>35.729747900201495</v>
      </c>
      <c r="K333" s="303"/>
      <c r="L333" s="302">
        <v>25.894612243164609</v>
      </c>
      <c r="M333" s="302">
        <v>13.07478784524287</v>
      </c>
      <c r="N333" s="302">
        <v>3.0203211798524334</v>
      </c>
      <c r="O333" s="302">
        <f t="shared" ref="O333:O340" si="149">SUM(L333:N333)</f>
        <v>41.989721268259913</v>
      </c>
    </row>
    <row r="334" spans="1:15" s="236" customFormat="1" x14ac:dyDescent="0.2">
      <c r="A334" s="237" t="str">
        <f>name!E$6</f>
        <v>Associate professional occupations</v>
      </c>
      <c r="B334" s="302">
        <v>1.8143025689578212</v>
      </c>
      <c r="C334" s="302">
        <v>1.7457666265257143</v>
      </c>
      <c r="D334" s="302">
        <v>0.82263376919006004</v>
      </c>
      <c r="E334" s="302">
        <f t="shared" si="147"/>
        <v>4.3827029646735953</v>
      </c>
      <c r="F334" s="303"/>
      <c r="G334" s="302">
        <v>1.9592715343928522</v>
      </c>
      <c r="H334" s="302">
        <v>1.9945050736584833</v>
      </c>
      <c r="I334" s="302">
        <v>0.7443902583784725</v>
      </c>
      <c r="J334" s="302">
        <f t="shared" si="148"/>
        <v>4.6981668664298084</v>
      </c>
      <c r="K334" s="303"/>
      <c r="L334" s="302">
        <v>2.3661386016188382</v>
      </c>
      <c r="M334" s="302">
        <v>2.8306591834312589</v>
      </c>
      <c r="N334" s="302">
        <v>0.73147897379656768</v>
      </c>
      <c r="O334" s="302">
        <f t="shared" si="149"/>
        <v>5.9282767588466649</v>
      </c>
    </row>
    <row r="335" spans="1:15" s="236" customFormat="1" x14ac:dyDescent="0.2">
      <c r="A335" s="237" t="str">
        <f>name!E$7</f>
        <v>Administrative and secretarial occupations</v>
      </c>
      <c r="B335" s="302">
        <v>0.90643767112885454</v>
      </c>
      <c r="C335" s="302">
        <v>2.4851901938909857</v>
      </c>
      <c r="D335" s="302">
        <v>9.0745725491427801E-2</v>
      </c>
      <c r="E335" s="302">
        <f t="shared" si="147"/>
        <v>3.4823735905112683</v>
      </c>
      <c r="F335" s="303"/>
      <c r="G335" s="302">
        <v>0.77090671504727126</v>
      </c>
      <c r="H335" s="302">
        <v>2.2656143368466743</v>
      </c>
      <c r="I335" s="302">
        <v>7.5442408727816435E-2</v>
      </c>
      <c r="J335" s="302">
        <f t="shared" si="148"/>
        <v>3.1119634606217619</v>
      </c>
      <c r="K335" s="303"/>
      <c r="L335" s="302">
        <v>0.45962060171777908</v>
      </c>
      <c r="M335" s="302">
        <v>1.4362269611097067</v>
      </c>
      <c r="N335" s="302">
        <v>4.777584883780029E-2</v>
      </c>
      <c r="O335" s="302">
        <f t="shared" si="149"/>
        <v>1.9436234116652862</v>
      </c>
    </row>
    <row r="336" spans="1:15" s="236" customFormat="1" x14ac:dyDescent="0.2">
      <c r="A336" s="237" t="str">
        <f>name!E$8</f>
        <v>Skilled trades occupations</v>
      </c>
      <c r="B336" s="302">
        <v>0.29221685646309037</v>
      </c>
      <c r="C336" s="302">
        <v>0.31797964099181142</v>
      </c>
      <c r="D336" s="302">
        <v>0.21162341204476304</v>
      </c>
      <c r="E336" s="302">
        <f t="shared" si="147"/>
        <v>0.82181990949966477</v>
      </c>
      <c r="F336" s="303"/>
      <c r="G336" s="302">
        <v>0.21115659530537817</v>
      </c>
      <c r="H336" s="302">
        <v>0.23333112464275432</v>
      </c>
      <c r="I336" s="302">
        <v>0.19363195971280966</v>
      </c>
      <c r="J336" s="302">
        <f>SUM(G336:I336)</f>
        <v>0.63811967966094219</v>
      </c>
      <c r="K336" s="303"/>
      <c r="L336" s="302">
        <v>9.4509217138905935E-2</v>
      </c>
      <c r="M336" s="302">
        <v>0.10595617363899089</v>
      </c>
      <c r="N336" s="302">
        <v>0.3191029275505699</v>
      </c>
      <c r="O336" s="302">
        <f t="shared" si="149"/>
        <v>0.51956831832846673</v>
      </c>
    </row>
    <row r="337" spans="1:15" s="236" customFormat="1" x14ac:dyDescent="0.2">
      <c r="A337" s="237" t="str">
        <f>name!E$9</f>
        <v>Caring, leisure and other service occupations</v>
      </c>
      <c r="B337" s="302">
        <v>6.028344767174608</v>
      </c>
      <c r="C337" s="302">
        <v>8.1016153439454435</v>
      </c>
      <c r="D337" s="302">
        <v>0.44608136018985045</v>
      </c>
      <c r="E337" s="302">
        <f t="shared" si="147"/>
        <v>14.576041471309903</v>
      </c>
      <c r="F337" s="303"/>
      <c r="G337" s="302">
        <v>5.2523200574579558</v>
      </c>
      <c r="H337" s="302">
        <v>7.9029288931633328</v>
      </c>
      <c r="I337" s="302">
        <v>0.3996940789366315</v>
      </c>
      <c r="J337" s="302">
        <f t="shared" ref="J337:J340" si="150">SUM(G337:I337)</f>
        <v>13.55494302955792</v>
      </c>
      <c r="K337" s="303"/>
      <c r="L337" s="302">
        <v>6.4610804685383263</v>
      </c>
      <c r="M337" s="302">
        <v>8.3559361583970269</v>
      </c>
      <c r="N337" s="302">
        <v>0.34603647175109853</v>
      </c>
      <c r="O337" s="302">
        <f t="shared" si="149"/>
        <v>15.163053098686451</v>
      </c>
    </row>
    <row r="338" spans="1:15" s="236" customFormat="1" x14ac:dyDescent="0.2">
      <c r="A338" s="237" t="str">
        <f>name!E$10</f>
        <v>Sales and customer service occupations</v>
      </c>
      <c r="B338" s="302">
        <v>9.1512786788342862E-2</v>
      </c>
      <c r="C338" s="302">
        <v>0.25907444363246146</v>
      </c>
      <c r="D338" s="302">
        <v>9.7460948042915815E-2</v>
      </c>
      <c r="E338" s="302">
        <f t="shared" si="147"/>
        <v>0.44804817846372014</v>
      </c>
      <c r="F338" s="303"/>
      <c r="G338" s="302">
        <v>7.8896828820669812E-2</v>
      </c>
      <c r="H338" s="302">
        <v>0.23085454428293364</v>
      </c>
      <c r="I338" s="302">
        <v>7.530450203232103E-2</v>
      </c>
      <c r="J338" s="302">
        <f t="shared" si="150"/>
        <v>0.38505587513592449</v>
      </c>
      <c r="K338" s="303"/>
      <c r="L338" s="302">
        <v>8.3522774311665618E-2</v>
      </c>
      <c r="M338" s="302">
        <v>0.24066882870060699</v>
      </c>
      <c r="N338" s="302">
        <v>0.10271734797173351</v>
      </c>
      <c r="O338" s="302">
        <f t="shared" si="149"/>
        <v>0.42690895098400616</v>
      </c>
    </row>
    <row r="339" spans="1:15" s="236" customFormat="1" x14ac:dyDescent="0.2">
      <c r="A339" s="237" t="str">
        <f>name!E$11</f>
        <v>Process, plant and machine operatives</v>
      </c>
      <c r="B339" s="302">
        <v>5.3359739992367948E-2</v>
      </c>
      <c r="C339" s="302">
        <v>0.11374380263402582</v>
      </c>
      <c r="D339" s="302">
        <v>0.81127260948552704</v>
      </c>
      <c r="E339" s="302">
        <f t="shared" si="147"/>
        <v>0.97837615211192075</v>
      </c>
      <c r="F339" s="303"/>
      <c r="G339" s="302">
        <v>3.7789771816618391E-2</v>
      </c>
      <c r="H339" s="302">
        <v>8.5544126770129375E-2</v>
      </c>
      <c r="I339" s="302">
        <v>1.0107814678416438</v>
      </c>
      <c r="J339" s="302">
        <f t="shared" si="150"/>
        <v>1.1341153664283916</v>
      </c>
      <c r="K339" s="303"/>
      <c r="L339" s="302">
        <v>2.2387381452123378E-2</v>
      </c>
      <c r="M339" s="302">
        <v>9.3954554157562875E-2</v>
      </c>
      <c r="N339" s="302">
        <v>1.2575229901938092</v>
      </c>
      <c r="O339" s="302">
        <f t="shared" si="149"/>
        <v>1.3738649258034954</v>
      </c>
    </row>
    <row r="340" spans="1:15" s="236" customFormat="1" x14ac:dyDescent="0.2">
      <c r="A340" s="237" t="str">
        <f>name!E$12</f>
        <v>Elementary occupations</v>
      </c>
      <c r="B340" s="302">
        <v>0.15373699713034533</v>
      </c>
      <c r="C340" s="302">
        <v>3.5653636450578117</v>
      </c>
      <c r="D340" s="302">
        <v>0.27648777284994208</v>
      </c>
      <c r="E340" s="302">
        <f t="shared" si="147"/>
        <v>3.9955884150380991</v>
      </c>
      <c r="F340" s="303"/>
      <c r="G340" s="302">
        <v>0.11170093073486058</v>
      </c>
      <c r="H340" s="302">
        <v>2.8210262310401752</v>
      </c>
      <c r="I340" s="302">
        <v>0.20573875824394264</v>
      </c>
      <c r="J340" s="302">
        <f t="shared" si="150"/>
        <v>3.1384659200189784</v>
      </c>
      <c r="K340" s="303"/>
      <c r="L340" s="302">
        <v>5.1650289047805505E-2</v>
      </c>
      <c r="M340" s="302">
        <v>1.044826303560386</v>
      </c>
      <c r="N340" s="302">
        <v>0.46260629617726012</v>
      </c>
      <c r="O340" s="302">
        <f t="shared" si="149"/>
        <v>1.5590828887854515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31.099268503728496</v>
      </c>
      <c r="C342" s="311">
        <f t="shared" ref="C342:E342" si="151">SUM(C332:C340)</f>
        <v>25.694110633697608</v>
      </c>
      <c r="D342" s="311">
        <f t="shared" si="151"/>
        <v>5.0856208625739479</v>
      </c>
      <c r="E342" s="311">
        <f t="shared" si="151"/>
        <v>61.879000000000062</v>
      </c>
      <c r="F342" s="311"/>
      <c r="G342" s="311">
        <f t="shared" ref="G342:J342" si="152">SUM(G332:G340)</f>
        <v>31.742256320370444</v>
      </c>
      <c r="H342" s="311">
        <f t="shared" si="152"/>
        <v>26.205881209687551</v>
      </c>
      <c r="I342" s="311">
        <f t="shared" si="152"/>
        <v>5.7438624699419627</v>
      </c>
      <c r="J342" s="311">
        <f t="shared" si="152"/>
        <v>63.69199999999995</v>
      </c>
      <c r="K342" s="311"/>
      <c r="L342" s="311">
        <f t="shared" ref="L342:O342" si="153">SUM(L332:L340)</f>
        <v>36.064634214630949</v>
      </c>
      <c r="M342" s="311">
        <f t="shared" si="153"/>
        <v>27.640261633349546</v>
      </c>
      <c r="N342" s="311">
        <f t="shared" si="153"/>
        <v>6.5401041520195804</v>
      </c>
      <c r="O342" s="311">
        <f t="shared" si="153"/>
        <v>70.245000000000076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2.7846591251859762</v>
      </c>
      <c r="C349" s="302">
        <v>0.82455564905558287</v>
      </c>
      <c r="D349" s="302">
        <v>0.57521807621309085</v>
      </c>
      <c r="E349" s="302">
        <f>SUM(B349:D349)</f>
        <v>4.18443285045465</v>
      </c>
      <c r="F349" s="303"/>
      <c r="G349" s="302">
        <v>3.1993831270057815</v>
      </c>
      <c r="H349" s="302">
        <v>1.1780820912110517</v>
      </c>
      <c r="I349" s="302">
        <v>0.60428311425158288</v>
      </c>
      <c r="J349" s="302">
        <f>SUM(G349:I349)</f>
        <v>4.981748332468416</v>
      </c>
      <c r="K349" s="303"/>
      <c r="L349" s="302">
        <v>3.2502937285991469</v>
      </c>
      <c r="M349" s="302">
        <v>1.4667145156952097</v>
      </c>
      <c r="N349" s="302">
        <v>0.7779509203599021</v>
      </c>
      <c r="O349" s="302">
        <f>SUM(L349:N349)</f>
        <v>5.4949591646542588</v>
      </c>
    </row>
    <row r="350" spans="1:15" s="236" customFormat="1" x14ac:dyDescent="0.2">
      <c r="A350" s="237" t="str">
        <f>name!E$5</f>
        <v>Professional occupations</v>
      </c>
      <c r="B350" s="302">
        <v>20.881573715085707</v>
      </c>
      <c r="C350" s="302">
        <v>9.2478973218682956</v>
      </c>
      <c r="D350" s="302">
        <v>3.6550981621223637</v>
      </c>
      <c r="E350" s="302">
        <f t="shared" ref="E350:E357" si="154">SUM(B350:D350)</f>
        <v>33.784569199076365</v>
      </c>
      <c r="F350" s="303"/>
      <c r="G350" s="302">
        <v>25.017736250033057</v>
      </c>
      <c r="H350" s="302">
        <v>11.82048678223167</v>
      </c>
      <c r="I350" s="302">
        <v>3.945893262541682</v>
      </c>
      <c r="J350" s="302">
        <f t="shared" ref="J350:J352" si="155">SUM(G350:I350)</f>
        <v>40.78411629480641</v>
      </c>
      <c r="K350" s="303"/>
      <c r="L350" s="302">
        <v>28.029098290057018</v>
      </c>
      <c r="M350" s="302">
        <v>13.629098353940414</v>
      </c>
      <c r="N350" s="302">
        <v>4.7304147256113698</v>
      </c>
      <c r="O350" s="302">
        <f t="shared" ref="O350:O357" si="156">SUM(L350:N350)</f>
        <v>46.388611369608796</v>
      </c>
    </row>
    <row r="351" spans="1:15" s="236" customFormat="1" x14ac:dyDescent="0.2">
      <c r="A351" s="237" t="str">
        <f>name!E$6</f>
        <v>Associate professional occupations</v>
      </c>
      <c r="B351" s="302">
        <v>8.4850235956123452</v>
      </c>
      <c r="C351" s="302">
        <v>5.2773078578160186</v>
      </c>
      <c r="D351" s="302">
        <v>1.3924078469501047</v>
      </c>
      <c r="E351" s="302">
        <f t="shared" si="154"/>
        <v>15.154739300378468</v>
      </c>
      <c r="F351" s="303"/>
      <c r="G351" s="302">
        <v>9.9102805418395583</v>
      </c>
      <c r="H351" s="302">
        <v>6.6104691292008377</v>
      </c>
      <c r="I351" s="302">
        <v>1.3695339902649211</v>
      </c>
      <c r="J351" s="302">
        <f t="shared" si="155"/>
        <v>17.890283661305315</v>
      </c>
      <c r="K351" s="303"/>
      <c r="L351" s="302">
        <v>17.597846070278177</v>
      </c>
      <c r="M351" s="302">
        <v>11.01091525050346</v>
      </c>
      <c r="N351" s="302">
        <v>2.1412477635481526</v>
      </c>
      <c r="O351" s="302">
        <f t="shared" si="156"/>
        <v>30.75000908432979</v>
      </c>
    </row>
    <row r="352" spans="1:15" s="236" customFormat="1" x14ac:dyDescent="0.2">
      <c r="A352" s="237" t="str">
        <f>name!E$7</f>
        <v>Administrative and secretarial occupations</v>
      </c>
      <c r="B352" s="302">
        <v>4.2367023870318574</v>
      </c>
      <c r="C352" s="302">
        <v>6.1871981472095632</v>
      </c>
      <c r="D352" s="302">
        <v>0.25717437914979213</v>
      </c>
      <c r="E352" s="302">
        <f t="shared" si="154"/>
        <v>10.681074913391212</v>
      </c>
      <c r="F352" s="303"/>
      <c r="G352" s="302">
        <v>4.1368095865987256</v>
      </c>
      <c r="H352" s="302">
        <v>5.964678662657942</v>
      </c>
      <c r="I352" s="302">
        <v>0.21806266237586613</v>
      </c>
      <c r="J352" s="302">
        <f t="shared" si="155"/>
        <v>10.319550911632534</v>
      </c>
      <c r="K352" s="303"/>
      <c r="L352" s="302">
        <v>3.534387596472353</v>
      </c>
      <c r="M352" s="302">
        <v>2.9182634100923988</v>
      </c>
      <c r="N352" s="302">
        <v>0.12977044052425799</v>
      </c>
      <c r="O352" s="302">
        <f t="shared" si="156"/>
        <v>6.5824214470890094</v>
      </c>
    </row>
    <row r="353" spans="1:15" s="236" customFormat="1" x14ac:dyDescent="0.2">
      <c r="A353" s="237" t="str">
        <f>name!E$8</f>
        <v>Skilled trades occupations</v>
      </c>
      <c r="B353" s="302">
        <v>0.4670441911622738</v>
      </c>
      <c r="C353" s="302">
        <v>0.69807110018357832</v>
      </c>
      <c r="D353" s="302">
        <v>0.22822690820178718</v>
      </c>
      <c r="E353" s="302">
        <f t="shared" si="154"/>
        <v>1.3933421995476392</v>
      </c>
      <c r="F353" s="303"/>
      <c r="G353" s="302">
        <v>0.38261227548224119</v>
      </c>
      <c r="H353" s="302">
        <v>0.54281127822390507</v>
      </c>
      <c r="I353" s="302">
        <v>0.17195439940555518</v>
      </c>
      <c r="J353" s="302">
        <f>SUM(G353:I353)</f>
        <v>1.0973779531117014</v>
      </c>
      <c r="K353" s="303"/>
      <c r="L353" s="302">
        <v>0.2063008901727249</v>
      </c>
      <c r="M353" s="302">
        <v>0.39698211478105477</v>
      </c>
      <c r="N353" s="302">
        <v>0.15688649691869919</v>
      </c>
      <c r="O353" s="302">
        <f t="shared" si="156"/>
        <v>0.76016950187247878</v>
      </c>
    </row>
    <row r="354" spans="1:15" s="236" customFormat="1" x14ac:dyDescent="0.2">
      <c r="A354" s="237" t="str">
        <f>name!E$9</f>
        <v>Caring, leisure and other service occupations</v>
      </c>
      <c r="B354" s="302">
        <v>22.201652718044304</v>
      </c>
      <c r="C354" s="302">
        <v>19.723990814145267</v>
      </c>
      <c r="D354" s="302">
        <v>2.3812324359176573</v>
      </c>
      <c r="E354" s="302">
        <f t="shared" si="154"/>
        <v>44.306875968107228</v>
      </c>
      <c r="F354" s="303"/>
      <c r="G354" s="302">
        <v>22.996245466974923</v>
      </c>
      <c r="H354" s="302">
        <v>20.680349921314587</v>
      </c>
      <c r="I354" s="302">
        <v>3.1901733349769468</v>
      </c>
      <c r="J354" s="302">
        <f t="shared" ref="J354:J357" si="157">SUM(G354:I354)</f>
        <v>46.86676872326646</v>
      </c>
      <c r="K354" s="303"/>
      <c r="L354" s="302">
        <v>28.463264147051785</v>
      </c>
      <c r="M354" s="302">
        <v>21.679988961907203</v>
      </c>
      <c r="N354" s="302">
        <v>3.9938760857060891</v>
      </c>
      <c r="O354" s="302">
        <f t="shared" si="156"/>
        <v>54.137129194665079</v>
      </c>
    </row>
    <row r="355" spans="1:15" s="236" customFormat="1" x14ac:dyDescent="0.2">
      <c r="A355" s="237" t="str">
        <f>name!E$10</f>
        <v>Sales and customer service occupations</v>
      </c>
      <c r="B355" s="302">
        <v>0.65444063556455778</v>
      </c>
      <c r="C355" s="302">
        <v>0.95958007916660371</v>
      </c>
      <c r="D355" s="302">
        <v>0.1037074498313571</v>
      </c>
      <c r="E355" s="302">
        <f t="shared" si="154"/>
        <v>1.7177281645625184</v>
      </c>
      <c r="F355" s="303"/>
      <c r="G355" s="302">
        <v>0.63716586971359279</v>
      </c>
      <c r="H355" s="302">
        <v>0.90588431172075434</v>
      </c>
      <c r="I355" s="302">
        <v>7.2384271508459136E-2</v>
      </c>
      <c r="J355" s="302">
        <f t="shared" si="157"/>
        <v>1.6154344529428062</v>
      </c>
      <c r="K355" s="303"/>
      <c r="L355" s="302">
        <v>0.70044180984514404</v>
      </c>
      <c r="M355" s="302">
        <v>0.95754025420098232</v>
      </c>
      <c r="N355" s="302">
        <v>8.751192469976124E-2</v>
      </c>
      <c r="O355" s="302">
        <f t="shared" si="156"/>
        <v>1.7454939887458876</v>
      </c>
    </row>
    <row r="356" spans="1:15" s="236" customFormat="1" x14ac:dyDescent="0.2">
      <c r="A356" s="237" t="str">
        <f>name!E$11</f>
        <v>Process, plant and machine operatives</v>
      </c>
      <c r="B356" s="302">
        <v>0.18651616274317195</v>
      </c>
      <c r="C356" s="302">
        <v>0.41769458165642892</v>
      </c>
      <c r="D356" s="302">
        <v>3.0551435890851516E-2</v>
      </c>
      <c r="E356" s="302">
        <f t="shared" si="154"/>
        <v>0.63476218029045239</v>
      </c>
      <c r="F356" s="303"/>
      <c r="G356" s="302">
        <v>0.14803612841584618</v>
      </c>
      <c r="H356" s="302">
        <v>0.34606898237531947</v>
      </c>
      <c r="I356" s="302">
        <v>2.5425540367318613E-2</v>
      </c>
      <c r="J356" s="302">
        <f t="shared" si="157"/>
        <v>0.51953065115848429</v>
      </c>
      <c r="K356" s="303"/>
      <c r="L356" s="302">
        <v>5.7093549121203256E-2</v>
      </c>
      <c r="M356" s="302">
        <v>0.21319707054650683</v>
      </c>
      <c r="N356" s="302">
        <v>1.5393966498508714E-2</v>
      </c>
      <c r="O356" s="302">
        <f t="shared" si="156"/>
        <v>0.28568458616621878</v>
      </c>
    </row>
    <row r="357" spans="1:15" s="236" customFormat="1" x14ac:dyDescent="0.2">
      <c r="A357" s="237" t="str">
        <f>name!E$12</f>
        <v>Elementary occupations</v>
      </c>
      <c r="B357" s="302">
        <v>0.71268863524091053</v>
      </c>
      <c r="C357" s="302">
        <v>2.6377810110062074</v>
      </c>
      <c r="D357" s="302">
        <v>6.7005577944349914E-2</v>
      </c>
      <c r="E357" s="302">
        <f t="shared" si="154"/>
        <v>3.4174752241914677</v>
      </c>
      <c r="F357" s="303"/>
      <c r="G357" s="302">
        <v>0.64340304512254365</v>
      </c>
      <c r="H357" s="302">
        <v>2.0618595077008703</v>
      </c>
      <c r="I357" s="302">
        <v>4.3926466484411369E-2</v>
      </c>
      <c r="J357" s="302">
        <f t="shared" si="157"/>
        <v>2.7491890193078254</v>
      </c>
      <c r="K357" s="303"/>
      <c r="L357" s="302">
        <v>0.36453850156210532</v>
      </c>
      <c r="M357" s="302">
        <v>1.3855619745169439</v>
      </c>
      <c r="N357" s="302">
        <v>1.3421186789778361E-2</v>
      </c>
      <c r="O357" s="302">
        <f t="shared" si="156"/>
        <v>1.7635216628688277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60.610301165671103</v>
      </c>
      <c r="C359" s="311">
        <f t="shared" ref="C359:E359" si="158">SUM(C349:C357)</f>
        <v>45.974076562107548</v>
      </c>
      <c r="D359" s="311">
        <f t="shared" si="158"/>
        <v>8.690622272221356</v>
      </c>
      <c r="E359" s="311">
        <f t="shared" si="158"/>
        <v>115.27499999999999</v>
      </c>
      <c r="F359" s="311"/>
      <c r="G359" s="311">
        <f t="shared" ref="G359:J359" si="159">SUM(G349:G357)</f>
        <v>67.07167229118626</v>
      </c>
      <c r="H359" s="311">
        <f t="shared" si="159"/>
        <v>50.110690666636941</v>
      </c>
      <c r="I359" s="311">
        <f t="shared" si="159"/>
        <v>9.6416370421767432</v>
      </c>
      <c r="J359" s="311">
        <f t="shared" si="159"/>
        <v>126.82399999999996</v>
      </c>
      <c r="K359" s="311"/>
      <c r="L359" s="311">
        <f t="shared" ref="L359:O359" si="160">SUM(L349:L357)</f>
        <v>82.203264583159665</v>
      </c>
      <c r="M359" s="311">
        <f t="shared" si="160"/>
        <v>53.65826190618418</v>
      </c>
      <c r="N359" s="311">
        <f t="shared" si="160"/>
        <v>12.046473510656519</v>
      </c>
      <c r="O359" s="311">
        <f t="shared" si="160"/>
        <v>147.90800000000036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0.93714153024796343</v>
      </c>
      <c r="C366" s="302">
        <v>0.35455631785245534</v>
      </c>
      <c r="D366" s="302">
        <v>0.10819820201377194</v>
      </c>
      <c r="E366" s="302">
        <f>SUM(B366:D366)</f>
        <v>1.3998960501141908</v>
      </c>
      <c r="F366" s="303"/>
      <c r="G366" s="302">
        <v>1.1320165859174518</v>
      </c>
      <c r="H366" s="302">
        <v>0.7903995275795157</v>
      </c>
      <c r="I366" s="302">
        <v>0.17128486211782473</v>
      </c>
      <c r="J366" s="302">
        <f>SUM(G366:I366)</f>
        <v>2.0937009756147922</v>
      </c>
      <c r="K366" s="303"/>
      <c r="L366" s="302">
        <v>1.0217739712404592</v>
      </c>
      <c r="M366" s="302">
        <v>0.85327591158178095</v>
      </c>
      <c r="N366" s="302">
        <v>0.14385933742702275</v>
      </c>
      <c r="O366" s="302">
        <f>SUM(L366:N366)</f>
        <v>2.0189092202492631</v>
      </c>
    </row>
    <row r="367" spans="1:15" s="236" customFormat="1" x14ac:dyDescent="0.2">
      <c r="A367" s="237" t="str">
        <f>name!E$5</f>
        <v>Professional occupations</v>
      </c>
      <c r="B367" s="302">
        <v>0.83053018028357595</v>
      </c>
      <c r="C367" s="302">
        <v>0.32479192274283603</v>
      </c>
      <c r="D367" s="302">
        <v>0.46670154436367994</v>
      </c>
      <c r="E367" s="302">
        <f t="shared" ref="E367:E374" si="161">SUM(B367:D367)</f>
        <v>1.622023647390092</v>
      </c>
      <c r="F367" s="303"/>
      <c r="G367" s="302">
        <v>1.1734320927109916</v>
      </c>
      <c r="H367" s="302">
        <v>0.79285861385107392</v>
      </c>
      <c r="I367" s="302">
        <v>0.73657850385521939</v>
      </c>
      <c r="J367" s="302">
        <f t="shared" ref="J367:J369" si="162">SUM(G367:I367)</f>
        <v>2.7028692104172851</v>
      </c>
      <c r="K367" s="303"/>
      <c r="L367" s="302">
        <v>1.2902792657686615</v>
      </c>
      <c r="M367" s="302">
        <v>0.98382406629011088</v>
      </c>
      <c r="N367" s="302">
        <v>0.62297438397138294</v>
      </c>
      <c r="O367" s="302">
        <f t="shared" ref="O367:O374" si="163">SUM(L367:N367)</f>
        <v>2.8970777160301551</v>
      </c>
    </row>
    <row r="368" spans="1:15" s="236" customFormat="1" x14ac:dyDescent="0.2">
      <c r="A368" s="237" t="str">
        <f>name!E$6</f>
        <v>Associate professional occupations</v>
      </c>
      <c r="B368" s="302">
        <v>0.85425599283241072</v>
      </c>
      <c r="C368" s="302">
        <v>0.53078209548999256</v>
      </c>
      <c r="D368" s="302">
        <v>1.3117669332434105</v>
      </c>
      <c r="E368" s="302">
        <f t="shared" si="161"/>
        <v>2.6968050215658139</v>
      </c>
      <c r="F368" s="303"/>
      <c r="G368" s="302">
        <v>1.0715469443231507</v>
      </c>
      <c r="H368" s="302">
        <v>1.0085311207382821</v>
      </c>
      <c r="I368" s="302">
        <v>2.0397319511147169</v>
      </c>
      <c r="J368" s="302">
        <f t="shared" si="162"/>
        <v>4.1198100161761495</v>
      </c>
      <c r="K368" s="303"/>
      <c r="L368" s="302">
        <v>0.9216827480738311</v>
      </c>
      <c r="M368" s="302">
        <v>0.97778526064470073</v>
      </c>
      <c r="N368" s="302">
        <v>1.7869597913292072</v>
      </c>
      <c r="O368" s="302">
        <f t="shared" si="163"/>
        <v>3.6864278000477393</v>
      </c>
    </row>
    <row r="369" spans="1:15" s="236" customFormat="1" x14ac:dyDescent="0.2">
      <c r="A369" s="237" t="str">
        <f>name!E$7</f>
        <v>Administrative and secretarial occupations</v>
      </c>
      <c r="B369" s="302">
        <v>1.1435863538651685</v>
      </c>
      <c r="C369" s="302">
        <v>2.2587728088329428</v>
      </c>
      <c r="D369" s="302">
        <v>5.2749777058833491E-2</v>
      </c>
      <c r="E369" s="302">
        <f t="shared" si="161"/>
        <v>3.4551089397569452</v>
      </c>
      <c r="F369" s="303"/>
      <c r="G369" s="302">
        <v>1.2590538849837722</v>
      </c>
      <c r="H369" s="302">
        <v>3.5829518012118577</v>
      </c>
      <c r="I369" s="302">
        <v>6.7921045484660589E-2</v>
      </c>
      <c r="J369" s="302">
        <f t="shared" si="162"/>
        <v>4.909926731680291</v>
      </c>
      <c r="K369" s="303"/>
      <c r="L369" s="302">
        <v>1.4097764002943427</v>
      </c>
      <c r="M369" s="302">
        <v>3.6960921488897482</v>
      </c>
      <c r="N369" s="302">
        <v>4.0999979702146895E-2</v>
      </c>
      <c r="O369" s="302">
        <f t="shared" si="163"/>
        <v>5.1468685288862384</v>
      </c>
    </row>
    <row r="370" spans="1:15" s="236" customFormat="1" x14ac:dyDescent="0.2">
      <c r="A370" s="237" t="str">
        <f>name!E$8</f>
        <v>Skilled trades occupations</v>
      </c>
      <c r="B370" s="302">
        <v>0.68161611909234854</v>
      </c>
      <c r="C370" s="302">
        <v>0.31839578363956655</v>
      </c>
      <c r="D370" s="302">
        <v>0.32213888857288953</v>
      </c>
      <c r="E370" s="302">
        <f t="shared" si="161"/>
        <v>1.3221507913048047</v>
      </c>
      <c r="F370" s="303"/>
      <c r="G370" s="302">
        <v>0.67771814251214924</v>
      </c>
      <c r="H370" s="302">
        <v>0.41980707814460627</v>
      </c>
      <c r="I370" s="302">
        <v>0.44483913660472696</v>
      </c>
      <c r="J370" s="302">
        <f>SUM(G370:I370)</f>
        <v>1.5423643572614827</v>
      </c>
      <c r="K370" s="303"/>
      <c r="L370" s="302">
        <v>0.55603885514506635</v>
      </c>
      <c r="M370" s="302">
        <v>0.59092953369464241</v>
      </c>
      <c r="N370" s="302">
        <v>0.4189299299331764</v>
      </c>
      <c r="O370" s="302">
        <f t="shared" si="163"/>
        <v>1.565898318772885</v>
      </c>
    </row>
    <row r="371" spans="1:15" s="236" customFormat="1" x14ac:dyDescent="0.2">
      <c r="A371" s="237" t="str">
        <f>name!E$9</f>
        <v>Caring, leisure and other service occupations</v>
      </c>
      <c r="B371" s="302">
        <v>0.66381226333028365</v>
      </c>
      <c r="C371" s="302">
        <v>1.0076686183441215</v>
      </c>
      <c r="D371" s="302">
        <v>9.2155838680157129E-2</v>
      </c>
      <c r="E371" s="302">
        <f t="shared" si="161"/>
        <v>1.7636367203545622</v>
      </c>
      <c r="F371" s="303"/>
      <c r="G371" s="302">
        <v>0.66206037918081417</v>
      </c>
      <c r="H371" s="302">
        <v>1.4237324952866248</v>
      </c>
      <c r="I371" s="302">
        <v>0.13094940797342702</v>
      </c>
      <c r="J371" s="302">
        <f t="shared" ref="J371:J374" si="164">SUM(G371:I371)</f>
        <v>2.2167422824408662</v>
      </c>
      <c r="K371" s="303"/>
      <c r="L371" s="302">
        <v>0.51409067010585918</v>
      </c>
      <c r="M371" s="302">
        <v>1.371496652020719</v>
      </c>
      <c r="N371" s="302">
        <v>0.10335896523491758</v>
      </c>
      <c r="O371" s="302">
        <f t="shared" si="163"/>
        <v>1.9889462873614958</v>
      </c>
    </row>
    <row r="372" spans="1:15" s="236" customFormat="1" x14ac:dyDescent="0.2">
      <c r="A372" s="237" t="str">
        <f>name!E$10</f>
        <v>Sales and customer service occupations</v>
      </c>
      <c r="B372" s="302">
        <v>0.58776123780452982</v>
      </c>
      <c r="C372" s="302">
        <v>1.0236251124674047</v>
      </c>
      <c r="D372" s="302">
        <v>2.6815098043993926E-2</v>
      </c>
      <c r="E372" s="302">
        <f t="shared" si="161"/>
        <v>1.6382014483159284</v>
      </c>
      <c r="F372" s="303"/>
      <c r="G372" s="302">
        <v>0.62580910223368313</v>
      </c>
      <c r="H372" s="302">
        <v>1.5853985515637148</v>
      </c>
      <c r="I372" s="302">
        <v>3.1065302745050601E-2</v>
      </c>
      <c r="J372" s="302">
        <f t="shared" si="164"/>
        <v>2.2422729565424486</v>
      </c>
      <c r="K372" s="303"/>
      <c r="L372" s="302">
        <v>0.68640714320456664</v>
      </c>
      <c r="M372" s="302">
        <v>1.9899097937943266</v>
      </c>
      <c r="N372" s="302">
        <v>2.407211050341658E-2</v>
      </c>
      <c r="O372" s="302">
        <f t="shared" si="163"/>
        <v>2.70038904750231</v>
      </c>
    </row>
    <row r="373" spans="1:15" s="236" customFormat="1" x14ac:dyDescent="0.2">
      <c r="A373" s="237" t="str">
        <f>name!E$11</f>
        <v>Process, plant and machine operatives</v>
      </c>
      <c r="B373" s="302">
        <v>9.6332801120146194E-2</v>
      </c>
      <c r="C373" s="302">
        <v>7.6625336266781433E-2</v>
      </c>
      <c r="D373" s="302">
        <v>1.5011145438067195E-2</v>
      </c>
      <c r="E373" s="302">
        <f t="shared" si="161"/>
        <v>0.18796928282499481</v>
      </c>
      <c r="F373" s="303"/>
      <c r="G373" s="302">
        <v>8.3902554702536061E-2</v>
      </c>
      <c r="H373" s="302">
        <v>0.11828923351259756</v>
      </c>
      <c r="I373" s="302">
        <v>2.2825605134730528E-2</v>
      </c>
      <c r="J373" s="302">
        <f t="shared" si="164"/>
        <v>0.22501739334986415</v>
      </c>
      <c r="K373" s="303"/>
      <c r="L373" s="302">
        <v>5.8651316767700946E-2</v>
      </c>
      <c r="M373" s="302">
        <v>0.1449906696844776</v>
      </c>
      <c r="N373" s="302">
        <v>2.3662214270174911E-2</v>
      </c>
      <c r="O373" s="302">
        <f t="shared" si="163"/>
        <v>0.22730420072235347</v>
      </c>
    </row>
    <row r="374" spans="1:15" s="236" customFormat="1" x14ac:dyDescent="0.2">
      <c r="A374" s="237" t="str">
        <f>name!E$12</f>
        <v>Elementary occupations</v>
      </c>
      <c r="B374" s="302">
        <v>0.41591396294571198</v>
      </c>
      <c r="C374" s="302">
        <v>1.4260025352441226</v>
      </c>
      <c r="D374" s="302">
        <v>6.4291600182838526E-2</v>
      </c>
      <c r="E374" s="302">
        <f t="shared" si="161"/>
        <v>1.906208098372673</v>
      </c>
      <c r="F374" s="303"/>
      <c r="G374" s="302">
        <v>0.3764925465677173</v>
      </c>
      <c r="H374" s="302">
        <v>1.8234440476697835</v>
      </c>
      <c r="I374" s="302">
        <v>6.8359482279300249E-2</v>
      </c>
      <c r="J374" s="302">
        <f t="shared" si="164"/>
        <v>2.2682960765168008</v>
      </c>
      <c r="K374" s="303"/>
      <c r="L374" s="302">
        <v>0.32210455885470896</v>
      </c>
      <c r="M374" s="302">
        <v>1.4268539436459442</v>
      </c>
      <c r="N374" s="302">
        <v>9.1220377926906793E-2</v>
      </c>
      <c r="O374" s="302">
        <f t="shared" si="163"/>
        <v>1.8401788804275598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6.2109504415221402</v>
      </c>
      <c r="C376" s="311">
        <f t="shared" ref="C376:E376" si="165">SUM(C366:C374)</f>
        <v>7.3212205308802227</v>
      </c>
      <c r="D376" s="311">
        <f t="shared" si="165"/>
        <v>2.459829027597642</v>
      </c>
      <c r="E376" s="311">
        <f t="shared" si="165"/>
        <v>15.992000000000006</v>
      </c>
      <c r="F376" s="311"/>
      <c r="G376" s="311">
        <f t="shared" ref="G376:J376" si="166">SUM(G366:G374)</f>
        <v>7.0620322331322667</v>
      </c>
      <c r="H376" s="311">
        <f t="shared" si="166"/>
        <v>11.545412469558055</v>
      </c>
      <c r="I376" s="311">
        <f t="shared" si="166"/>
        <v>3.7135552973096573</v>
      </c>
      <c r="J376" s="311">
        <f t="shared" si="166"/>
        <v>22.32099999999998</v>
      </c>
      <c r="K376" s="311"/>
      <c r="L376" s="311">
        <f t="shared" ref="L376:O376" si="167">SUM(L366:L374)</f>
        <v>6.7808049294551962</v>
      </c>
      <c r="M376" s="311">
        <f t="shared" si="167"/>
        <v>12.035157980246453</v>
      </c>
      <c r="N376" s="311">
        <f t="shared" si="167"/>
        <v>3.256037090298352</v>
      </c>
      <c r="O376" s="311">
        <f t="shared" si="167"/>
        <v>22.071999999999999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0.97768575262855528</v>
      </c>
      <c r="C383" s="302">
        <v>0.1651652598923099</v>
      </c>
      <c r="D383" s="302">
        <v>0.2960055871173714</v>
      </c>
      <c r="E383" s="302">
        <f>SUM(B383:D383)</f>
        <v>1.4388565996382365</v>
      </c>
      <c r="F383" s="303"/>
      <c r="G383" s="302">
        <v>0.95839565411617011</v>
      </c>
      <c r="H383" s="302">
        <v>0.2503895577399684</v>
      </c>
      <c r="I383" s="302">
        <v>0.76043703013466868</v>
      </c>
      <c r="J383" s="302">
        <f>SUM(G383:I383)</f>
        <v>1.9692222419908072</v>
      </c>
      <c r="K383" s="303"/>
      <c r="L383" s="302">
        <v>0.89350414235021047</v>
      </c>
      <c r="M383" s="302">
        <v>0.27703106074210881</v>
      </c>
      <c r="N383" s="302">
        <v>0.81954554948602554</v>
      </c>
      <c r="O383" s="302">
        <f>SUM(L383:N383)</f>
        <v>1.9900807525783448</v>
      </c>
    </row>
    <row r="384" spans="1:15" s="236" customFormat="1" x14ac:dyDescent="0.2">
      <c r="A384" s="237" t="str">
        <f>name!E$5</f>
        <v>Professional occupations</v>
      </c>
      <c r="B384" s="302">
        <v>1.748675385615406</v>
      </c>
      <c r="C384" s="302">
        <v>0.32793207580953504</v>
      </c>
      <c r="D384" s="302">
        <v>0.83700528519320827</v>
      </c>
      <c r="E384" s="302">
        <f t="shared" ref="E384:E391" si="168">SUM(B384:D384)</f>
        <v>2.9136127466181492</v>
      </c>
      <c r="F384" s="303"/>
      <c r="G384" s="302">
        <v>1.8679220688403262</v>
      </c>
      <c r="H384" s="302">
        <v>0.41384365102394211</v>
      </c>
      <c r="I384" s="302">
        <v>1.1436207806970424</v>
      </c>
      <c r="J384" s="302">
        <f t="shared" ref="J384:J386" si="169">SUM(G384:I384)</f>
        <v>3.4253865005613107</v>
      </c>
      <c r="K384" s="303"/>
      <c r="L384" s="302">
        <v>2.0771749861228845</v>
      </c>
      <c r="M384" s="302">
        <v>0.41043762671078626</v>
      </c>
      <c r="N384" s="302">
        <v>1.194495026847274</v>
      </c>
      <c r="O384" s="302">
        <f t="shared" ref="O384:O391" si="170">SUM(L384:N384)</f>
        <v>3.6821076396809449</v>
      </c>
    </row>
    <row r="385" spans="1:15" s="236" customFormat="1" x14ac:dyDescent="0.2">
      <c r="A385" s="237" t="str">
        <f>name!E$6</f>
        <v>Associate professional occupations</v>
      </c>
      <c r="B385" s="302">
        <v>0.8864871697076917</v>
      </c>
      <c r="C385" s="302">
        <v>0.26795861730915704</v>
      </c>
      <c r="D385" s="302">
        <v>0.69437932674056402</v>
      </c>
      <c r="E385" s="302">
        <f t="shared" si="168"/>
        <v>1.8488251137574128</v>
      </c>
      <c r="F385" s="303"/>
      <c r="G385" s="302">
        <v>0.87599912913182598</v>
      </c>
      <c r="H385" s="302">
        <v>0.30240917906849191</v>
      </c>
      <c r="I385" s="302">
        <v>0.89040232826782473</v>
      </c>
      <c r="J385" s="302">
        <f t="shared" si="169"/>
        <v>2.0688106364681427</v>
      </c>
      <c r="K385" s="303"/>
      <c r="L385" s="302">
        <v>0.98227458478011254</v>
      </c>
      <c r="M385" s="302">
        <v>0.32811390684246033</v>
      </c>
      <c r="N385" s="302">
        <v>0.96626456941362793</v>
      </c>
      <c r="O385" s="302">
        <f t="shared" si="170"/>
        <v>2.276653061036201</v>
      </c>
    </row>
    <row r="386" spans="1:15" s="236" customFormat="1" x14ac:dyDescent="0.2">
      <c r="A386" s="237" t="str">
        <f>name!E$7</f>
        <v>Administrative and secretarial occupations</v>
      </c>
      <c r="B386" s="302">
        <v>1.6201008598074278</v>
      </c>
      <c r="C386" s="302">
        <v>1.1384364488381817</v>
      </c>
      <c r="D386" s="302">
        <v>0.28211932939979967</v>
      </c>
      <c r="E386" s="302">
        <f t="shared" si="168"/>
        <v>3.0406566380454092</v>
      </c>
      <c r="F386" s="303"/>
      <c r="G386" s="302">
        <v>1.2825999914017818</v>
      </c>
      <c r="H386" s="302">
        <v>1.1698687785504625</v>
      </c>
      <c r="I386" s="302">
        <v>0.25602927616674354</v>
      </c>
      <c r="J386" s="302">
        <f t="shared" si="169"/>
        <v>2.7084980461189878</v>
      </c>
      <c r="K386" s="303"/>
      <c r="L386" s="302">
        <v>1.2345814813219713</v>
      </c>
      <c r="M386" s="302">
        <v>1.3711921764004065</v>
      </c>
      <c r="N386" s="302">
        <v>0.15715369236878696</v>
      </c>
      <c r="O386" s="302">
        <f t="shared" si="170"/>
        <v>2.7629273500911649</v>
      </c>
    </row>
    <row r="387" spans="1:15" s="236" customFormat="1" x14ac:dyDescent="0.2">
      <c r="A387" s="237" t="str">
        <f>name!E$8</f>
        <v>Skilled trades occupations</v>
      </c>
      <c r="B387" s="302">
        <v>0.34764902789467023</v>
      </c>
      <c r="C387" s="302">
        <v>0.11905482383559857</v>
      </c>
      <c r="D387" s="302">
        <v>0.25599561701495249</v>
      </c>
      <c r="E387" s="302">
        <f t="shared" si="168"/>
        <v>0.72269946874522129</v>
      </c>
      <c r="F387" s="303"/>
      <c r="G387" s="302">
        <v>0.26900107296188513</v>
      </c>
      <c r="H387" s="302">
        <v>8.1814689019637121E-2</v>
      </c>
      <c r="I387" s="302">
        <v>0.46157131721941858</v>
      </c>
      <c r="J387" s="302">
        <f>SUM(G387:I387)</f>
        <v>0.81238707920094089</v>
      </c>
      <c r="K387" s="303"/>
      <c r="L387" s="302">
        <v>0.27332400266811324</v>
      </c>
      <c r="M387" s="302">
        <v>0.11290152998803818</v>
      </c>
      <c r="N387" s="302">
        <v>0.59696324076746132</v>
      </c>
      <c r="O387" s="302">
        <f t="shared" si="170"/>
        <v>0.98318877342361277</v>
      </c>
    </row>
    <row r="388" spans="1:15" s="236" customFormat="1" x14ac:dyDescent="0.2">
      <c r="A388" s="237" t="str">
        <f>name!E$9</f>
        <v>Caring, leisure and other service occupations</v>
      </c>
      <c r="B388" s="302">
        <v>2.2850970763029888</v>
      </c>
      <c r="C388" s="302">
        <v>1.1851637574759575</v>
      </c>
      <c r="D388" s="302">
        <v>2.201130930914684</v>
      </c>
      <c r="E388" s="302">
        <f t="shared" si="168"/>
        <v>5.67139176469363</v>
      </c>
      <c r="F388" s="303"/>
      <c r="G388" s="302">
        <v>1.7505571226973129</v>
      </c>
      <c r="H388" s="302">
        <v>1.0166673826487036</v>
      </c>
      <c r="I388" s="302">
        <v>2.2205593842317271</v>
      </c>
      <c r="J388" s="302">
        <f t="shared" ref="J388:J391" si="171">SUM(G388:I388)</f>
        <v>4.9877838895777433</v>
      </c>
      <c r="K388" s="303"/>
      <c r="L388" s="302">
        <v>1.4716003550979329</v>
      </c>
      <c r="M388" s="302">
        <v>0.5431642338897541</v>
      </c>
      <c r="N388" s="302">
        <v>2.1602897310384654</v>
      </c>
      <c r="O388" s="302">
        <f t="shared" si="170"/>
        <v>4.1750543200261525</v>
      </c>
    </row>
    <row r="389" spans="1:15" s="236" customFormat="1" x14ac:dyDescent="0.2">
      <c r="A389" s="237" t="str">
        <f>name!E$10</f>
        <v>Sales and customer service occupations</v>
      </c>
      <c r="B389" s="302">
        <v>0.53805885010658294</v>
      </c>
      <c r="C389" s="302">
        <v>0.43604577864742866</v>
      </c>
      <c r="D389" s="302">
        <v>0.16110735181527538</v>
      </c>
      <c r="E389" s="302">
        <f t="shared" si="168"/>
        <v>1.1352119805692871</v>
      </c>
      <c r="F389" s="303"/>
      <c r="G389" s="302">
        <v>0.47441137607746986</v>
      </c>
      <c r="H389" s="302">
        <v>0.48654788988073777</v>
      </c>
      <c r="I389" s="302">
        <v>0.26688839931625813</v>
      </c>
      <c r="J389" s="302">
        <f t="shared" si="171"/>
        <v>1.2278476652744656</v>
      </c>
      <c r="K389" s="303"/>
      <c r="L389" s="302">
        <v>0.45386828119055417</v>
      </c>
      <c r="M389" s="302">
        <v>0.51233317347458407</v>
      </c>
      <c r="N389" s="302">
        <v>0.1606554069932358</v>
      </c>
      <c r="O389" s="302">
        <f t="shared" si="170"/>
        <v>1.1268568616583741</v>
      </c>
    </row>
    <row r="390" spans="1:15" s="236" customFormat="1" x14ac:dyDescent="0.2">
      <c r="A390" s="237" t="str">
        <f>name!E$11</f>
        <v>Process, plant and machine operatives</v>
      </c>
      <c r="B390" s="302">
        <v>0.30222455901130979</v>
      </c>
      <c r="C390" s="302">
        <v>0.13185719393353015</v>
      </c>
      <c r="D390" s="302">
        <v>8.3113518242806023E-2</v>
      </c>
      <c r="E390" s="302">
        <f t="shared" si="168"/>
        <v>0.51719527118764597</v>
      </c>
      <c r="F390" s="303"/>
      <c r="G390" s="302">
        <v>0.21272685502926461</v>
      </c>
      <c r="H390" s="302">
        <v>9.3450434732756674E-2</v>
      </c>
      <c r="I390" s="302">
        <v>0.12006068141120062</v>
      </c>
      <c r="J390" s="302">
        <f t="shared" si="171"/>
        <v>0.42623797117322193</v>
      </c>
      <c r="K390" s="303"/>
      <c r="L390" s="302">
        <v>0.15618931670963271</v>
      </c>
      <c r="M390" s="302">
        <v>0.16387636688156135</v>
      </c>
      <c r="N390" s="302">
        <v>0.12778972855602946</v>
      </c>
      <c r="O390" s="302">
        <f t="shared" si="170"/>
        <v>0.44785541214722346</v>
      </c>
    </row>
    <row r="391" spans="1:15" s="236" customFormat="1" x14ac:dyDescent="0.2">
      <c r="A391" s="237" t="str">
        <f>name!E$12</f>
        <v>Elementary occupations</v>
      </c>
      <c r="B391" s="302">
        <v>0.63612609209123083</v>
      </c>
      <c r="C391" s="302">
        <v>0.54748243261224838</v>
      </c>
      <c r="D391" s="302">
        <v>0.433941892041532</v>
      </c>
      <c r="E391" s="302">
        <f t="shared" si="168"/>
        <v>1.6175504167450114</v>
      </c>
      <c r="F391" s="303"/>
      <c r="G391" s="302">
        <v>0.47979231152293023</v>
      </c>
      <c r="H391" s="302">
        <v>0.39149815810388428</v>
      </c>
      <c r="I391" s="302">
        <v>0.3505355000075609</v>
      </c>
      <c r="J391" s="302">
        <f t="shared" si="171"/>
        <v>1.2218259696343754</v>
      </c>
      <c r="K391" s="303"/>
      <c r="L391" s="302">
        <v>0.51204110479795806</v>
      </c>
      <c r="M391" s="302">
        <v>0.2556658289297416</v>
      </c>
      <c r="N391" s="302">
        <v>0.31556889563027635</v>
      </c>
      <c r="O391" s="302">
        <f t="shared" si="170"/>
        <v>1.0832758293579761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9.3421047731658646</v>
      </c>
      <c r="C393" s="311">
        <f t="shared" ref="C393:E393" si="172">SUM(C383:C391)</f>
        <v>4.3190963883539473</v>
      </c>
      <c r="D393" s="311">
        <f t="shared" si="172"/>
        <v>5.2447988384801931</v>
      </c>
      <c r="E393" s="311">
        <f t="shared" si="172"/>
        <v>18.906000000000002</v>
      </c>
      <c r="F393" s="311"/>
      <c r="G393" s="311">
        <f t="shared" ref="G393:J393" si="173">SUM(G383:G391)</f>
        <v>8.1714055817789664</v>
      </c>
      <c r="H393" s="311">
        <f t="shared" si="173"/>
        <v>4.2064897207685847</v>
      </c>
      <c r="I393" s="311">
        <f t="shared" si="173"/>
        <v>6.4701046974524443</v>
      </c>
      <c r="J393" s="311">
        <f t="shared" si="173"/>
        <v>18.847999999999999</v>
      </c>
      <c r="K393" s="311"/>
      <c r="L393" s="311">
        <f t="shared" ref="L393:O393" si="174">SUM(L383:L391)</f>
        <v>8.0545582550393711</v>
      </c>
      <c r="M393" s="311">
        <f t="shared" si="174"/>
        <v>3.9747159038594413</v>
      </c>
      <c r="N393" s="311">
        <f t="shared" si="174"/>
        <v>6.4987258411011837</v>
      </c>
      <c r="O393" s="311">
        <f t="shared" si="174"/>
        <v>18.527999999999995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Liverpool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Liverpool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Liverpool City Region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53.971704366970556</v>
      </c>
      <c r="C8" s="11">
        <f t="array" ref="C8:C16">MMULT(aggregation!$B$13:$AA$21,'Occ T2'!C8:C33)</f>
        <v>62.295403863433208</v>
      </c>
      <c r="D8" s="11">
        <f t="array" ref="D8:D16">MMULT(aggregation!$B$13:$AA$21,'Occ T2'!D8:D33)</f>
        <v>64.471756394172658</v>
      </c>
      <c r="E8" s="11">
        <f t="array" ref="E8:E16">MMULT(aggregation!$B$13:$AA$21,'Occ T2'!E8:E33)</f>
        <v>60.760875276865676</v>
      </c>
      <c r="F8" s="11">
        <f t="array" ref="F8:F16">MMULT(aggregation!$B$13:$AA$21,'Occ T2'!F8:F33)</f>
        <v>67.397780328861984</v>
      </c>
      <c r="G8" s="11"/>
      <c r="H8" s="11">
        <f>F8-D8</f>
        <v>2.9260239346893258</v>
      </c>
      <c r="I8" s="11">
        <f t="array" ref="I8:I16">MMULT(aggregation!$B$13:$AA$21,'Occ T2'!I8:I33)</f>
        <v>33.349919275082556</v>
      </c>
      <c r="J8" s="11">
        <f>SUM(H8:I8)</f>
        <v>36.275943209771881</v>
      </c>
      <c r="L8" s="10" t="str">
        <f>name!E4</f>
        <v>Managers, directors and senior officials</v>
      </c>
      <c r="M8" s="11">
        <f t="array" ref="M8:M16">MMULT(aggregation!$B$13:$AA$21,'Occ T2'!M8:M33)</f>
        <v>35.927173132945029</v>
      </c>
      <c r="N8" s="11">
        <f t="array" ref="N8:N16">MMULT(aggregation!$B$13:$AA$21,'Occ T2'!N8:N33)</f>
        <v>39.854427865509109</v>
      </c>
      <c r="O8" s="11">
        <f t="array" ref="O8:O16">MMULT(aggregation!$B$13:$AA$21,'Occ T2'!O8:O33)</f>
        <v>40.40056146439079</v>
      </c>
      <c r="P8" s="11">
        <f t="array" ref="P8:P16">MMULT(aggregation!$B$13:$AA$21,'Occ T2'!P8:P33)</f>
        <v>37.749707829932497</v>
      </c>
      <c r="Q8" s="11">
        <f t="array" ref="Q8:Q16">MMULT(aggregation!$B$13:$AA$21,'Occ T2'!Q8:Q33)</f>
        <v>40.509895508756493</v>
      </c>
      <c r="R8" s="11"/>
      <c r="S8" s="11">
        <f>Q8-O8</f>
        <v>0.10933404436570271</v>
      </c>
      <c r="T8" s="11">
        <f t="array" ref="T8:T16">MMULT(aggregation!$B$13:$AA$21,'Occ T2'!T8:T33)</f>
        <v>18.54710002438587</v>
      </c>
      <c r="U8" s="11">
        <f>SUM(S8:T8)</f>
        <v>18.656434068751572</v>
      </c>
      <c r="W8" s="10" t="str">
        <f>name!E4</f>
        <v>Managers, directors and senior officials</v>
      </c>
      <c r="X8" s="11">
        <f t="array" ref="X8:X16">MMULT(aggregation!$B$13:$AA$21,'Occ T2'!X8:X33)</f>
        <v>18.044531234025449</v>
      </c>
      <c r="Y8" s="11">
        <f t="array" ref="Y8:Y16">MMULT(aggregation!$B$13:$AA$21,'Occ T2'!Y8:Y33)</f>
        <v>22.44097599792407</v>
      </c>
      <c r="Z8" s="11">
        <f t="array" ref="Z8:Z16">MMULT(aggregation!$B$13:$AA$21,'Occ T2'!Z8:Z33)</f>
        <v>24.071194929781754</v>
      </c>
      <c r="AA8" s="11">
        <f t="array" ref="AA8:AA16">MMULT(aggregation!$B$13:$AA$21,'Occ T2'!AA8:AA33)</f>
        <v>23.011167446933108</v>
      </c>
      <c r="AB8" s="11">
        <f t="array" ref="AB8:AB16">MMULT(aggregation!$B$13:$AA$21,'Occ T2'!AB8:AB33)</f>
        <v>26.887884820105576</v>
      </c>
      <c r="AC8" s="11"/>
      <c r="AD8" s="11">
        <f>AB8-Z8</f>
        <v>2.816689890323822</v>
      </c>
      <c r="AE8" s="11">
        <f t="array" ref="AE8:AE16">MMULT(aggregation!$B$13:$AA$21,'Occ T2'!AE8:AE33)</f>
        <v>14.80281925069669</v>
      </c>
      <c r="AF8" s="11">
        <f>SUM(AD8:AE8)</f>
        <v>17.619509141020512</v>
      </c>
    </row>
    <row r="9" spans="1:32" x14ac:dyDescent="0.2">
      <c r="A9" t="str">
        <f>name!E5</f>
        <v>Professional occupations</v>
      </c>
      <c r="B9" s="11">
        <v>129.87459848061269</v>
      </c>
      <c r="C9" s="11">
        <v>150.87239117153672</v>
      </c>
      <c r="D9" s="11">
        <v>158.75115242968002</v>
      </c>
      <c r="E9" s="11">
        <v>168.84827667263812</v>
      </c>
      <c r="F9" s="11">
        <v>187.99441361913148</v>
      </c>
      <c r="G9" s="11"/>
      <c r="H9" s="11">
        <f t="shared" ref="H9:H16" si="0">F9-D9</f>
        <v>29.243261189451459</v>
      </c>
      <c r="I9" s="11">
        <v>81.201310526708724</v>
      </c>
      <c r="J9" s="11">
        <f t="shared" ref="J9:J15" si="1">SUM(H9:I9)</f>
        <v>110.44457171616018</v>
      </c>
      <c r="L9" s="10" t="str">
        <f>name!E5</f>
        <v>Professional occupations</v>
      </c>
      <c r="M9" s="11">
        <v>63.810464041104595</v>
      </c>
      <c r="N9" s="11">
        <v>73.847523913460194</v>
      </c>
      <c r="O9" s="11">
        <v>76.354602291745664</v>
      </c>
      <c r="P9" s="11">
        <v>83.099212013109508</v>
      </c>
      <c r="Q9" s="11">
        <v>89.852505554214574</v>
      </c>
      <c r="R9" s="11"/>
      <c r="S9" s="11">
        <f t="shared" ref="S9:S16" si="2">Q9-O9</f>
        <v>13.49790326246891</v>
      </c>
      <c r="T9" s="11">
        <v>31.971197246298441</v>
      </c>
      <c r="U9" s="11">
        <f t="shared" ref="U9:U12" si="3">SUM(S9:T9)</f>
        <v>45.469100508767355</v>
      </c>
      <c r="W9" s="10" t="str">
        <f>name!E5</f>
        <v>Professional occupations</v>
      </c>
      <c r="X9" s="11">
        <v>66.064134439508152</v>
      </c>
      <c r="Y9" s="11">
        <v>77.024867258076526</v>
      </c>
      <c r="Z9" s="11">
        <v>82.396550137934241</v>
      </c>
      <c r="AA9" s="11">
        <v>85.749064659528528</v>
      </c>
      <c r="AB9" s="11">
        <v>98.141908064916947</v>
      </c>
      <c r="AC9" s="11"/>
      <c r="AD9" s="11">
        <f t="shared" ref="AD9:AD16" si="4">AB9-Z9</f>
        <v>15.745357926982706</v>
      </c>
      <c r="AE9" s="11">
        <v>49.230113280410279</v>
      </c>
      <c r="AF9" s="11">
        <f t="shared" ref="AF9:AF12" si="5">SUM(AD9:AE9)</f>
        <v>64.975471207392985</v>
      </c>
    </row>
    <row r="10" spans="1:32" x14ac:dyDescent="0.2">
      <c r="A10" t="str">
        <f>name!E6</f>
        <v>Associate professional occupations</v>
      </c>
      <c r="B10" s="11">
        <v>74.579362992080348</v>
      </c>
      <c r="C10" s="11">
        <v>85.832893833638849</v>
      </c>
      <c r="D10" s="11">
        <v>88.367928032068463</v>
      </c>
      <c r="E10" s="11">
        <v>95.209585557652105</v>
      </c>
      <c r="F10" s="11">
        <v>105.58451504678899</v>
      </c>
      <c r="G10" s="11"/>
      <c r="H10" s="11">
        <f t="shared" si="0"/>
        <v>17.216587014720531</v>
      </c>
      <c r="I10" s="11">
        <v>46.858700237990163</v>
      </c>
      <c r="J10" s="11">
        <f t="shared" si="1"/>
        <v>64.075287252710694</v>
      </c>
      <c r="L10" s="10" t="str">
        <f>name!E6</f>
        <v>Associate professional occupations</v>
      </c>
      <c r="M10" s="11">
        <v>39.74037541430566</v>
      </c>
      <c r="N10" s="11">
        <v>45.360932027665314</v>
      </c>
      <c r="O10" s="11">
        <v>45.720056885870129</v>
      </c>
      <c r="P10" s="11">
        <v>43.170478233107467</v>
      </c>
      <c r="Q10" s="11">
        <v>44.255394980768621</v>
      </c>
      <c r="R10" s="11"/>
      <c r="S10" s="11">
        <f t="shared" si="2"/>
        <v>-1.464661905101508</v>
      </c>
      <c r="T10" s="11">
        <v>16.637209904030158</v>
      </c>
      <c r="U10" s="11">
        <f t="shared" si="3"/>
        <v>15.17254799892865</v>
      </c>
      <c r="W10" s="10" t="str">
        <f>name!E6</f>
        <v>Associate professional occupations</v>
      </c>
      <c r="X10" s="11">
        <v>34.838987577774752</v>
      </c>
      <c r="Y10" s="11">
        <v>40.471961805973557</v>
      </c>
      <c r="Z10" s="11">
        <v>42.64787114619832</v>
      </c>
      <c r="AA10" s="11">
        <v>52.039107324544645</v>
      </c>
      <c r="AB10" s="11">
        <v>61.32912006602028</v>
      </c>
      <c r="AC10" s="11"/>
      <c r="AD10" s="11">
        <f t="shared" si="4"/>
        <v>18.681248919821961</v>
      </c>
      <c r="AE10" s="11">
        <v>30.221490333959995</v>
      </c>
      <c r="AF10" s="11">
        <f t="shared" si="5"/>
        <v>48.902739253781959</v>
      </c>
    </row>
    <row r="11" spans="1:32" x14ac:dyDescent="0.2">
      <c r="A11" t="str">
        <f>name!E7</f>
        <v>Administrative and secretarial occupations</v>
      </c>
      <c r="B11" s="11">
        <v>86.388462715128099</v>
      </c>
      <c r="C11" s="11">
        <v>89.117473257463487</v>
      </c>
      <c r="D11" s="11">
        <v>91.422855812061186</v>
      </c>
      <c r="E11" s="11">
        <v>93.6046405213486</v>
      </c>
      <c r="F11" s="11">
        <v>89.329525675294889</v>
      </c>
      <c r="G11" s="11"/>
      <c r="H11" s="11">
        <f t="shared" si="0"/>
        <v>-2.0933301367662978</v>
      </c>
      <c r="I11" s="11">
        <v>45.364844844766075</v>
      </c>
      <c r="J11" s="11">
        <f t="shared" si="1"/>
        <v>43.271514707999778</v>
      </c>
      <c r="L11" s="10" t="str">
        <f>name!E7</f>
        <v>Administrative and secretarial occupations</v>
      </c>
      <c r="M11" s="11">
        <v>25.546494847724357</v>
      </c>
      <c r="N11" s="11">
        <v>26.075099053897503</v>
      </c>
      <c r="O11" s="11">
        <v>30.011776242194607</v>
      </c>
      <c r="P11" s="11">
        <v>32.429434250090395</v>
      </c>
      <c r="Q11" s="11">
        <v>36.678591464821267</v>
      </c>
      <c r="R11" s="11"/>
      <c r="S11" s="11">
        <f t="shared" si="2"/>
        <v>6.6668152226266599</v>
      </c>
      <c r="T11" s="11">
        <v>12.585749264281652</v>
      </c>
      <c r="U11" s="11">
        <f t="shared" si="3"/>
        <v>19.252564486908312</v>
      </c>
      <c r="W11" s="10" t="str">
        <f>name!E7</f>
        <v>Administrative and secretarial occupations</v>
      </c>
      <c r="X11" s="11">
        <v>60.84196786740371</v>
      </c>
      <c r="Y11" s="11">
        <v>63.042374203565785</v>
      </c>
      <c r="Z11" s="11">
        <v>61.411079569866608</v>
      </c>
      <c r="AA11" s="11">
        <v>61.175206271258318</v>
      </c>
      <c r="AB11" s="11">
        <v>52.650934210473714</v>
      </c>
      <c r="AC11" s="11"/>
      <c r="AD11" s="11">
        <f t="shared" si="4"/>
        <v>-8.7601453593928937</v>
      </c>
      <c r="AE11" s="11">
        <v>32.77909558048443</v>
      </c>
      <c r="AF11" s="11">
        <f t="shared" si="5"/>
        <v>24.018950221091536</v>
      </c>
    </row>
    <row r="12" spans="1:32" x14ac:dyDescent="0.2">
      <c r="A12" t="str">
        <f>name!E8</f>
        <v>Skilled trades occupations</v>
      </c>
      <c r="B12" s="11">
        <v>60.971492651563921</v>
      </c>
      <c r="C12" s="11">
        <v>62.879556007466121</v>
      </c>
      <c r="D12" s="11">
        <v>55.457650337137267</v>
      </c>
      <c r="E12" s="11">
        <v>55.165963184777745</v>
      </c>
      <c r="F12" s="11">
        <v>53.069089728424295</v>
      </c>
      <c r="G12" s="11"/>
      <c r="H12" s="11">
        <f t="shared" si="0"/>
        <v>-2.3885606087129716</v>
      </c>
      <c r="I12" s="11">
        <v>22.846018020777233</v>
      </c>
      <c r="J12" s="11">
        <f t="shared" si="1"/>
        <v>20.457457412064262</v>
      </c>
      <c r="L12" s="10" t="str">
        <f>name!E8</f>
        <v>Skilled trades occupations</v>
      </c>
      <c r="M12" s="11">
        <v>53.872130563129843</v>
      </c>
      <c r="N12" s="11">
        <v>56.101449700380947</v>
      </c>
      <c r="O12" s="11">
        <v>48.275989295353988</v>
      </c>
      <c r="P12" s="11">
        <v>47.551261619627191</v>
      </c>
      <c r="Q12" s="11">
        <v>44.758688592396048</v>
      </c>
      <c r="R12" s="11"/>
      <c r="S12" s="11">
        <f t="shared" si="2"/>
        <v>-3.5173007029579395</v>
      </c>
      <c r="T12" s="11">
        <v>18.272185750790822</v>
      </c>
      <c r="U12" s="11">
        <f t="shared" si="3"/>
        <v>14.754885047832882</v>
      </c>
      <c r="W12" s="10" t="str">
        <f>name!E8</f>
        <v>Skilled trades occupations</v>
      </c>
      <c r="X12" s="11">
        <v>7.099362088434054</v>
      </c>
      <c r="Y12" s="11">
        <v>6.7781063070851602</v>
      </c>
      <c r="Z12" s="11">
        <v>7.1816610417832587</v>
      </c>
      <c r="AA12" s="11">
        <v>7.6147015651505594</v>
      </c>
      <c r="AB12" s="11">
        <v>8.3104011360282488</v>
      </c>
      <c r="AC12" s="11"/>
      <c r="AD12" s="11">
        <f t="shared" si="4"/>
        <v>1.1287400942449901</v>
      </c>
      <c r="AE12" s="11">
        <v>4.5738322699864087</v>
      </c>
      <c r="AF12" s="11">
        <f t="shared" si="5"/>
        <v>5.7025723642313988</v>
      </c>
    </row>
    <row r="13" spans="1:32" x14ac:dyDescent="0.2">
      <c r="A13" t="str">
        <f>name!E9</f>
        <v>Caring, leisure and other service occupations</v>
      </c>
      <c r="B13" s="11">
        <v>80.327306402516015</v>
      </c>
      <c r="C13" s="11">
        <v>84.514703641324644</v>
      </c>
      <c r="D13" s="11">
        <v>81.833329771402774</v>
      </c>
      <c r="E13" s="11">
        <v>84.186468078902635</v>
      </c>
      <c r="F13" s="11">
        <v>90.915812262964494</v>
      </c>
      <c r="G13" s="11"/>
      <c r="H13" s="11">
        <f t="shared" si="0"/>
        <v>9.0824824915617199</v>
      </c>
      <c r="I13" s="11">
        <v>46.935561081780676</v>
      </c>
      <c r="J13" s="11">
        <f>SUM(H13:I13)</f>
        <v>56.018043573342396</v>
      </c>
      <c r="L13" s="10" t="str">
        <f>name!E9</f>
        <v>Caring, leisure and other service occupations</v>
      </c>
      <c r="M13" s="11">
        <v>14.156108656304086</v>
      </c>
      <c r="N13" s="11">
        <v>15.458117110555021</v>
      </c>
      <c r="O13" s="11">
        <v>14.521594983340217</v>
      </c>
      <c r="P13" s="11">
        <v>15.859583417131493</v>
      </c>
      <c r="Q13" s="11">
        <v>17.901854095416322</v>
      </c>
      <c r="R13" s="11"/>
      <c r="S13" s="11">
        <f t="shared" si="2"/>
        <v>3.3802591120761054</v>
      </c>
      <c r="T13" s="11">
        <v>7.0608784973982184</v>
      </c>
      <c r="U13" s="11">
        <f>SUM(S13:T13)</f>
        <v>10.441137609474325</v>
      </c>
      <c r="W13" s="10" t="str">
        <f>name!E9</f>
        <v>Caring, leisure and other service occupations</v>
      </c>
      <c r="X13" s="11">
        <v>66.171197746211973</v>
      </c>
      <c r="Y13" s="11">
        <v>69.056586530769678</v>
      </c>
      <c r="Z13" s="11">
        <v>67.31173478806258</v>
      </c>
      <c r="AA13" s="11">
        <v>68.32688466177116</v>
      </c>
      <c r="AB13" s="11">
        <v>73.013958167548239</v>
      </c>
      <c r="AC13" s="11"/>
      <c r="AD13" s="11">
        <f t="shared" si="4"/>
        <v>5.7022233794856589</v>
      </c>
      <c r="AE13" s="11">
        <v>39.874682584382448</v>
      </c>
      <c r="AF13" s="11">
        <f>SUM(AD13:AE13)</f>
        <v>45.576905963868107</v>
      </c>
    </row>
    <row r="14" spans="1:32" x14ac:dyDescent="0.2">
      <c r="A14" t="str">
        <f>name!E10</f>
        <v>Sales and customer service occupations</v>
      </c>
      <c r="B14" s="11">
        <v>65.573017771097597</v>
      </c>
      <c r="C14" s="11">
        <v>67.764234144222385</v>
      </c>
      <c r="D14" s="11">
        <v>65.43383347429176</v>
      </c>
      <c r="E14" s="11">
        <v>66.924423050433248</v>
      </c>
      <c r="F14" s="11">
        <v>67.896322221820839</v>
      </c>
      <c r="G14" s="11"/>
      <c r="H14" s="11">
        <f t="shared" si="0"/>
        <v>2.4624887475290791</v>
      </c>
      <c r="I14" s="11">
        <v>30.94713079491293</v>
      </c>
      <c r="J14" s="11">
        <f t="shared" si="1"/>
        <v>33.409619542442009</v>
      </c>
      <c r="L14" s="10" t="str">
        <f>name!E10</f>
        <v>Sales and customer service occupations</v>
      </c>
      <c r="M14" s="11">
        <v>24.996495456383311</v>
      </c>
      <c r="N14" s="11">
        <v>25.385125302570614</v>
      </c>
      <c r="O14" s="11">
        <v>24.947624695631227</v>
      </c>
      <c r="P14" s="11">
        <v>26.357921786301372</v>
      </c>
      <c r="Q14" s="11">
        <v>27.512727232936182</v>
      </c>
      <c r="R14" s="11"/>
      <c r="S14" s="11">
        <f t="shared" si="2"/>
        <v>2.5651025373049556</v>
      </c>
      <c r="T14" s="11">
        <v>8.8289310054672683</v>
      </c>
      <c r="U14" s="11">
        <f t="shared" ref="U14:U15" si="6">SUM(S14:T14)</f>
        <v>11.394033542772224</v>
      </c>
      <c r="W14" s="10" t="str">
        <f>name!E10</f>
        <v>Sales and customer service occupations</v>
      </c>
      <c r="X14" s="11">
        <v>40.576522314714332</v>
      </c>
      <c r="Y14" s="11">
        <v>42.379108841651799</v>
      </c>
      <c r="Z14" s="11">
        <v>40.486208778660554</v>
      </c>
      <c r="AA14" s="11">
        <v>40.566501264131915</v>
      </c>
      <c r="AB14" s="11">
        <v>40.383594988884681</v>
      </c>
      <c r="AC14" s="11"/>
      <c r="AD14" s="11">
        <f t="shared" si="4"/>
        <v>-0.10261378977587299</v>
      </c>
      <c r="AE14" s="11">
        <v>22.118199789445665</v>
      </c>
      <c r="AF14" s="11">
        <f t="shared" ref="AF14:AF15" si="7">SUM(AD14:AE14)</f>
        <v>22.015585999669792</v>
      </c>
    </row>
    <row r="15" spans="1:32" x14ac:dyDescent="0.2">
      <c r="A15" t="str">
        <f>name!E11</f>
        <v>Process, plant and machine operatives</v>
      </c>
      <c r="B15" s="11">
        <v>45.84907639256248</v>
      </c>
      <c r="C15" s="11">
        <v>50.578260947795265</v>
      </c>
      <c r="D15" s="11">
        <v>44.819587138354294</v>
      </c>
      <c r="E15" s="11">
        <v>46.181129959031885</v>
      </c>
      <c r="F15" s="11">
        <v>44.737921566368506</v>
      </c>
      <c r="G15" s="11"/>
      <c r="H15" s="11">
        <f t="shared" si="0"/>
        <v>-8.1665571985787722E-2</v>
      </c>
      <c r="I15" s="11">
        <v>21.923322335952975</v>
      </c>
      <c r="J15" s="11">
        <f t="shared" si="1"/>
        <v>21.841656763967187</v>
      </c>
      <c r="L15" s="10" t="str">
        <f>name!E11</f>
        <v>Process, plant and machine operatives</v>
      </c>
      <c r="M15" s="11">
        <v>40.943500149806638</v>
      </c>
      <c r="N15" s="11">
        <v>45.39980424291624</v>
      </c>
      <c r="O15" s="11">
        <v>40.320065331630801</v>
      </c>
      <c r="P15" s="11">
        <v>40.790160204165041</v>
      </c>
      <c r="Q15" s="11">
        <v>39.53722101049371</v>
      </c>
      <c r="R15" s="11"/>
      <c r="S15" s="11">
        <f t="shared" si="2"/>
        <v>-0.78284432113709101</v>
      </c>
      <c r="T15" s="11">
        <v>19.196948710099548</v>
      </c>
      <c r="U15" s="11">
        <f t="shared" si="6"/>
        <v>18.414104388962457</v>
      </c>
      <c r="W15" s="10" t="str">
        <f>name!E11</f>
        <v>Process, plant and machine operatives</v>
      </c>
      <c r="X15" s="11">
        <v>4.9055762427557985</v>
      </c>
      <c r="Y15" s="11">
        <v>5.1784567048790278</v>
      </c>
      <c r="Z15" s="11">
        <v>4.4995218067235285</v>
      </c>
      <c r="AA15" s="11">
        <v>5.3909697548669167</v>
      </c>
      <c r="AB15" s="11">
        <v>5.2007005558747919</v>
      </c>
      <c r="AC15" s="11"/>
      <c r="AD15" s="11">
        <f t="shared" si="4"/>
        <v>0.70117874915126333</v>
      </c>
      <c r="AE15" s="11">
        <v>2.7263736258534284</v>
      </c>
      <c r="AF15" s="11">
        <f t="shared" si="7"/>
        <v>3.4275523750046917</v>
      </c>
    </row>
    <row r="16" spans="1:32" x14ac:dyDescent="0.2">
      <c r="A16" t="str">
        <f>name!E12</f>
        <v>Elementary occupations</v>
      </c>
      <c r="B16" s="11">
        <v>78.122978227468664</v>
      </c>
      <c r="C16" s="11">
        <v>80.318083133119444</v>
      </c>
      <c r="D16" s="11">
        <v>70.759906610831706</v>
      </c>
      <c r="E16" s="11">
        <v>72.781637698349783</v>
      </c>
      <c r="F16" s="11">
        <v>71.767619550344847</v>
      </c>
      <c r="G16" s="11"/>
      <c r="H16" s="11">
        <f t="shared" si="0"/>
        <v>1.0077129395131408</v>
      </c>
      <c r="I16" s="11">
        <v>33.960238444027823</v>
      </c>
      <c r="J16" s="11">
        <f>SUM(H16:I16)</f>
        <v>34.967951383540964</v>
      </c>
      <c r="L16" s="10" t="str">
        <f>name!E12</f>
        <v>Elementary occupations</v>
      </c>
      <c r="M16" s="11">
        <v>42.84513501207978</v>
      </c>
      <c r="N16" s="11">
        <v>43.23597253413925</v>
      </c>
      <c r="O16" s="11">
        <v>38.136914768685443</v>
      </c>
      <c r="P16" s="11">
        <v>40.352658038668302</v>
      </c>
      <c r="Q16" s="11">
        <v>39.46781680135895</v>
      </c>
      <c r="R16" s="11"/>
      <c r="S16" s="11">
        <f t="shared" si="2"/>
        <v>1.3309020326735066</v>
      </c>
      <c r="T16" s="11">
        <v>15.147035109649607</v>
      </c>
      <c r="U16" s="11">
        <f>SUM(S16:T16)</f>
        <v>16.477937142323114</v>
      </c>
      <c r="W16" s="10" t="str">
        <f>name!E12</f>
        <v>Elementary occupations</v>
      </c>
      <c r="X16" s="11">
        <v>35.277843215388877</v>
      </c>
      <c r="Y16" s="11">
        <v>37.082110598980243</v>
      </c>
      <c r="Z16" s="11">
        <v>32.62299184214632</v>
      </c>
      <c r="AA16" s="11">
        <v>32.428979659681602</v>
      </c>
      <c r="AB16" s="11">
        <v>32.299802748985925</v>
      </c>
      <c r="AC16" s="11"/>
      <c r="AD16" s="11">
        <f t="shared" si="4"/>
        <v>-0.32318909316039424</v>
      </c>
      <c r="AE16" s="11">
        <v>18.813203334378215</v>
      </c>
      <c r="AF16" s="11">
        <f>SUM(AD16:AE16)</f>
        <v>18.490014241217821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675.65800000000036</v>
      </c>
      <c r="C18" s="34">
        <f>SUM(C8:C16)</f>
        <v>734.17300000000012</v>
      </c>
      <c r="D18" s="34">
        <f>SUM(D8:D16)</f>
        <v>721.31800000000021</v>
      </c>
      <c r="E18" s="34">
        <f>SUM(E8:E16)</f>
        <v>743.66299999999978</v>
      </c>
      <c r="F18" s="34">
        <f>SUM(F8:F16)</f>
        <v>778.69300000000044</v>
      </c>
      <c r="G18" s="11"/>
      <c r="H18" s="34">
        <f>SUM(H8:H16)</f>
        <v>57.375000000000199</v>
      </c>
      <c r="I18" s="34">
        <f>SUM(I8:I16)</f>
        <v>363.38704556199912</v>
      </c>
      <c r="J18" s="34">
        <f>SUM(H18:I18)</f>
        <v>420.76204556199934</v>
      </c>
      <c r="L18" s="231" t="str">
        <f>name!E3</f>
        <v>All occupations</v>
      </c>
      <c r="M18" s="34">
        <f>SUM(M8:M16)</f>
        <v>341.83787727378331</v>
      </c>
      <c r="N18" s="34">
        <f>SUM(N8:N16)</f>
        <v>370.71845175109416</v>
      </c>
      <c r="O18" s="34">
        <f>SUM(O8:O16)</f>
        <v>358.68918595884281</v>
      </c>
      <c r="P18" s="34">
        <f>SUM(P8:P16)</f>
        <v>367.36041739213329</v>
      </c>
      <c r="Q18" s="34">
        <f>SUM(Q8:Q16)</f>
        <v>380.47469524116207</v>
      </c>
      <c r="R18" s="11"/>
      <c r="S18" s="34">
        <f>SUM(S8:S16)</f>
        <v>21.7855092823193</v>
      </c>
      <c r="T18" s="34">
        <f>SUM(T8:T16)</f>
        <v>148.24723551240157</v>
      </c>
      <c r="U18" s="34">
        <f>SUM(S18:T18)</f>
        <v>170.03274479472088</v>
      </c>
      <c r="W18" s="231" t="str">
        <f>name!E3</f>
        <v>All occupations</v>
      </c>
      <c r="X18" s="34">
        <f>SUM(X8:X16)</f>
        <v>333.82012272621711</v>
      </c>
      <c r="Y18" s="34">
        <f>SUM(Y8:Y16)</f>
        <v>363.45454824890589</v>
      </c>
      <c r="Z18" s="34">
        <f>SUM(Z8:Z16)</f>
        <v>362.62881404115717</v>
      </c>
      <c r="AA18" s="34">
        <f>SUM(AA8:AA16)</f>
        <v>376.30258260786684</v>
      </c>
      <c r="AB18" s="34">
        <f>SUM(AB8:AB16)</f>
        <v>398.21830475883837</v>
      </c>
      <c r="AC18" s="11"/>
      <c r="AD18" s="34">
        <f>SUM(AD8:AD16)</f>
        <v>35.589490717681237</v>
      </c>
      <c r="AE18" s="34">
        <f>SUM(AE8:AE16)</f>
        <v>215.13981004959754</v>
      </c>
      <c r="AF18" s="34">
        <f>SUM(AD18:AE18)</f>
        <v>250.72930076727877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7.9880212129465695</v>
      </c>
      <c r="C26" s="18">
        <f t="shared" si="8"/>
        <v>8.4851123459229907</v>
      </c>
      <c r="D26" s="18">
        <f t="shared" si="8"/>
        <v>8.9380490150214804</v>
      </c>
      <c r="E26" s="18">
        <f t="shared" si="8"/>
        <v>8.1704851897789315</v>
      </c>
      <c r="F26" s="18">
        <f t="shared" si="8"/>
        <v>8.655244149987471</v>
      </c>
      <c r="G26" s="11"/>
      <c r="H26" s="40">
        <f>IF(D8&gt;0,(H8/D8)*100,0)</f>
        <v>4.5384585411322798</v>
      </c>
      <c r="I26" s="40">
        <f>IF(D8&gt;0,(I8/D8)*100,0)</f>
        <v>51.727952114698269</v>
      </c>
      <c r="J26" s="40">
        <f>IF(D8&gt;0,(J8/D8)*100,0)</f>
        <v>56.266410655830555</v>
      </c>
      <c r="L26" t="str">
        <f>$A$8</f>
        <v>Managers, directors and senior officials</v>
      </c>
      <c r="M26" s="18">
        <f t="shared" ref="M26:Q26" si="9">M8/M$18*100</f>
        <v>10.510003578149531</v>
      </c>
      <c r="N26" s="18">
        <f t="shared" si="9"/>
        <v>10.750591905327648</v>
      </c>
      <c r="O26" s="18">
        <f t="shared" si="9"/>
        <v>11.263389877894586</v>
      </c>
      <c r="P26" s="18">
        <f t="shared" si="9"/>
        <v>10.275932311356547</v>
      </c>
      <c r="Q26" s="18">
        <f t="shared" si="9"/>
        <v>10.647198359165381</v>
      </c>
      <c r="R26" s="11"/>
      <c r="S26" s="40">
        <f>IF(O8&gt;0,(S8/O8)*100,0)</f>
        <v>0.27062506163947786</v>
      </c>
      <c r="T26" s="40">
        <f>IF(O8&gt;0,(T8/O8)*100,0)</f>
        <v>45.908025413788756</v>
      </c>
      <c r="U26" s="40">
        <f>IF(O8&gt;0,(U8/O8)*100,0)</f>
        <v>46.178650475428228</v>
      </c>
      <c r="W26" t="str">
        <f>$A$8</f>
        <v>Managers, directors and senior officials</v>
      </c>
      <c r="X26" s="18">
        <f t="shared" ref="X26:AB26" si="10">X8/X$18*100</f>
        <v>5.4054654005458769</v>
      </c>
      <c r="Y26" s="18">
        <f t="shared" si="10"/>
        <v>6.1743555297472126</v>
      </c>
      <c r="Z26" s="18">
        <f t="shared" si="10"/>
        <v>6.6379708389774432</v>
      </c>
      <c r="AA26" s="18">
        <f t="shared" si="10"/>
        <v>6.1150702946177562</v>
      </c>
      <c r="AB26" s="18">
        <f t="shared" si="10"/>
        <v>6.7520464274963246</v>
      </c>
      <c r="AC26" s="11"/>
      <c r="AD26" s="40">
        <f>IF(Z8&gt;0,(AD8/Z8)*100,0)</f>
        <v>11.701495910528775</v>
      </c>
      <c r="AE26" s="40">
        <f>IF(Z8&gt;0,(AE8/Z8)*100,0)</f>
        <v>61.495988437126172</v>
      </c>
      <c r="AF26" s="40">
        <f>IF(Z8&gt;0,(AF8/Z8)*100,0)</f>
        <v>73.197484347654949</v>
      </c>
    </row>
    <row r="27" spans="1:32" x14ac:dyDescent="0.2">
      <c r="A27" t="str">
        <f>$A$9</f>
        <v>Professional occupations</v>
      </c>
      <c r="B27" s="18">
        <f t="shared" si="8"/>
        <v>19.221943421170565</v>
      </c>
      <c r="C27" s="18">
        <f t="shared" si="8"/>
        <v>20.549978162032204</v>
      </c>
      <c r="D27" s="18">
        <f t="shared" si="8"/>
        <v>22.008483419196523</v>
      </c>
      <c r="E27" s="18">
        <f t="shared" si="8"/>
        <v>22.704945206718389</v>
      </c>
      <c r="F27" s="18">
        <f t="shared" si="8"/>
        <v>24.142301731122711</v>
      </c>
      <c r="G27" s="11"/>
      <c r="H27" s="40">
        <f t="shared" ref="H27:H36" si="11">IF(D9&gt;0,(H9/D9)*100,0)</f>
        <v>18.420818206283556</v>
      </c>
      <c r="I27" s="40">
        <f t="shared" ref="I27:I36" si="12">IF(D9&gt;0,(I9/D9)*100,0)</f>
        <v>51.15006050912131</v>
      </c>
      <c r="J27" s="40">
        <f t="shared" ref="J27:J36" si="13">IF(D9&gt;0,(J9/D9)*100,0)</f>
        <v>69.570878715404859</v>
      </c>
      <c r="L27" t="str">
        <f>$A$9</f>
        <v>Professional occupations</v>
      </c>
      <c r="M27" s="18">
        <f t="shared" ref="M27:Q27" si="14">M9/M$18*100</f>
        <v>18.666879325955385</v>
      </c>
      <c r="N27" s="18">
        <f t="shared" si="14"/>
        <v>19.920110144137769</v>
      </c>
      <c r="O27" s="18">
        <f t="shared" si="14"/>
        <v>21.287121352051813</v>
      </c>
      <c r="P27" s="18">
        <f t="shared" si="14"/>
        <v>22.620622168012869</v>
      </c>
      <c r="Q27" s="18">
        <f t="shared" si="14"/>
        <v>23.615895269266723</v>
      </c>
      <c r="R27" s="11"/>
      <c r="S27" s="40">
        <f t="shared" ref="S27:S34" si="15">IF(O9&gt;0,(S9/O9)*100,0)</f>
        <v>17.677917057172735</v>
      </c>
      <c r="T27" s="40">
        <f t="shared" ref="T27:T34" si="16">IF(O9&gt;0,(T9/O9)*100,0)</f>
        <v>41.871997609441678</v>
      </c>
      <c r="U27" s="40">
        <f t="shared" ref="U27:U34" si="17">IF(O9&gt;0,(U9/O9)*100,0)</f>
        <v>59.549914666614413</v>
      </c>
      <c r="W27" t="str">
        <f>$A$9</f>
        <v>Professional occupations</v>
      </c>
      <c r="X27" s="18">
        <f t="shared" ref="X27:AB27" si="18">X9/X$18*100</f>
        <v>19.790339150312612</v>
      </c>
      <c r="Y27" s="18">
        <f t="shared" si="18"/>
        <v>21.192434550393163</v>
      </c>
      <c r="Z27" s="18">
        <f t="shared" si="18"/>
        <v>22.722008551858348</v>
      </c>
      <c r="AA27" s="18">
        <f t="shared" si="18"/>
        <v>22.787264457572149</v>
      </c>
      <c r="AB27" s="18">
        <f t="shared" si="18"/>
        <v>24.645252840487039</v>
      </c>
      <c r="AC27" s="11"/>
      <c r="AD27" s="40">
        <f t="shared" ref="AD27:AD34" si="19">IF(Z9&gt;0,(AD9/Z9)*100,0)</f>
        <v>19.109244137800083</v>
      </c>
      <c r="AE27" s="40">
        <f t="shared" ref="AE27:AE34" si="20">IF(Z9&gt;0,(AE9/Z9)*100,0)</f>
        <v>59.747784583210859</v>
      </c>
      <c r="AF27" s="40">
        <f t="shared" ref="AF27:AF34" si="21">IF(Z9&gt;0,(AF9/Z9)*100,0)</f>
        <v>78.857028721010948</v>
      </c>
    </row>
    <row r="28" spans="1:32" x14ac:dyDescent="0.2">
      <c r="A28" t="str">
        <f>$A$10</f>
        <v>Associate professional occupations</v>
      </c>
      <c r="B28" s="18">
        <f t="shared" si="8"/>
        <v>11.038034477809825</v>
      </c>
      <c r="C28" s="18">
        <f t="shared" si="8"/>
        <v>11.691099214168709</v>
      </c>
      <c r="D28" s="18">
        <f t="shared" si="8"/>
        <v>12.250897389510374</v>
      </c>
      <c r="E28" s="18">
        <f t="shared" si="8"/>
        <v>12.802786417725789</v>
      </c>
      <c r="F28" s="18">
        <f t="shared" si="8"/>
        <v>13.55919663420487</v>
      </c>
      <c r="G28" s="11"/>
      <c r="H28" s="40">
        <f t="shared" si="11"/>
        <v>19.482845641093544</v>
      </c>
      <c r="I28" s="40">
        <f t="shared" si="12"/>
        <v>53.026817852949179</v>
      </c>
      <c r="J28" s="40">
        <f t="shared" si="13"/>
        <v>72.509663494042726</v>
      </c>
      <c r="L28" t="str">
        <f>$A$10</f>
        <v>Associate professional occupations</v>
      </c>
      <c r="M28" s="18">
        <f t="shared" ref="M28:Q28" si="22">M10/M$18*100</f>
        <v>11.625503800585847</v>
      </c>
      <c r="N28" s="18">
        <f t="shared" si="22"/>
        <v>12.23595205833491</v>
      </c>
      <c r="O28" s="18">
        <f t="shared" si="22"/>
        <v>12.746427457424433</v>
      </c>
      <c r="P28" s="18">
        <f t="shared" si="22"/>
        <v>11.751532334259572</v>
      </c>
      <c r="Q28" s="18">
        <f t="shared" si="22"/>
        <v>11.631626369453441</v>
      </c>
      <c r="R28" s="11"/>
      <c r="S28" s="40">
        <f t="shared" si="15"/>
        <v>-3.2035434880531928</v>
      </c>
      <c r="T28" s="40">
        <f t="shared" si="16"/>
        <v>36.389302720163322</v>
      </c>
      <c r="U28" s="40">
        <f t="shared" si="17"/>
        <v>33.185759232110129</v>
      </c>
      <c r="W28" t="str">
        <f>$A$10</f>
        <v>Associate professional occupations</v>
      </c>
      <c r="X28" s="18">
        <f t="shared" ref="X28:AB28" si="23">X10/X$18*100</f>
        <v>10.436455206251297</v>
      </c>
      <c r="Y28" s="18">
        <f t="shared" si="23"/>
        <v>11.135357089617983</v>
      </c>
      <c r="Z28" s="18">
        <f t="shared" si="23"/>
        <v>11.760750799399499</v>
      </c>
      <c r="AA28" s="18">
        <f t="shared" si="23"/>
        <v>13.829059307512903</v>
      </c>
      <c r="AB28" s="18">
        <f t="shared" si="23"/>
        <v>15.400879199453499</v>
      </c>
      <c r="AC28" s="11"/>
      <c r="AD28" s="40">
        <f t="shared" si="19"/>
        <v>43.803473462443222</v>
      </c>
      <c r="AE28" s="40">
        <f t="shared" si="20"/>
        <v>70.86283446683592</v>
      </c>
      <c r="AF28" s="40">
        <f t="shared" si="21"/>
        <v>114.66630792927914</v>
      </c>
    </row>
    <row r="29" spans="1:32" x14ac:dyDescent="0.2">
      <c r="A29" t="str">
        <f>$A$11</f>
        <v>Administrative and secretarial occupations</v>
      </c>
      <c r="B29" s="18">
        <f t="shared" si="8"/>
        <v>12.785826959072203</v>
      </c>
      <c r="C29" s="18">
        <f t="shared" si="8"/>
        <v>12.138484152572142</v>
      </c>
      <c r="D29" s="18">
        <f t="shared" si="8"/>
        <v>12.674417637167124</v>
      </c>
      <c r="E29" s="18">
        <f t="shared" si="8"/>
        <v>12.586970243423249</v>
      </c>
      <c r="F29" s="18">
        <f t="shared" si="8"/>
        <v>11.471725786066504</v>
      </c>
      <c r="G29" s="11"/>
      <c r="H29" s="40">
        <f t="shared" si="11"/>
        <v>-2.2897229781025175</v>
      </c>
      <c r="I29" s="40">
        <f t="shared" si="12"/>
        <v>49.620901077541276</v>
      </c>
      <c r="J29" s="40">
        <f t="shared" si="13"/>
        <v>47.331178099438759</v>
      </c>
      <c r="L29" t="str">
        <f>$A$11</f>
        <v>Administrative and secretarial occupations</v>
      </c>
      <c r="M29" s="18">
        <f t="shared" ref="M29:Q29" si="24">M11/M$18*100</f>
        <v>7.4732779911524467</v>
      </c>
      <c r="N29" s="18">
        <f t="shared" si="24"/>
        <v>7.0336663661415777</v>
      </c>
      <c r="O29" s="18">
        <f t="shared" si="24"/>
        <v>8.3670702705930626</v>
      </c>
      <c r="P29" s="18">
        <f t="shared" si="24"/>
        <v>8.8276887532698129</v>
      </c>
      <c r="Q29" s="18">
        <f t="shared" si="24"/>
        <v>9.6402183702578998</v>
      </c>
      <c r="R29" s="11"/>
      <c r="S29" s="40">
        <f t="shared" si="15"/>
        <v>22.213997494935175</v>
      </c>
      <c r="T29" s="40">
        <f t="shared" si="16"/>
        <v>41.936035917084133</v>
      </c>
      <c r="U29" s="40">
        <f t="shared" si="17"/>
        <v>64.150033412019297</v>
      </c>
      <c r="W29" t="str">
        <f>$A$11</f>
        <v>Administrative and secretarial occupations</v>
      </c>
      <c r="X29" s="18">
        <f t="shared" ref="X29:AB29" si="25">X11/X$18*100</f>
        <v>18.22597372816357</v>
      </c>
      <c r="Y29" s="18">
        <f t="shared" si="25"/>
        <v>17.345325435408292</v>
      </c>
      <c r="Z29" s="18">
        <f t="shared" si="25"/>
        <v>16.934969641683427</v>
      </c>
      <c r="AA29" s="18">
        <f t="shared" si="25"/>
        <v>16.25691905893909</v>
      </c>
      <c r="AB29" s="18">
        <f t="shared" si="25"/>
        <v>13.221625822137733</v>
      </c>
      <c r="AC29" s="11"/>
      <c r="AD29" s="40">
        <f t="shared" si="19"/>
        <v>-14.264763656249663</v>
      </c>
      <c r="AE29" s="40">
        <f t="shared" si="20"/>
        <v>53.376517413591571</v>
      </c>
      <c r="AF29" s="40">
        <f t="shared" si="21"/>
        <v>39.111753757341916</v>
      </c>
    </row>
    <row r="30" spans="1:32" x14ac:dyDescent="0.2">
      <c r="A30" t="str">
        <f>$A$12</f>
        <v>Skilled trades occupations</v>
      </c>
      <c r="B30" s="18">
        <f t="shared" si="8"/>
        <v>9.0240169807156718</v>
      </c>
      <c r="C30" s="18">
        <f t="shared" si="8"/>
        <v>8.5646783533943776</v>
      </c>
      <c r="D30" s="18">
        <f t="shared" si="8"/>
        <v>7.6883774336890598</v>
      </c>
      <c r="E30" s="18">
        <f t="shared" si="8"/>
        <v>7.4181400963578614</v>
      </c>
      <c r="F30" s="18">
        <f t="shared" si="8"/>
        <v>6.815149195950684</v>
      </c>
      <c r="G30" s="11"/>
      <c r="H30" s="40">
        <f t="shared" si="11"/>
        <v>-4.306999294402976</v>
      </c>
      <c r="I30" s="40">
        <f t="shared" si="12"/>
        <v>41.195430895272487</v>
      </c>
      <c r="J30" s="40">
        <f t="shared" si="13"/>
        <v>36.888431600869517</v>
      </c>
      <c r="L30" t="str">
        <f>$A$12</f>
        <v>Skilled trades occupations</v>
      </c>
      <c r="M30" s="18">
        <f t="shared" ref="M30:Q30" si="26">M12/M$18*100</f>
        <v>15.759555667958589</v>
      </c>
      <c r="N30" s="18">
        <f t="shared" si="26"/>
        <v>15.133168968359925</v>
      </c>
      <c r="O30" s="18">
        <f t="shared" si="26"/>
        <v>13.459003277810927</v>
      </c>
      <c r="P30" s="18">
        <f t="shared" si="26"/>
        <v>12.944035167748986</v>
      </c>
      <c r="Q30" s="18">
        <f t="shared" si="26"/>
        <v>11.763906812258821</v>
      </c>
      <c r="R30" s="11"/>
      <c r="S30" s="40">
        <f t="shared" si="15"/>
        <v>-7.285817969340795</v>
      </c>
      <c r="T30" s="40">
        <f t="shared" si="16"/>
        <v>37.849427878113545</v>
      </c>
      <c r="U30" s="40">
        <f t="shared" si="17"/>
        <v>30.563609908772747</v>
      </c>
      <c r="W30" t="str">
        <f>$A$12</f>
        <v>Skilled trades occupations</v>
      </c>
      <c r="X30" s="18">
        <f t="shared" ref="X30:AB30" si="27">X12/X$18*100</f>
        <v>2.1267028573518929</v>
      </c>
      <c r="Y30" s="18">
        <f t="shared" si="27"/>
        <v>1.8649116759554996</v>
      </c>
      <c r="Z30" s="18">
        <f t="shared" si="27"/>
        <v>1.980444124599587</v>
      </c>
      <c r="AA30" s="18">
        <f t="shared" si="27"/>
        <v>2.0235581463137611</v>
      </c>
      <c r="AB30" s="18">
        <f t="shared" si="27"/>
        <v>2.0868958148624133</v>
      </c>
      <c r="AC30" s="11"/>
      <c r="AD30" s="40">
        <f t="shared" si="19"/>
        <v>15.716978115200989</v>
      </c>
      <c r="AE30" s="40">
        <f t="shared" si="20"/>
        <v>63.687665616291646</v>
      </c>
      <c r="AF30" s="40">
        <f t="shared" si="21"/>
        <v>79.404643731492627</v>
      </c>
    </row>
    <row r="31" spans="1:32" x14ac:dyDescent="0.2">
      <c r="A31" t="str">
        <f>$A$13</f>
        <v>Caring, leisure and other service occupations</v>
      </c>
      <c r="B31" s="18">
        <f t="shared" si="8"/>
        <v>11.888752357334031</v>
      </c>
      <c r="C31" s="18">
        <f t="shared" si="8"/>
        <v>11.511551588157646</v>
      </c>
      <c r="D31" s="18">
        <f t="shared" si="8"/>
        <v>11.34497264332829</v>
      </c>
      <c r="E31" s="18">
        <f t="shared" si="8"/>
        <v>11.320513200051995</v>
      </c>
      <c r="F31" s="18">
        <f t="shared" si="8"/>
        <v>11.675437208625793</v>
      </c>
      <c r="G31" s="11"/>
      <c r="H31" s="40">
        <f t="shared" si="11"/>
        <v>11.098757091924734</v>
      </c>
      <c r="I31" s="40">
        <f t="shared" si="12"/>
        <v>57.355066954861513</v>
      </c>
      <c r="J31" s="40">
        <f t="shared" si="13"/>
        <v>68.453824046786238</v>
      </c>
      <c r="L31" t="str">
        <f>$A$13</f>
        <v>Caring, leisure and other service occupations</v>
      </c>
      <c r="M31" s="18">
        <f t="shared" ref="M31:Q31" si="28">M13/M$18*100</f>
        <v>4.14117615321085</v>
      </c>
      <c r="N31" s="18">
        <f t="shared" si="28"/>
        <v>4.1697727851253079</v>
      </c>
      <c r="O31" s="18">
        <f t="shared" si="28"/>
        <v>4.0485176447461875</v>
      </c>
      <c r="P31" s="18">
        <f t="shared" si="28"/>
        <v>4.3171726365397776</v>
      </c>
      <c r="Q31" s="18">
        <f t="shared" si="28"/>
        <v>4.7051365884055221</v>
      </c>
      <c r="R31" s="11"/>
      <c r="S31" s="40">
        <f t="shared" si="15"/>
        <v>23.277464465536195</v>
      </c>
      <c r="T31" s="40">
        <f t="shared" si="16"/>
        <v>48.623298649347781</v>
      </c>
      <c r="U31" s="40">
        <f t="shared" si="17"/>
        <v>71.900763114883986</v>
      </c>
      <c r="W31" t="str">
        <f>$A$13</f>
        <v>Caring, leisure and other service occupations</v>
      </c>
      <c r="X31" s="18">
        <f t="shared" ref="X31:AB31" si="29">X13/X$18*100</f>
        <v>19.822411305169386</v>
      </c>
      <c r="Y31" s="18">
        <f t="shared" si="29"/>
        <v>19.000061180546133</v>
      </c>
      <c r="Z31" s="18">
        <f t="shared" si="29"/>
        <v>18.5621583784081</v>
      </c>
      <c r="AA31" s="18">
        <f t="shared" si="29"/>
        <v>18.157431763622114</v>
      </c>
      <c r="AB31" s="18">
        <f t="shared" si="29"/>
        <v>18.335158704411043</v>
      </c>
      <c r="AC31" s="11"/>
      <c r="AD31" s="40">
        <f t="shared" si="19"/>
        <v>8.4713659474676355</v>
      </c>
      <c r="AE31" s="40">
        <f t="shared" si="20"/>
        <v>59.238827687225246</v>
      </c>
      <c r="AF31" s="40">
        <f t="shared" si="21"/>
        <v>67.710193634692885</v>
      </c>
    </row>
    <row r="32" spans="1:32" x14ac:dyDescent="0.2">
      <c r="A32" t="str">
        <f>$A$14</f>
        <v>Sales and customer service occupations</v>
      </c>
      <c r="B32" s="18">
        <f t="shared" si="8"/>
        <v>9.7050605145054973</v>
      </c>
      <c r="C32" s="18">
        <f t="shared" si="8"/>
        <v>9.230009022971748</v>
      </c>
      <c r="D32" s="18">
        <f t="shared" si="8"/>
        <v>9.0714266764855083</v>
      </c>
      <c r="E32" s="18">
        <f t="shared" si="8"/>
        <v>8.9992944452572292</v>
      </c>
      <c r="F32" s="18">
        <f t="shared" si="8"/>
        <v>8.7192670566989552</v>
      </c>
      <c r="H32" s="40">
        <f t="shared" si="11"/>
        <v>3.7633264272932503</v>
      </c>
      <c r="I32" s="40">
        <f t="shared" si="12"/>
        <v>47.295304511039724</v>
      </c>
      <c r="J32" s="40">
        <f t="shared" si="13"/>
        <v>51.058630938332975</v>
      </c>
      <c r="L32" t="str">
        <f>$A$14</f>
        <v>Sales and customer service occupations</v>
      </c>
      <c r="M32" s="18">
        <f t="shared" ref="M32:Q32" si="30">M14/M$18*100</f>
        <v>7.3123831846063174</v>
      </c>
      <c r="N32" s="18">
        <f t="shared" si="30"/>
        <v>6.8475483706472104</v>
      </c>
      <c r="O32" s="18">
        <f t="shared" si="30"/>
        <v>6.9552207516213773</v>
      </c>
      <c r="P32" s="18">
        <f t="shared" si="30"/>
        <v>7.1749487801147636</v>
      </c>
      <c r="Q32" s="18">
        <f t="shared" si="30"/>
        <v>7.2311582286694183</v>
      </c>
      <c r="S32" s="40">
        <f t="shared" si="15"/>
        <v>10.281950961664704</v>
      </c>
      <c r="T32" s="40">
        <f t="shared" si="16"/>
        <v>35.389866222467951</v>
      </c>
      <c r="U32" s="40">
        <f t="shared" si="17"/>
        <v>45.671817184132649</v>
      </c>
      <c r="W32" t="str">
        <f>$A$14</f>
        <v>Sales and customer service occupations</v>
      </c>
      <c r="X32" s="18">
        <f t="shared" ref="X32:AB32" si="31">X14/X$18*100</f>
        <v>12.155205618923461</v>
      </c>
      <c r="Y32" s="18">
        <f t="shared" si="31"/>
        <v>11.660084884294571</v>
      </c>
      <c r="Z32" s="18">
        <f t="shared" si="31"/>
        <v>11.164641973008109</v>
      </c>
      <c r="AA32" s="18">
        <f t="shared" si="31"/>
        <v>10.780287762841374</v>
      </c>
      <c r="AB32" s="18">
        <f t="shared" si="31"/>
        <v>10.141069485326911</v>
      </c>
      <c r="AD32" s="40">
        <f t="shared" si="19"/>
        <v>-0.25345368922258438</v>
      </c>
      <c r="AE32" s="40">
        <f t="shared" si="20"/>
        <v>54.63144230265322</v>
      </c>
      <c r="AF32" s="40">
        <f t="shared" si="21"/>
        <v>54.377988613430638</v>
      </c>
    </row>
    <row r="33" spans="1:32" x14ac:dyDescent="0.2">
      <c r="A33" t="str">
        <f>$A$15</f>
        <v>Process, plant and machine operatives</v>
      </c>
      <c r="B33" s="18">
        <f t="shared" si="8"/>
        <v>6.7858408236951915</v>
      </c>
      <c r="C33" s="18">
        <f t="shared" si="8"/>
        <v>6.889147509891437</v>
      </c>
      <c r="D33" s="18">
        <f t="shared" si="8"/>
        <v>6.2135683759942602</v>
      </c>
      <c r="E33" s="18">
        <f t="shared" si="8"/>
        <v>6.2099539655774052</v>
      </c>
      <c r="F33" s="18">
        <f t="shared" si="8"/>
        <v>5.745257959987887</v>
      </c>
      <c r="G33" s="11"/>
      <c r="H33" s="40">
        <f t="shared" si="11"/>
        <v>-0.18220955881117995</v>
      </c>
      <c r="I33" s="40">
        <f t="shared" si="12"/>
        <v>48.914601261893651</v>
      </c>
      <c r="J33" s="40">
        <f t="shared" si="13"/>
        <v>48.73239170308247</v>
      </c>
      <c r="L33" t="str">
        <f>$A$15</f>
        <v>Process, plant and machine operatives</v>
      </c>
      <c r="M33" s="18">
        <f t="shared" ref="M33:Q33" si="32">M15/M$18*100</f>
        <v>11.977461502024935</v>
      </c>
      <c r="N33" s="18">
        <f t="shared" si="32"/>
        <v>12.246437701838035</v>
      </c>
      <c r="O33" s="18">
        <f t="shared" si="32"/>
        <v>11.240948127233827</v>
      </c>
      <c r="P33" s="18">
        <f t="shared" si="32"/>
        <v>11.103580645332348</v>
      </c>
      <c r="Q33" s="18">
        <f t="shared" si="32"/>
        <v>10.391550740433141</v>
      </c>
      <c r="R33" s="11"/>
      <c r="S33" s="40">
        <f t="shared" si="15"/>
        <v>-1.941575031434672</v>
      </c>
      <c r="T33" s="40">
        <f t="shared" si="16"/>
        <v>47.611402789666812</v>
      </c>
      <c r="U33" s="40">
        <f t="shared" si="17"/>
        <v>45.669827758232138</v>
      </c>
      <c r="W33" t="str">
        <f>$A$15</f>
        <v>Process, plant and machine operatives</v>
      </c>
      <c r="X33" s="18">
        <f t="shared" ref="X33:AB33" si="33">X15/X$18*100</f>
        <v>1.4695268226173148</v>
      </c>
      <c r="Y33" s="18">
        <f t="shared" si="33"/>
        <v>1.4247879768814027</v>
      </c>
      <c r="Z33" s="18">
        <f t="shared" si="33"/>
        <v>1.2408064755198542</v>
      </c>
      <c r="AA33" s="18">
        <f t="shared" si="33"/>
        <v>1.4326156672925834</v>
      </c>
      <c r="AB33" s="18">
        <f t="shared" si="33"/>
        <v>1.305992339810784</v>
      </c>
      <c r="AC33" s="11"/>
      <c r="AD33" s="40">
        <f t="shared" si="19"/>
        <v>15.58340595446184</v>
      </c>
      <c r="AE33" s="40">
        <f t="shared" si="20"/>
        <v>60.592519449055068</v>
      </c>
      <c r="AF33" s="40">
        <f t="shared" si="21"/>
        <v>76.175925403516914</v>
      </c>
    </row>
    <row r="34" spans="1:32" x14ac:dyDescent="0.2">
      <c r="A34" t="str">
        <f>$A$16</f>
        <v>Elementary occupations</v>
      </c>
      <c r="B34" s="18">
        <f t="shared" si="8"/>
        <v>11.562503252750449</v>
      </c>
      <c r="C34" s="18">
        <f t="shared" si="8"/>
        <v>10.939939650888746</v>
      </c>
      <c r="D34" s="18">
        <f t="shared" si="8"/>
        <v>9.8098074096073695</v>
      </c>
      <c r="E34" s="18">
        <f t="shared" si="8"/>
        <v>9.7869112351091569</v>
      </c>
      <c r="F34" s="18">
        <f t="shared" si="8"/>
        <v>9.2164202773551072</v>
      </c>
      <c r="G34" s="11"/>
      <c r="H34" s="40">
        <f t="shared" si="11"/>
        <v>1.4241298325270588</v>
      </c>
      <c r="I34" s="40">
        <f t="shared" si="12"/>
        <v>47.993616824289724</v>
      </c>
      <c r="J34" s="40">
        <f t="shared" si="13"/>
        <v>49.417746656816789</v>
      </c>
      <c r="L34" t="str">
        <f>$A$16</f>
        <v>Elementary occupations</v>
      </c>
      <c r="M34" s="18">
        <f t="shared" ref="M34:Q34" si="34">M16/M$18*100</f>
        <v>12.533758796356098</v>
      </c>
      <c r="N34" s="18">
        <f t="shared" si="34"/>
        <v>11.662751700087624</v>
      </c>
      <c r="O34" s="18">
        <f t="shared" si="34"/>
        <v>10.632301240623796</v>
      </c>
      <c r="P34" s="18">
        <f t="shared" si="34"/>
        <v>10.984487203365319</v>
      </c>
      <c r="Q34" s="18">
        <f t="shared" si="34"/>
        <v>10.373309262089681</v>
      </c>
      <c r="R34" s="11"/>
      <c r="S34" s="40">
        <f t="shared" si="15"/>
        <v>3.4897999503785817</v>
      </c>
      <c r="T34" s="40">
        <f t="shared" si="16"/>
        <v>39.71751569711919</v>
      </c>
      <c r="U34" s="40">
        <f t="shared" si="17"/>
        <v>43.207315647497772</v>
      </c>
      <c r="W34" t="str">
        <f>$A$16</f>
        <v>Elementary occupations</v>
      </c>
      <c r="X34" s="18">
        <f t="shared" ref="X34:AB34" si="35">X16/X$18*100</f>
        <v>10.567919910664592</v>
      </c>
      <c r="Y34" s="18">
        <f t="shared" si="35"/>
        <v>10.202681677155727</v>
      </c>
      <c r="Z34" s="18">
        <f t="shared" si="35"/>
        <v>8.9962492165456318</v>
      </c>
      <c r="AA34" s="18">
        <f t="shared" si="35"/>
        <v>8.6177935412882416</v>
      </c>
      <c r="AB34" s="18">
        <f t="shared" si="35"/>
        <v>8.1110793660142608</v>
      </c>
      <c r="AC34" s="11"/>
      <c r="AD34" s="40">
        <f t="shared" si="19"/>
        <v>-0.9906788890614856</v>
      </c>
      <c r="AE34" s="40">
        <f t="shared" si="20"/>
        <v>57.668540719410814</v>
      </c>
      <c r="AF34" s="40">
        <f t="shared" si="21"/>
        <v>56.677861830349322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7.9541894143775949</v>
      </c>
      <c r="I36" s="43">
        <f t="shared" si="12"/>
        <v>50.378202895532766</v>
      </c>
      <c r="J36" s="43">
        <f t="shared" si="13"/>
        <v>58.332392309910361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6.0736454108820119</v>
      </c>
      <c r="T36" s="43">
        <f t="shared" ref="T36" si="37">IF(O18&gt;0,(T18/O18)*100,0)</f>
        <v>41.330277386564966</v>
      </c>
      <c r="U36" s="43">
        <f t="shared" ref="U36" si="38">IF(O18&gt;0,(U18/O18)*100,0)</f>
        <v>47.403922797446981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9.8143030392620556</v>
      </c>
      <c r="AE36" s="43">
        <f t="shared" ref="AE36" si="40">IF(Z18&gt;0,(AE18/Z18)*100,0)</f>
        <v>59.327831027012621</v>
      </c>
      <c r="AF36" s="43">
        <f t="shared" ref="AF36" si="41">IF(Z18&gt;0,(AF18/Z18)*100,0)</f>
        <v>69.142134066274679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Liverpool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Liverpool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Liverpool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3.6507546060192242</v>
      </c>
      <c r="C46" s="18">
        <f t="shared" si="42"/>
        <v>3.4936004837701207</v>
      </c>
      <c r="D46" s="18">
        <f t="shared" si="42"/>
        <v>-1.1786223721163003</v>
      </c>
      <c r="E46" s="18">
        <f t="shared" si="42"/>
        <v>1.042051950513212</v>
      </c>
      <c r="F46" s="18">
        <f>IF(F$6-D$6 &lt;&gt; 0,(EXP(LN(F8/D8)/(F$6-D$6))-1)*100,0)</f>
        <v>0.29633715991304044</v>
      </c>
      <c r="H46" s="18">
        <f>IF($F$6-$D$6 &lt;&gt; 0,(EXP(LN(1+(H26/100))/($F$6-$D$6))-1)*100,0)</f>
        <v>0.29633715991304044</v>
      </c>
      <c r="I46" s="18">
        <f>IF($F$6-$D$6 &lt;&gt; 0,(EXP(LN(1+(I26/100))/($F$6-$D$6))-1)*100,0)</f>
        <v>2.8184469702234427</v>
      </c>
      <c r="J46" s="18">
        <f>IF($F$6-$D$6 &lt;&gt; 0,(EXP(LN(1+(J26/100))/($F$6-$D$6))-1)*100,0)</f>
        <v>3.0206713702754184</v>
      </c>
      <c r="L46" t="str">
        <f>$A$8</f>
        <v>Managers, directors and senior officials</v>
      </c>
      <c r="M46" s="18">
        <f t="shared" ref="M46:M54" si="43">IF(N$6-M$6 &lt;&gt; 0,(EXP(LN(N8/M8)/(N$6-M$6))-1)*100,0)</f>
        <v>2.6274133649591747</v>
      </c>
      <c r="N46" s="18">
        <f t="shared" ref="N46:N54" si="44">IF(O$6-N$6 &lt;&gt; 0,(EXP(LN(O8/N8)/(O$6-N$6))-1)*100,0)</f>
        <v>1.3703210110671771</v>
      </c>
      <c r="O46" s="18">
        <f t="shared" ref="O46:O54" si="45">IF(P$6-O$6 &lt;&gt; 0,(EXP(LN(P8/O8)/(P$6-O$6))-1)*100,0)</f>
        <v>-1.3481488912640782</v>
      </c>
      <c r="P46" s="18">
        <f t="shared" ref="P46:P54" si="46">IF(Q$6-P$6 &lt;&gt; 0,(EXP(LN(Q8/P8)/(Q$6-P$6))-1)*100,0)</f>
        <v>0.7081812445525193</v>
      </c>
      <c r="Q46" s="18">
        <f>IF(Q$6-O$6 &lt;&gt; 0,(EXP(LN(Q8/O8)/(Q$6-O$6))-1)*100,0)</f>
        <v>1.8018925303264766E-2</v>
      </c>
      <c r="S46" s="18">
        <f>IF($F$6-$D$6 &lt;&gt; 0,(EXP(LN(1+(S26/100))/($F$6-$D$6))-1)*100,0)</f>
        <v>1.8018925303264766E-2</v>
      </c>
      <c r="T46" s="18">
        <f>IF($F$6-$D$6 &lt;&gt; 0,(EXP(LN(1+(T26/100))/($F$6-$D$6))-1)*100,0)</f>
        <v>2.5506959499820514</v>
      </c>
      <c r="U46" s="18">
        <f>IF($F$6-$D$6 &lt;&gt; 0,(EXP(LN(1+(U26/100))/($F$6-$D$6))-1)*100,0)</f>
        <v>2.5633654817599938</v>
      </c>
      <c r="W46" t="str">
        <f>$A$8</f>
        <v>Managers, directors and senior officials</v>
      </c>
      <c r="X46" s="18">
        <f t="shared" ref="X46:X54" si="47">IF(Y$6-X$6 &lt;&gt; 0,(EXP(LN(Y8/X8)/(Y$6-X$6))-1)*100,0)</f>
        <v>5.6024597719243285</v>
      </c>
      <c r="Y46" s="18">
        <f t="shared" ref="Y46:Y54" si="48">IF(Z$6-Y$6 &lt;&gt; 0,(EXP(LN(Z8/Y8)/(Z$6-Y$6))-1)*100,0)</f>
        <v>7.2644742902826076</v>
      </c>
      <c r="Z46" s="18">
        <f t="shared" ref="Z46:Z54" si="49">IF(AA$6-Z$6 &lt;&gt; 0,(EXP(LN(AA8/Z8)/(AA$6-Z$6))-1)*100,0)</f>
        <v>-0.89668072835379364</v>
      </c>
      <c r="AA46" s="18">
        <f t="shared" ref="AA46:AA54" si="50">IF(AB$6-AA$6 &lt;&gt; 0,(EXP(LN(AB8/AA8)/(AB$6-AA$6))-1)*100,0)</f>
        <v>1.5691454731019405</v>
      </c>
      <c r="AB46" s="18">
        <f>IF(AB$6-Z$6 &lt;&gt; 0,(EXP(LN(AB8/Z8)/(AB$6-Z$6))-1)*100,0)</f>
        <v>0.74046070033355615</v>
      </c>
      <c r="AD46" s="18">
        <f>IF($F$6-$D$6 &lt;&gt; 0,(EXP(LN(1+(AD26/100))/($F$6-$D$6))-1)*100,0)</f>
        <v>0.74046070033355615</v>
      </c>
      <c r="AE46" s="18">
        <f>IF($F$6-$D$6 &lt;&gt; 0,(EXP(LN(1+(AE26/100))/($F$6-$D$6))-1)*100,0)</f>
        <v>3.2470018643291354</v>
      </c>
      <c r="AF46" s="18">
        <f>IF($F$6-$D$6 &lt;&gt; 0,(EXP(LN(1+(AF26/100))/($F$6-$D$6))-1)*100,0)</f>
        <v>3.7296164323993297</v>
      </c>
    </row>
    <row r="47" spans="1:32" x14ac:dyDescent="0.2">
      <c r="A47" t="str">
        <f>$A$9</f>
        <v>Professional occupations</v>
      </c>
      <c r="B47" s="18">
        <f t="shared" si="42"/>
        <v>3.817696583392749</v>
      </c>
      <c r="C47" s="18">
        <f t="shared" si="42"/>
        <v>5.2221358705619059</v>
      </c>
      <c r="D47" s="18">
        <f t="shared" si="42"/>
        <v>1.2408887883869513</v>
      </c>
      <c r="E47" s="18">
        <f t="shared" si="42"/>
        <v>1.0799064177556827</v>
      </c>
      <c r="F47" s="18">
        <f>IF(F$6-D$6 &lt;&gt; 0,(EXP(LN(F9/D9)/(F$6-D$6))-1)*100,0)</f>
        <v>1.1335387459753044</v>
      </c>
      <c r="H47" s="18">
        <f t="shared" ref="H47:J56" si="51">IF($F$6-$D$6 &lt;&gt; 0,(EXP(LN(1+(H27/100))/($F$6-$D$6))-1)*100,0)</f>
        <v>1.1335387459753044</v>
      </c>
      <c r="I47" s="18">
        <f t="shared" si="51"/>
        <v>2.7922932362939301</v>
      </c>
      <c r="J47" s="18">
        <f t="shared" si="51"/>
        <v>3.5833815404743286</v>
      </c>
      <c r="L47" t="str">
        <f>$A$9</f>
        <v>Professional occupations</v>
      </c>
      <c r="M47" s="18">
        <f t="shared" si="43"/>
        <v>3.7196419334558861</v>
      </c>
      <c r="N47" s="18">
        <f t="shared" si="44"/>
        <v>3.39493898430967</v>
      </c>
      <c r="O47" s="18">
        <f t="shared" si="45"/>
        <v>1.7073496236385211</v>
      </c>
      <c r="P47" s="18">
        <f t="shared" si="46"/>
        <v>0.78440324233532976</v>
      </c>
      <c r="Q47" s="18">
        <f>IF(Q$6-O$6 &lt;&gt; 0,(EXP(LN(Q9/O9)/(Q$6-O$6))-1)*100,0)</f>
        <v>1.0911176735432848</v>
      </c>
      <c r="S47" s="18">
        <f t="shared" ref="S47:U47" si="52">IF($F$6-$D$6 &lt;&gt; 0,(EXP(LN(1+(S27/100))/($F$6-$D$6))-1)*100,0)</f>
        <v>1.0911176735432848</v>
      </c>
      <c r="T47" s="18">
        <f t="shared" si="52"/>
        <v>2.3590969175093512</v>
      </c>
      <c r="U47" s="18">
        <f t="shared" si="52"/>
        <v>3.1635880120522319</v>
      </c>
      <c r="W47" t="str">
        <f>$A$9</f>
        <v>Professional occupations</v>
      </c>
      <c r="X47" s="18">
        <f t="shared" si="47"/>
        <v>3.9121432043833337</v>
      </c>
      <c r="Y47" s="18">
        <f t="shared" si="48"/>
        <v>6.9739592823439223</v>
      </c>
      <c r="Z47" s="18">
        <f t="shared" si="49"/>
        <v>0.80082174912514681</v>
      </c>
      <c r="AA47" s="18">
        <f t="shared" si="50"/>
        <v>1.3590451352627264</v>
      </c>
      <c r="AB47" s="18">
        <f>IF(AB$6-Z$6 &lt;&gt; 0,(EXP(LN(AB9/Z9)/(AB$6-Z$6))-1)*100,0)</f>
        <v>1.172628029571765</v>
      </c>
      <c r="AD47" s="18">
        <f t="shared" ref="AD47:AF47" si="53">IF($F$6-$D$6 &lt;&gt; 0,(EXP(LN(1+(AD27/100))/($F$6-$D$6))-1)*100,0)</f>
        <v>1.172628029571765</v>
      </c>
      <c r="AE47" s="18">
        <f t="shared" si="53"/>
        <v>3.1721124774953591</v>
      </c>
      <c r="AF47" s="18">
        <f t="shared" si="53"/>
        <v>3.9522117589212424</v>
      </c>
    </row>
    <row r="48" spans="1:32" x14ac:dyDescent="0.2">
      <c r="A48" t="str">
        <f>$A$10</f>
        <v>Associate professional occupations</v>
      </c>
      <c r="B48" s="18">
        <f t="shared" si="42"/>
        <v>3.5759132686168815</v>
      </c>
      <c r="C48" s="18">
        <f t="shared" si="42"/>
        <v>2.9534530238989776</v>
      </c>
      <c r="D48" s="18">
        <f t="shared" si="42"/>
        <v>1.5026078556203526</v>
      </c>
      <c r="E48" s="18">
        <f t="shared" si="42"/>
        <v>1.0396784589441488</v>
      </c>
      <c r="F48" s="18">
        <f t="shared" ref="F48:F56" si="54">IF(F$6-D$6 &lt;&gt; 0,(EXP(LN(F10/D10)/(F$6-D$6))-1)*100,0)</f>
        <v>1.1937531908815524</v>
      </c>
      <c r="H48" s="18">
        <f t="shared" si="51"/>
        <v>1.1937531908815524</v>
      </c>
      <c r="I48" s="18">
        <f t="shared" si="51"/>
        <v>2.8768922658068297</v>
      </c>
      <c r="J48" s="18">
        <f t="shared" si="51"/>
        <v>3.7021025765530791</v>
      </c>
      <c r="L48" t="str">
        <f>$A$10</f>
        <v>Associate professional occupations</v>
      </c>
      <c r="M48" s="18">
        <f t="shared" si="43"/>
        <v>3.3623800601394915</v>
      </c>
      <c r="N48" s="18">
        <f t="shared" si="44"/>
        <v>0.79170520126390365</v>
      </c>
      <c r="O48" s="18">
        <f t="shared" si="45"/>
        <v>-1.1410440587527271</v>
      </c>
      <c r="P48" s="18">
        <f>IF(Q$6-P$6 &lt;&gt; 0,(EXP(LN(Q10/P10)/(Q$6-P$6))-1)*100,0)</f>
        <v>0.24851225187569881</v>
      </c>
      <c r="Q48" s="18">
        <f t="shared" ref="Q48:Q54" si="55">IF(Q$6-O$6 &lt;&gt; 0,(EXP(LN(Q10/O10)/(Q$6-O$6))-1)*100,0)</f>
        <v>-0.2168299079722158</v>
      </c>
      <c r="S48" s="18">
        <f t="shared" ref="S48:U48" si="56">IF($F$6-$D$6 &lt;&gt; 0,(EXP(LN(1+(S28/100))/($F$6-$D$6))-1)*100,0)</f>
        <v>-0.2168299079722158</v>
      </c>
      <c r="T48" s="18">
        <f t="shared" si="56"/>
        <v>2.0905054328338668</v>
      </c>
      <c r="U48" s="18">
        <f t="shared" si="56"/>
        <v>1.928864477906278</v>
      </c>
      <c r="W48" t="str">
        <f>$A$10</f>
        <v>Associate professional occupations</v>
      </c>
      <c r="X48" s="18">
        <f t="shared" si="47"/>
        <v>3.8178863309201061</v>
      </c>
      <c r="Y48" s="18">
        <f t="shared" si="48"/>
        <v>5.3763376993096523</v>
      </c>
      <c r="Z48" s="18">
        <f t="shared" si="49"/>
        <v>4.0606408513873538</v>
      </c>
      <c r="AA48" s="18">
        <f t="shared" si="50"/>
        <v>1.6561574450111083</v>
      </c>
      <c r="AB48" s="18">
        <f t="shared" ref="AB48:AB54" si="57">IF(AB$6-Z$6 &lt;&gt; 0,(EXP(LN(AB10/Z10)/(AB$6-Z$6))-1)*100,0)</f>
        <v>2.4514143891816165</v>
      </c>
      <c r="AD48" s="18">
        <f t="shared" ref="AD48:AF48" si="58">IF($F$6-$D$6 &lt;&gt; 0,(EXP(LN(1+(AD28/100))/($F$6-$D$6))-1)*100,0)</f>
        <v>2.4514143891816165</v>
      </c>
      <c r="AE48" s="18">
        <f t="shared" si="58"/>
        <v>3.6358086442432436</v>
      </c>
      <c r="AF48" s="18">
        <f t="shared" si="58"/>
        <v>5.2246748572285506</v>
      </c>
    </row>
    <row r="49" spans="1:32" x14ac:dyDescent="0.2">
      <c r="A49" t="str">
        <f>$A$11</f>
        <v>Administrative and secretarial occupations</v>
      </c>
      <c r="B49" s="18">
        <f t="shared" si="42"/>
        <v>0.78056288502490467</v>
      </c>
      <c r="C49" s="18">
        <f t="shared" si="42"/>
        <v>2.5869029611481187</v>
      </c>
      <c r="D49" s="18">
        <f t="shared" si="42"/>
        <v>0.47280319741216381</v>
      </c>
      <c r="E49" s="18">
        <f t="shared" si="42"/>
        <v>-0.46638794374395109</v>
      </c>
      <c r="F49" s="18">
        <f t="shared" si="54"/>
        <v>-0.15430378172276438</v>
      </c>
      <c r="H49" s="18">
        <f t="shared" si="51"/>
        <v>-0.15430378172276438</v>
      </c>
      <c r="I49" s="18">
        <f t="shared" si="51"/>
        <v>2.7226349632375912</v>
      </c>
      <c r="J49" s="18">
        <f t="shared" si="51"/>
        <v>2.6170780133423666</v>
      </c>
      <c r="L49" t="str">
        <f>$A$11</f>
        <v>Administrative and secretarial occupations</v>
      </c>
      <c r="M49" s="18">
        <f t="shared" si="43"/>
        <v>0.51333005725042735</v>
      </c>
      <c r="N49" s="18">
        <f t="shared" si="44"/>
        <v>15.097458230781591</v>
      </c>
      <c r="O49" s="18">
        <f t="shared" si="45"/>
        <v>1.5616000826202514</v>
      </c>
      <c r="P49" s="18">
        <f t="shared" si="46"/>
        <v>1.2388790184862053</v>
      </c>
      <c r="Q49" s="18">
        <f t="shared" si="55"/>
        <v>1.3463386036461245</v>
      </c>
      <c r="S49" s="18">
        <f t="shared" ref="S49:U49" si="59">IF($F$6-$D$6 &lt;&gt; 0,(EXP(LN(1+(S29/100))/($F$6-$D$6))-1)*100,0)</f>
        <v>1.3463386036461245</v>
      </c>
      <c r="T49" s="18">
        <f t="shared" si="59"/>
        <v>2.3621764648461774</v>
      </c>
      <c r="U49" s="18">
        <f t="shared" si="59"/>
        <v>3.3592616732998959</v>
      </c>
      <c r="W49" t="str">
        <f>$A$11</f>
        <v>Administrative and secretarial occupations</v>
      </c>
      <c r="X49" s="18">
        <f t="shared" si="47"/>
        <v>0.89213841500668245</v>
      </c>
      <c r="Y49" s="18">
        <f t="shared" si="48"/>
        <v>-2.5876161142530552</v>
      </c>
      <c r="Z49" s="18">
        <f t="shared" si="49"/>
        <v>-7.6936123954118862E-2</v>
      </c>
      <c r="AA49" s="18">
        <f t="shared" si="50"/>
        <v>-1.4893773924662956</v>
      </c>
      <c r="AB49" s="18">
        <f t="shared" si="57"/>
        <v>-1.0207960514876602</v>
      </c>
      <c r="AD49" s="18">
        <f t="shared" ref="AD49:AF49" si="60">IF($F$6-$D$6 &lt;&gt; 0,(EXP(LN(1+(AD29/100))/($F$6-$D$6))-1)*100,0)</f>
        <v>-1.0207960514876602</v>
      </c>
      <c r="AE49" s="18">
        <f t="shared" si="60"/>
        <v>2.8925486476415685</v>
      </c>
      <c r="AF49" s="18">
        <f t="shared" si="60"/>
        <v>2.2251104306416414</v>
      </c>
    </row>
    <row r="50" spans="1:32" x14ac:dyDescent="0.2">
      <c r="A50" t="str">
        <f>$A$12</f>
        <v>Skilled trades occupations</v>
      </c>
      <c r="B50" s="18">
        <f t="shared" si="42"/>
        <v>0.77334160299258325</v>
      </c>
      <c r="C50" s="18">
        <f t="shared" si="42"/>
        <v>-11.803368442117501</v>
      </c>
      <c r="D50" s="18">
        <f t="shared" si="42"/>
        <v>-0.10541476670864469</v>
      </c>
      <c r="E50" s="18">
        <f t="shared" si="42"/>
        <v>-0.38676522636954536</v>
      </c>
      <c r="F50" s="18">
        <f t="shared" si="54"/>
        <v>-0.29306989644785064</v>
      </c>
      <c r="H50" s="18">
        <f t="shared" si="51"/>
        <v>-0.29306989644785064</v>
      </c>
      <c r="I50" s="18">
        <f t="shared" si="51"/>
        <v>2.3264819058923525</v>
      </c>
      <c r="J50" s="18">
        <f t="shared" si="51"/>
        <v>2.1153702864767254</v>
      </c>
      <c r="L50" t="str">
        <f>$A$12</f>
        <v>Skilled trades occupations</v>
      </c>
      <c r="M50" s="18">
        <f t="shared" si="43"/>
        <v>1.0188646262532464</v>
      </c>
      <c r="N50" s="18">
        <f t="shared" si="44"/>
        <v>-13.948766826561743</v>
      </c>
      <c r="O50" s="18">
        <f t="shared" si="45"/>
        <v>-0.30206286721062847</v>
      </c>
      <c r="P50" s="18">
        <f t="shared" si="46"/>
        <v>-0.60339955609691742</v>
      </c>
      <c r="Q50" s="18">
        <f t="shared" si="55"/>
        <v>-0.50305532811373288</v>
      </c>
      <c r="S50" s="18">
        <f t="shared" ref="S50:U50" si="61">IF($F$6-$D$6 &lt;&gt; 0,(EXP(LN(1+(S30/100))/($F$6-$D$6))-1)*100,0)</f>
        <v>-0.50305532811373288</v>
      </c>
      <c r="T50" s="18">
        <f t="shared" si="61"/>
        <v>2.1630063753988349</v>
      </c>
      <c r="U50" s="18">
        <f t="shared" si="61"/>
        <v>1.7938350588566632</v>
      </c>
      <c r="W50" t="str">
        <f>$A$12</f>
        <v>Skilled trades occupations</v>
      </c>
      <c r="X50" s="18">
        <f t="shared" si="47"/>
        <v>-1.1510040792450438</v>
      </c>
      <c r="Y50" s="18">
        <f t="shared" si="48"/>
        <v>5.9537976599195908</v>
      </c>
      <c r="Z50" s="18">
        <f t="shared" si="49"/>
        <v>1.1778849884825249</v>
      </c>
      <c r="AA50" s="18">
        <f t="shared" si="50"/>
        <v>0.87810374937460356</v>
      </c>
      <c r="AB50" s="18">
        <f t="shared" si="57"/>
        <v>0.97793200715252659</v>
      </c>
      <c r="AD50" s="18">
        <f t="shared" ref="AD50:AF50" si="62">IF($F$6-$D$6 &lt;&gt; 0,(EXP(LN(1+(AD30/100))/($F$6-$D$6))-1)*100,0)</f>
        <v>0.97793200715252659</v>
      </c>
      <c r="AE50" s="18">
        <f t="shared" si="62"/>
        <v>3.339827043421062</v>
      </c>
      <c r="AF50" s="18">
        <f t="shared" si="62"/>
        <v>3.9733998611800381</v>
      </c>
    </row>
    <row r="51" spans="1:32" x14ac:dyDescent="0.2">
      <c r="A51" t="str">
        <f>$A$13</f>
        <v>Caring, leisure and other service occupations</v>
      </c>
      <c r="B51" s="18">
        <f t="shared" si="42"/>
        <v>1.2785015535093258</v>
      </c>
      <c r="C51" s="18">
        <f t="shared" si="42"/>
        <v>-3.1726714457894323</v>
      </c>
      <c r="D51" s="18">
        <f t="shared" si="42"/>
        <v>0.56860207262556806</v>
      </c>
      <c r="E51" s="18">
        <f t="shared" si="42"/>
        <v>0.77196179555305555</v>
      </c>
      <c r="F51" s="18">
        <f t="shared" si="54"/>
        <v>0.70412957185799208</v>
      </c>
      <c r="H51" s="18">
        <f t="shared" si="51"/>
        <v>0.70412957185799208</v>
      </c>
      <c r="I51" s="18">
        <f t="shared" si="51"/>
        <v>3.0683638997673457</v>
      </c>
      <c r="J51" s="18">
        <f t="shared" si="51"/>
        <v>3.5377504639929169</v>
      </c>
      <c r="L51" t="str">
        <f>$A$13</f>
        <v>Caring, leisure and other service occupations</v>
      </c>
      <c r="M51" s="18">
        <f t="shared" si="43"/>
        <v>2.2240719434084122</v>
      </c>
      <c r="N51" s="18">
        <f t="shared" si="44"/>
        <v>-6.0584489075667154</v>
      </c>
      <c r="O51" s="18">
        <f t="shared" si="45"/>
        <v>1.778369966421689</v>
      </c>
      <c r="P51" s="18">
        <f t="shared" si="46"/>
        <v>1.2186693772157309</v>
      </c>
      <c r="Q51" s="18">
        <f t="shared" si="55"/>
        <v>1.4048934116427159</v>
      </c>
      <c r="S51" s="18">
        <f t="shared" ref="S51:U51" si="63">IF($F$6-$D$6 &lt;&gt; 0,(EXP(LN(1+(S31/100))/($F$6-$D$6))-1)*100,0)</f>
        <v>1.4048934116427159</v>
      </c>
      <c r="T51" s="18">
        <f t="shared" si="63"/>
        <v>2.6768318332697438</v>
      </c>
      <c r="U51" s="18">
        <f t="shared" si="63"/>
        <v>3.6776600824946604</v>
      </c>
      <c r="W51" t="str">
        <f>$A$13</f>
        <v>Caring, leisure and other service occupations</v>
      </c>
      <c r="X51" s="18">
        <f t="shared" si="47"/>
        <v>1.0727373626784553</v>
      </c>
      <c r="Y51" s="18">
        <f t="shared" si="48"/>
        <v>-2.526698509677483</v>
      </c>
      <c r="Z51" s="18">
        <f t="shared" si="49"/>
        <v>0.29982314144332278</v>
      </c>
      <c r="AA51" s="18">
        <f t="shared" si="50"/>
        <v>0.66567901317517997</v>
      </c>
      <c r="AB51" s="18">
        <f t="shared" si="57"/>
        <v>0.5435790175781996</v>
      </c>
      <c r="AD51" s="18">
        <f t="shared" ref="AD51:AF51" si="64">IF($F$6-$D$6 &lt;&gt; 0,(EXP(LN(1+(AD31/100))/($F$6-$D$6))-1)*100,0)</f>
        <v>0.5435790175781996</v>
      </c>
      <c r="AE51" s="18">
        <f t="shared" si="64"/>
        <v>3.1501660527599729</v>
      </c>
      <c r="AF51" s="18">
        <f t="shared" si="64"/>
        <v>3.5072167212970573</v>
      </c>
    </row>
    <row r="52" spans="1:32" x14ac:dyDescent="0.2">
      <c r="A52" t="str">
        <f>$A$14</f>
        <v>Sales and customer service occupations</v>
      </c>
      <c r="B52" s="18">
        <f t="shared" si="42"/>
        <v>0.82514165429850017</v>
      </c>
      <c r="C52" s="18">
        <f t="shared" si="42"/>
        <v>-3.4389832621303462</v>
      </c>
      <c r="D52" s="18">
        <f t="shared" si="42"/>
        <v>0.45150648129532733</v>
      </c>
      <c r="E52" s="18">
        <f t="shared" si="42"/>
        <v>0.1442829872806195</v>
      </c>
      <c r="F52" s="18">
        <f t="shared" si="54"/>
        <v>0.246586274194871</v>
      </c>
      <c r="H52" s="18">
        <f t="shared" si="51"/>
        <v>0.246586274194871</v>
      </c>
      <c r="I52" s="18">
        <f t="shared" si="51"/>
        <v>2.6154120789369406</v>
      </c>
      <c r="J52" s="18">
        <f t="shared" si="51"/>
        <v>2.7881468450744462</v>
      </c>
      <c r="L52" t="str">
        <f>$A$14</f>
        <v>Sales and customer service occupations</v>
      </c>
      <c r="M52" s="18">
        <f t="shared" si="43"/>
        <v>0.38643853506930004</v>
      </c>
      <c r="N52" s="18">
        <f t="shared" si="44"/>
        <v>-1.7234526192986155</v>
      </c>
      <c r="O52" s="18">
        <f t="shared" si="45"/>
        <v>1.1058751236315834</v>
      </c>
      <c r="P52" s="18">
        <f t="shared" si="46"/>
        <v>0.42971904799189442</v>
      </c>
      <c r="Q52" s="18">
        <f t="shared" si="55"/>
        <v>0.65460047797445409</v>
      </c>
      <c r="S52" s="18">
        <f t="shared" ref="S52:U52" si="65">IF($F$6-$D$6 &lt;&gt; 0,(EXP(LN(1+(S32/100))/($F$6-$D$6))-1)*100,0)</f>
        <v>0.65460047797445409</v>
      </c>
      <c r="T52" s="18">
        <f t="shared" si="65"/>
        <v>2.0404606718133378</v>
      </c>
      <c r="U52" s="18">
        <f t="shared" si="65"/>
        <v>2.5396197314283997</v>
      </c>
      <c r="W52" t="str">
        <f>$A$14</f>
        <v>Sales and customer service occupations</v>
      </c>
      <c r="X52" s="18">
        <f t="shared" si="47"/>
        <v>1.0925727951629938</v>
      </c>
      <c r="Y52" s="18">
        <f t="shared" si="48"/>
        <v>-4.4665877002369463</v>
      </c>
      <c r="Z52" s="18">
        <f t="shared" si="49"/>
        <v>3.9632689238144891E-2</v>
      </c>
      <c r="AA52" s="18">
        <f t="shared" si="50"/>
        <v>-4.5179752339741253E-2</v>
      </c>
      <c r="AB52" s="18">
        <f t="shared" si="57"/>
        <v>-1.691693071506073E-2</v>
      </c>
      <c r="AD52" s="18">
        <f t="shared" ref="AD52:AF52" si="66">IF($F$6-$D$6 &lt;&gt; 0,(EXP(LN(1+(AD32/100))/($F$6-$D$6))-1)*100,0)</f>
        <v>-1.691693071506073E-2</v>
      </c>
      <c r="AE52" s="18">
        <f t="shared" si="66"/>
        <v>2.9484598494184056</v>
      </c>
      <c r="AF52" s="18">
        <f t="shared" si="66"/>
        <v>2.9372018344106854</v>
      </c>
    </row>
    <row r="53" spans="1:32" x14ac:dyDescent="0.2">
      <c r="A53" t="str">
        <f>$A$15</f>
        <v>Process, plant and machine operatives</v>
      </c>
      <c r="B53" s="18">
        <f t="shared" si="42"/>
        <v>2.4845327304072962</v>
      </c>
      <c r="C53" s="18">
        <f t="shared" si="42"/>
        <v>-11.385669854060087</v>
      </c>
      <c r="D53" s="18">
        <f t="shared" si="42"/>
        <v>0.60031502010793325</v>
      </c>
      <c r="E53" s="18">
        <f t="shared" si="42"/>
        <v>-0.31699423945166227</v>
      </c>
      <c r="F53" s="18">
        <f t="shared" si="54"/>
        <v>-1.2157645055155264E-2</v>
      </c>
      <c r="H53" s="18">
        <f t="shared" si="51"/>
        <v>-1.2157645055155264E-2</v>
      </c>
      <c r="I53" s="18">
        <f t="shared" si="51"/>
        <v>2.6902360600826292</v>
      </c>
      <c r="J53" s="18">
        <f t="shared" si="51"/>
        <v>2.6818545962303153</v>
      </c>
      <c r="L53" t="str">
        <f>$A$15</f>
        <v>Process, plant and machine operatives</v>
      </c>
      <c r="M53" s="18">
        <f t="shared" si="43"/>
        <v>2.6165131318184764</v>
      </c>
      <c r="N53" s="18">
        <f t="shared" si="44"/>
        <v>-11.188900472138119</v>
      </c>
      <c r="O53" s="18">
        <f t="shared" si="45"/>
        <v>0.23210167521821035</v>
      </c>
      <c r="P53" s="18">
        <f t="shared" si="46"/>
        <v>-0.31149732300316257</v>
      </c>
      <c r="Q53" s="18">
        <f t="shared" si="55"/>
        <v>-0.13062602190609951</v>
      </c>
      <c r="S53" s="18">
        <f t="shared" ref="S53:U53" si="67">IF($F$6-$D$6 &lt;&gt; 0,(EXP(LN(1+(S33/100))/($F$6-$D$6))-1)*100,0)</f>
        <v>-0.13062602190609951</v>
      </c>
      <c r="T53" s="18">
        <f t="shared" si="67"/>
        <v>2.6300783602507538</v>
      </c>
      <c r="U53" s="18">
        <f t="shared" si="67"/>
        <v>2.5395263725896067</v>
      </c>
      <c r="W53" t="str">
        <f>$A$15</f>
        <v>Process, plant and machine operatives</v>
      </c>
      <c r="X53" s="18">
        <f t="shared" si="47"/>
        <v>1.3625621992893411</v>
      </c>
      <c r="Y53" s="18">
        <f t="shared" si="48"/>
        <v>-13.110757448562271</v>
      </c>
      <c r="Z53" s="18">
        <f t="shared" si="49"/>
        <v>3.6812219198813834</v>
      </c>
      <c r="AA53" s="18">
        <f t="shared" si="50"/>
        <v>-0.35867469364363469</v>
      </c>
      <c r="AB53" s="18">
        <f t="shared" si="57"/>
        <v>0.97015722668545301</v>
      </c>
      <c r="AD53" s="18">
        <f t="shared" ref="AD53:AF53" si="68">IF($F$6-$D$6 &lt;&gt; 0,(EXP(LN(1+(AD33/100))/($F$6-$D$6))-1)*100,0)</f>
        <v>0.97015722668545301</v>
      </c>
      <c r="AE53" s="18">
        <f t="shared" si="68"/>
        <v>3.2083941462257126</v>
      </c>
      <c r="AF53" s="18">
        <f t="shared" si="68"/>
        <v>3.8475936222739149</v>
      </c>
    </row>
    <row r="54" spans="1:32" x14ac:dyDescent="0.2">
      <c r="A54" t="str">
        <f>$A$16</f>
        <v>Elementary occupations</v>
      </c>
      <c r="B54" s="18">
        <f t="shared" si="42"/>
        <v>0.69516919210754757</v>
      </c>
      <c r="C54" s="18">
        <f t="shared" si="42"/>
        <v>-11.900404179773549</v>
      </c>
      <c r="D54" s="18">
        <f t="shared" si="42"/>
        <v>0.56501310150245398</v>
      </c>
      <c r="E54" s="18">
        <f t="shared" si="42"/>
        <v>-0.1402046296497983</v>
      </c>
      <c r="F54" s="18">
        <f t="shared" si="54"/>
        <v>9.4316741288547057E-2</v>
      </c>
      <c r="H54" s="18">
        <f t="shared" si="51"/>
        <v>9.4316741288547057E-2</v>
      </c>
      <c r="I54" s="18">
        <f t="shared" si="51"/>
        <v>2.6477731701435969</v>
      </c>
      <c r="J54" s="18">
        <f t="shared" si="51"/>
        <v>2.7133306517271638</v>
      </c>
      <c r="L54" t="str">
        <f>$A$16</f>
        <v>Elementary occupations</v>
      </c>
      <c r="M54" s="18">
        <f t="shared" si="43"/>
        <v>0.22727645749012204</v>
      </c>
      <c r="N54" s="18">
        <f t="shared" si="44"/>
        <v>-11.793553993558437</v>
      </c>
      <c r="O54" s="18">
        <f t="shared" si="45"/>
        <v>1.1358940858771538</v>
      </c>
      <c r="P54" s="18">
        <f t="shared" si="46"/>
        <v>-0.2214713078651509</v>
      </c>
      <c r="Q54" s="18">
        <f t="shared" si="55"/>
        <v>0.22894748980522017</v>
      </c>
      <c r="S54" s="18">
        <f t="shared" ref="S54:U54" si="69">IF($F$6-$D$6 &lt;&gt; 0,(EXP(LN(1+(S34/100))/($F$6-$D$6))-1)*100,0)</f>
        <v>0.22894748980522017</v>
      </c>
      <c r="T54" s="18">
        <f t="shared" si="69"/>
        <v>2.2547262350265829</v>
      </c>
      <c r="U54" s="18">
        <f t="shared" si="69"/>
        <v>2.4230443326875406</v>
      </c>
      <c r="W54" t="str">
        <f>$A$16</f>
        <v>Elementary occupations</v>
      </c>
      <c r="X54" s="18">
        <f t="shared" si="47"/>
        <v>1.2547964098737152</v>
      </c>
      <c r="Y54" s="18">
        <f t="shared" si="48"/>
        <v>-12.024986401277138</v>
      </c>
      <c r="Z54" s="18">
        <f t="shared" si="49"/>
        <v>-0.11922595023817761</v>
      </c>
      <c r="AA54" s="18">
        <f t="shared" si="50"/>
        <v>-3.9905371727400052E-2</v>
      </c>
      <c r="AB54" s="18">
        <f t="shared" si="57"/>
        <v>-6.6352561277882582E-2</v>
      </c>
      <c r="AD54" s="18">
        <f t="shared" ref="AD54:AF54" si="70">IF($F$6-$D$6 &lt;&gt; 0,(EXP(LN(1+(AD34/100))/($F$6-$D$6))-1)*100,0)</f>
        <v>-6.6352561277882582E-2</v>
      </c>
      <c r="AE54" s="18">
        <f t="shared" si="70"/>
        <v>3.0820396503512537</v>
      </c>
      <c r="AF54" s="18">
        <f t="shared" si="70"/>
        <v>3.0387328250810475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2.0981496602968663</v>
      </c>
      <c r="C56" s="26">
        <f>IF(D$6-C$6 &lt;&gt; 0,(EXP(LN(D18/C18)/(D$6-C$6))-1)*100,0)</f>
        <v>-1.7509497080388292</v>
      </c>
      <c r="D56" s="26">
        <f>IF(E$6-D$6 &lt;&gt; 0,(EXP(LN(E18/D18)/(E$6-D$6))-1)*100,0)</f>
        <v>0.61202287509127817</v>
      </c>
      <c r="E56" s="26">
        <f>IF(F$6-E$6 &lt;&gt; 0,(EXP(LN(F18/E18)/(F$6-E$6))-1)*100,0)</f>
        <v>0.46134993665722934</v>
      </c>
      <c r="F56" s="26">
        <f t="shared" si="54"/>
        <v>0.51154916139344309</v>
      </c>
      <c r="H56" s="26">
        <f t="shared" si="51"/>
        <v>0.51154916139344309</v>
      </c>
      <c r="I56" s="26">
        <f t="shared" ref="I56" si="71">IF($F$6-$D$6 &lt;&gt; 0,(EXP(LN(1+(I36/100))/($F$6-$D$6))-1)*100,0)</f>
        <v>2.7572151983321858</v>
      </c>
      <c r="J56" s="26">
        <f t="shared" ref="J56" si="72">IF($F$6-$D$6 &lt;&gt; 0,(EXP(LN(1+(J36/100))/($F$6-$D$6))-1)*100,0)</f>
        <v>3.1109175657334065</v>
      </c>
      <c r="L56" s="24" t="str">
        <f>$A$18</f>
        <v>All occupations</v>
      </c>
      <c r="M56" s="26">
        <f>IF(N$6-M$6 &lt;&gt; 0,(EXP(LN(N18/M18)/(N$6-M$6))-1)*100,0)</f>
        <v>2.0483541933534966</v>
      </c>
      <c r="N56" s="26">
        <f>IF(O$6-N$6 &lt;&gt; 0,(EXP(LN(O18/N18)/(O$6-N$6))-1)*100,0)</f>
        <v>-3.2448521878074676</v>
      </c>
      <c r="O56" s="26">
        <f>IF(P$6-O$6 &lt;&gt; 0,(EXP(LN(P18/O18)/(P$6-O$6))-1)*100,0)</f>
        <v>0.47888688896673415</v>
      </c>
      <c r="P56" s="26">
        <f>IF(Q$6-P$6 &lt;&gt; 0,(EXP(LN(Q18/P18)/(Q$6-P$6))-1)*100,0)</f>
        <v>0.35137830365026268</v>
      </c>
      <c r="Q56" s="26">
        <f t="shared" ref="Q56" si="73">IF(Q$6-O$6 &lt;&gt; 0,(EXP(LN(Q18/O18)/(Q$6-O$6))-1)*100,0)</f>
        <v>0.39386317644045654</v>
      </c>
      <c r="S56" s="26">
        <f t="shared" ref="S56:U56" si="74">IF($F$6-$D$6 &lt;&gt; 0,(EXP(LN(1+(S36/100))/($F$6-$D$6))-1)*100,0)</f>
        <v>0.39386317644045654</v>
      </c>
      <c r="T56" s="26">
        <f t="shared" si="74"/>
        <v>2.3329940246167302</v>
      </c>
      <c r="U56" s="26">
        <f t="shared" si="74"/>
        <v>2.6204550441334185</v>
      </c>
      <c r="W56" s="24" t="str">
        <f>$A$18</f>
        <v>All occupations</v>
      </c>
      <c r="X56" s="26">
        <f>IF(Y$6-X$6 &lt;&gt; 0,(EXP(LN(Y18/X18)/(Y$6-X$6))-1)*100,0)</f>
        <v>2.1490657315889283</v>
      </c>
      <c r="Y56" s="26">
        <f>IF(Z$6-Y$6 &lt;&gt; 0,(EXP(LN(Z18/Y18)/(Z$6-Y$6))-1)*100,0)</f>
        <v>-0.22719050063537694</v>
      </c>
      <c r="Z56" s="26">
        <f>IF(AA$6-Z$6 &lt;&gt; 0,(EXP(LN(AA18/Z18)/(AA$6-Z$6))-1)*100,0)</f>
        <v>0.74302282638976092</v>
      </c>
      <c r="AA56" s="26">
        <f>IF(AB$6-AA$6 &lt;&gt; 0,(EXP(LN(AB18/AA18)/(AB$6-AA$6))-1)*100,0)</f>
        <v>0.56767317814263585</v>
      </c>
      <c r="AB56" s="26">
        <f t="shared" ref="AB56" si="75">IF(AB$6-Z$6 &lt;&gt; 0,(EXP(LN(AB18/Z18)/(AB$6-Z$6))-1)*100,0)</f>
        <v>0.62608912271662209</v>
      </c>
      <c r="AD56" s="26">
        <f t="shared" ref="AD56:AF56" si="76">IF($F$6-$D$6 &lt;&gt; 0,(EXP(LN(1+(AD36/100))/($F$6-$D$6))-1)*100,0)</f>
        <v>0.62608912271662209</v>
      </c>
      <c r="AE56" s="26">
        <f t="shared" si="76"/>
        <v>3.1540086312873417</v>
      </c>
      <c r="AF56" s="26">
        <f t="shared" si="76"/>
        <v>3.5659008237107548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8.3236994964626518</v>
      </c>
      <c r="C64" s="27">
        <f t="shared" si="77"/>
        <v>2.1763525307394502</v>
      </c>
      <c r="D64" s="27">
        <f t="shared" si="77"/>
        <v>-3.7108811173069824</v>
      </c>
      <c r="E64" s="27">
        <f t="shared" si="77"/>
        <v>6.6369050519963082</v>
      </c>
      <c r="F64" s="27">
        <f>F8-D8</f>
        <v>2.9260239346893258</v>
      </c>
      <c r="L64" t="str">
        <f>$A$8</f>
        <v>Managers, directors and senior officials</v>
      </c>
      <c r="M64" s="27">
        <f t="shared" ref="M64:M72" si="78">N8-M8</f>
        <v>3.9272547325640801</v>
      </c>
      <c r="N64" s="27">
        <f t="shared" ref="N64:N72" si="79">O8-N8</f>
        <v>0.54613359888168134</v>
      </c>
      <c r="O64" s="27">
        <f t="shared" ref="O64:O72" si="80">P8-O8</f>
        <v>-2.6508536344582936</v>
      </c>
      <c r="P64" s="27">
        <f t="shared" ref="P64:P72" si="81">Q8-P8</f>
        <v>2.7601876788239963</v>
      </c>
      <c r="Q64" s="27">
        <f>Q8-O8</f>
        <v>0.10933404436570271</v>
      </c>
      <c r="W64" t="str">
        <f>$A$8</f>
        <v>Managers, directors and senior officials</v>
      </c>
      <c r="X64" s="27">
        <f t="shared" ref="X64:X72" si="82">Y8-X8</f>
        <v>4.3964447638986215</v>
      </c>
      <c r="Y64" s="27">
        <f t="shared" ref="Y64:Y72" si="83">Z8-Y8</f>
        <v>1.6302189318576836</v>
      </c>
      <c r="Z64" s="27">
        <f t="shared" ref="Z64:Z72" si="84">AA8-Z8</f>
        <v>-1.0600274828486462</v>
      </c>
      <c r="AA64" s="27">
        <f t="shared" ref="AA64:AA72" si="85">AB8-AA8</f>
        <v>3.8767173731724682</v>
      </c>
      <c r="AB64" s="27">
        <f>AB8-Z8</f>
        <v>2.816689890323822</v>
      </c>
    </row>
    <row r="65" spans="1:31" x14ac:dyDescent="0.2">
      <c r="A65" t="str">
        <f>$A$9</f>
        <v>Professional occupations</v>
      </c>
      <c r="B65" s="27">
        <f t="shared" si="77"/>
        <v>20.99779269092403</v>
      </c>
      <c r="C65" s="27">
        <f t="shared" si="77"/>
        <v>7.8787612581432995</v>
      </c>
      <c r="D65" s="27">
        <f t="shared" si="77"/>
        <v>10.097124242958103</v>
      </c>
      <c r="E65" s="27">
        <f t="shared" si="77"/>
        <v>19.146136946493357</v>
      </c>
      <c r="F65" s="27">
        <f t="shared" ref="F65:F72" si="86">F9-D9</f>
        <v>29.243261189451459</v>
      </c>
      <c r="L65" t="str">
        <f>$A$9</f>
        <v>Professional occupations</v>
      </c>
      <c r="M65" s="27">
        <f t="shared" si="78"/>
        <v>10.037059872355599</v>
      </c>
      <c r="N65" s="27">
        <f t="shared" si="79"/>
        <v>2.5070783782854704</v>
      </c>
      <c r="O65" s="27">
        <f t="shared" si="80"/>
        <v>6.7446097213638438</v>
      </c>
      <c r="P65" s="27">
        <f t="shared" si="81"/>
        <v>6.7532935411050659</v>
      </c>
      <c r="Q65" s="27">
        <f t="shared" ref="Q65:Q72" si="87">Q9-O9</f>
        <v>13.49790326246891</v>
      </c>
      <c r="W65" t="str">
        <f>$A$9</f>
        <v>Professional occupations</v>
      </c>
      <c r="X65" s="27">
        <f t="shared" si="82"/>
        <v>10.960732818568374</v>
      </c>
      <c r="Y65" s="27">
        <f t="shared" si="83"/>
        <v>5.3716828798577154</v>
      </c>
      <c r="Z65" s="27">
        <f t="shared" si="84"/>
        <v>3.3525145215942871</v>
      </c>
      <c r="AA65" s="27">
        <f t="shared" si="85"/>
        <v>12.392843405388419</v>
      </c>
      <c r="AB65" s="27">
        <f t="shared" ref="AB65:AB72" si="88">AB9-Z9</f>
        <v>15.745357926982706</v>
      </c>
    </row>
    <row r="66" spans="1:31" x14ac:dyDescent="0.2">
      <c r="A66" t="str">
        <f>$A$10</f>
        <v>Associate professional occupations</v>
      </c>
      <c r="B66" s="27">
        <f t="shared" si="77"/>
        <v>11.253530841558501</v>
      </c>
      <c r="C66" s="27">
        <f t="shared" si="77"/>
        <v>2.5350341984296136</v>
      </c>
      <c r="D66" s="27">
        <f t="shared" si="77"/>
        <v>6.841657525583642</v>
      </c>
      <c r="E66" s="27">
        <f t="shared" si="77"/>
        <v>10.374929489136889</v>
      </c>
      <c r="F66" s="27">
        <f t="shared" si="86"/>
        <v>17.216587014720531</v>
      </c>
      <c r="L66" t="str">
        <f>$A$10</f>
        <v>Associate professional occupations</v>
      </c>
      <c r="M66" s="27">
        <f t="shared" si="78"/>
        <v>5.6205566133596534</v>
      </c>
      <c r="N66" s="27">
        <f t="shared" si="79"/>
        <v>0.35912485820481521</v>
      </c>
      <c r="O66" s="27">
        <f t="shared" si="80"/>
        <v>-2.549578652762662</v>
      </c>
      <c r="P66" s="27">
        <f t="shared" si="81"/>
        <v>1.0849167476611541</v>
      </c>
      <c r="Q66" s="27">
        <f t="shared" si="87"/>
        <v>-1.464661905101508</v>
      </c>
      <c r="W66" t="str">
        <f>$A$10</f>
        <v>Associate professional occupations</v>
      </c>
      <c r="X66" s="27">
        <f t="shared" si="82"/>
        <v>5.6329742281988047</v>
      </c>
      <c r="Y66" s="27">
        <f t="shared" si="83"/>
        <v>2.1759093402247629</v>
      </c>
      <c r="Z66" s="27">
        <f t="shared" si="84"/>
        <v>9.3912361783463254</v>
      </c>
      <c r="AA66" s="27">
        <f t="shared" si="85"/>
        <v>9.2900127414756355</v>
      </c>
      <c r="AB66" s="27">
        <f t="shared" si="88"/>
        <v>18.681248919821961</v>
      </c>
    </row>
    <row r="67" spans="1:31" x14ac:dyDescent="0.2">
      <c r="A67" t="str">
        <f>$A$11</f>
        <v>Administrative and secretarial occupations</v>
      </c>
      <c r="B67" s="27">
        <f t="shared" si="77"/>
        <v>2.7290105423353879</v>
      </c>
      <c r="C67" s="27">
        <f t="shared" si="77"/>
        <v>2.3053825545976991</v>
      </c>
      <c r="D67" s="27">
        <f t="shared" si="77"/>
        <v>2.1817847092874132</v>
      </c>
      <c r="E67" s="27">
        <f t="shared" si="77"/>
        <v>-4.2751148460537109</v>
      </c>
      <c r="F67" s="27">
        <f t="shared" si="86"/>
        <v>-2.0933301367662978</v>
      </c>
      <c r="L67" t="str">
        <f>$A$11</f>
        <v>Administrative and secretarial occupations</v>
      </c>
      <c r="M67" s="27">
        <f t="shared" si="78"/>
        <v>0.52860420617314574</v>
      </c>
      <c r="N67" s="27">
        <f t="shared" si="79"/>
        <v>3.9366771882971037</v>
      </c>
      <c r="O67" s="27">
        <f t="shared" si="80"/>
        <v>2.4176580078957883</v>
      </c>
      <c r="P67" s="27">
        <f t="shared" si="81"/>
        <v>4.2491572147308716</v>
      </c>
      <c r="Q67" s="27">
        <f t="shared" si="87"/>
        <v>6.6668152226266599</v>
      </c>
      <c r="W67" t="str">
        <f>$A$11</f>
        <v>Administrative and secretarial occupations</v>
      </c>
      <c r="X67" s="27">
        <f t="shared" si="82"/>
        <v>2.2004063361620751</v>
      </c>
      <c r="Y67" s="27">
        <f t="shared" si="83"/>
        <v>-1.6312946336991772</v>
      </c>
      <c r="Z67" s="27">
        <f t="shared" si="84"/>
        <v>-0.23587329860828987</v>
      </c>
      <c r="AA67" s="27">
        <f t="shared" si="85"/>
        <v>-8.5242720607846039</v>
      </c>
      <c r="AB67" s="27">
        <f t="shared" si="88"/>
        <v>-8.7601453593928937</v>
      </c>
    </row>
    <row r="68" spans="1:31" x14ac:dyDescent="0.2">
      <c r="A68" t="str">
        <f>$A$12</f>
        <v>Skilled trades occupations</v>
      </c>
      <c r="B68" s="27">
        <f t="shared" si="77"/>
        <v>1.9080633559022004</v>
      </c>
      <c r="C68" s="27">
        <f t="shared" si="77"/>
        <v>-7.4219056703288544</v>
      </c>
      <c r="D68" s="27">
        <f t="shared" si="77"/>
        <v>-0.29168715235952192</v>
      </c>
      <c r="E68" s="27">
        <f t="shared" si="77"/>
        <v>-2.0968734563534497</v>
      </c>
      <c r="F68" s="27">
        <f t="shared" si="86"/>
        <v>-2.3885606087129716</v>
      </c>
      <c r="L68" t="str">
        <f>$A$12</f>
        <v>Skilled trades occupations</v>
      </c>
      <c r="M68" s="27">
        <f t="shared" si="78"/>
        <v>2.2293191372511032</v>
      </c>
      <c r="N68" s="27">
        <f t="shared" si="79"/>
        <v>-7.8254604050269592</v>
      </c>
      <c r="O68" s="27">
        <f t="shared" si="80"/>
        <v>-0.72472767572679686</v>
      </c>
      <c r="P68" s="27">
        <f t="shared" si="81"/>
        <v>-2.7925730272311426</v>
      </c>
      <c r="Q68" s="27">
        <f t="shared" si="87"/>
        <v>-3.5173007029579395</v>
      </c>
      <c r="W68" t="str">
        <f>$A$12</f>
        <v>Skilled trades occupations</v>
      </c>
      <c r="X68" s="27">
        <f t="shared" si="82"/>
        <v>-0.32125578134889388</v>
      </c>
      <c r="Y68" s="27">
        <f t="shared" si="83"/>
        <v>0.40355473469809855</v>
      </c>
      <c r="Z68" s="27">
        <f t="shared" si="84"/>
        <v>0.4330405233673007</v>
      </c>
      <c r="AA68" s="27">
        <f t="shared" si="85"/>
        <v>0.69569957087768941</v>
      </c>
      <c r="AB68" s="27">
        <f t="shared" si="88"/>
        <v>1.1287400942449901</v>
      </c>
    </row>
    <row r="69" spans="1:31" x14ac:dyDescent="0.2">
      <c r="A69" t="str">
        <f>$A$13</f>
        <v>Caring, leisure and other service occupations</v>
      </c>
      <c r="B69" s="27">
        <f t="shared" si="77"/>
        <v>4.1873972388086287</v>
      </c>
      <c r="C69" s="27">
        <f t="shared" si="77"/>
        <v>-2.6813738699218703</v>
      </c>
      <c r="D69" s="27">
        <f t="shared" si="77"/>
        <v>2.3531383074998615</v>
      </c>
      <c r="E69" s="27">
        <f t="shared" si="77"/>
        <v>6.7293441840618584</v>
      </c>
      <c r="F69" s="27">
        <f t="shared" si="86"/>
        <v>9.0824824915617199</v>
      </c>
      <c r="L69" t="str">
        <f>$A$13</f>
        <v>Caring, leisure and other service occupations</v>
      </c>
      <c r="M69" s="27">
        <f t="shared" si="78"/>
        <v>1.3020084542509345</v>
      </c>
      <c r="N69" s="27">
        <f t="shared" si="79"/>
        <v>-0.9365221272148041</v>
      </c>
      <c r="O69" s="27">
        <f t="shared" si="80"/>
        <v>1.337988433791276</v>
      </c>
      <c r="P69" s="27">
        <f t="shared" si="81"/>
        <v>2.0422706782848294</v>
      </c>
      <c r="Q69" s="27">
        <f t="shared" si="87"/>
        <v>3.3802591120761054</v>
      </c>
      <c r="W69" t="str">
        <f>$A$13</f>
        <v>Caring, leisure and other service occupations</v>
      </c>
      <c r="X69" s="27">
        <f t="shared" si="82"/>
        <v>2.8853887845577049</v>
      </c>
      <c r="Y69" s="27">
        <f t="shared" si="83"/>
        <v>-1.7448517427070982</v>
      </c>
      <c r="Z69" s="27">
        <f t="shared" si="84"/>
        <v>1.0151498737085802</v>
      </c>
      <c r="AA69" s="27">
        <f t="shared" si="85"/>
        <v>4.6870735057770787</v>
      </c>
      <c r="AB69" s="27">
        <f t="shared" si="88"/>
        <v>5.7022233794856589</v>
      </c>
    </row>
    <row r="70" spans="1:31" x14ac:dyDescent="0.2">
      <c r="A70" t="str">
        <f>$A$14</f>
        <v>Sales and customer service occupations</v>
      </c>
      <c r="B70" s="27">
        <f t="shared" si="77"/>
        <v>2.1912163731247887</v>
      </c>
      <c r="C70" s="27">
        <f t="shared" si="77"/>
        <v>-2.3304006699306257</v>
      </c>
      <c r="D70" s="27">
        <f t="shared" si="77"/>
        <v>1.4905895761414882</v>
      </c>
      <c r="E70" s="27">
        <f t="shared" si="77"/>
        <v>0.97189917138759085</v>
      </c>
      <c r="F70" s="27">
        <f t="shared" si="86"/>
        <v>2.4624887475290791</v>
      </c>
      <c r="L70" t="str">
        <f>$A$14</f>
        <v>Sales and customer service occupations</v>
      </c>
      <c r="M70" s="27">
        <f t="shared" si="78"/>
        <v>0.38862984618730323</v>
      </c>
      <c r="N70" s="27">
        <f t="shared" si="79"/>
        <v>-0.43750060693938764</v>
      </c>
      <c r="O70" s="27">
        <f t="shared" si="80"/>
        <v>1.4102970906701451</v>
      </c>
      <c r="P70" s="27">
        <f t="shared" si="81"/>
        <v>1.1548054466348106</v>
      </c>
      <c r="Q70" s="27">
        <f t="shared" si="87"/>
        <v>2.5651025373049556</v>
      </c>
      <c r="W70" t="str">
        <f>$A$14</f>
        <v>Sales and customer service occupations</v>
      </c>
      <c r="X70" s="27">
        <f t="shared" si="82"/>
        <v>1.8025865269374677</v>
      </c>
      <c r="Y70" s="27">
        <f t="shared" si="83"/>
        <v>-1.8929000629912451</v>
      </c>
      <c r="Z70" s="27">
        <f t="shared" si="84"/>
        <v>8.0292485471360919E-2</v>
      </c>
      <c r="AA70" s="27">
        <f t="shared" si="85"/>
        <v>-0.18290627524723391</v>
      </c>
      <c r="AB70" s="27">
        <f t="shared" si="88"/>
        <v>-0.10261378977587299</v>
      </c>
    </row>
    <row r="71" spans="1:31" x14ac:dyDescent="0.2">
      <c r="A71" t="str">
        <f>$A$15</f>
        <v>Process, plant and machine operatives</v>
      </c>
      <c r="B71" s="27">
        <f t="shared" si="77"/>
        <v>4.7291845552327842</v>
      </c>
      <c r="C71" s="27">
        <f t="shared" si="77"/>
        <v>-5.7586738094409711</v>
      </c>
      <c r="D71" s="27">
        <f t="shared" si="77"/>
        <v>1.3615428206775917</v>
      </c>
      <c r="E71" s="27">
        <f t="shared" si="77"/>
        <v>-1.4432083926633794</v>
      </c>
      <c r="F71" s="27">
        <f t="shared" si="86"/>
        <v>-8.1665571985787722E-2</v>
      </c>
      <c r="L71" t="str">
        <f>$A$15</f>
        <v>Process, plant and machine operatives</v>
      </c>
      <c r="M71" s="27">
        <f t="shared" si="78"/>
        <v>4.4563040931096012</v>
      </c>
      <c r="N71" s="27">
        <f t="shared" si="79"/>
        <v>-5.079738911285439</v>
      </c>
      <c r="O71" s="27">
        <f t="shared" si="80"/>
        <v>0.47009487253423998</v>
      </c>
      <c r="P71" s="27">
        <f t="shared" si="81"/>
        <v>-1.252939193671331</v>
      </c>
      <c r="Q71" s="27">
        <f t="shared" si="87"/>
        <v>-0.78284432113709101</v>
      </c>
      <c r="W71" t="str">
        <f>$A$15</f>
        <v>Process, plant and machine operatives</v>
      </c>
      <c r="X71" s="27">
        <f t="shared" si="82"/>
        <v>0.27288046212322925</v>
      </c>
      <c r="Y71" s="27">
        <f t="shared" si="83"/>
        <v>-0.67893489815549923</v>
      </c>
      <c r="Z71" s="27">
        <f t="shared" si="84"/>
        <v>0.89144794814338812</v>
      </c>
      <c r="AA71" s="27">
        <f t="shared" si="85"/>
        <v>-0.1902691989921248</v>
      </c>
      <c r="AB71" s="27">
        <f t="shared" si="88"/>
        <v>0.70117874915126333</v>
      </c>
    </row>
    <row r="72" spans="1:31" x14ac:dyDescent="0.2">
      <c r="A72" t="str">
        <f>$A$16</f>
        <v>Elementary occupations</v>
      </c>
      <c r="B72" s="27">
        <f t="shared" si="77"/>
        <v>2.1951049056507799</v>
      </c>
      <c r="C72" s="27">
        <f t="shared" si="77"/>
        <v>-9.558176522287738</v>
      </c>
      <c r="D72" s="27">
        <f t="shared" si="77"/>
        <v>2.0217310875180772</v>
      </c>
      <c r="E72" s="27">
        <f t="shared" si="77"/>
        <v>-1.0140181480049364</v>
      </c>
      <c r="F72" s="27">
        <f t="shared" si="86"/>
        <v>1.0077129395131408</v>
      </c>
      <c r="L72" t="str">
        <f>$A$16</f>
        <v>Elementary occupations</v>
      </c>
      <c r="M72" s="27">
        <f t="shared" si="78"/>
        <v>0.39083752205947064</v>
      </c>
      <c r="N72" s="27">
        <f t="shared" si="79"/>
        <v>-5.0990577654538072</v>
      </c>
      <c r="O72" s="27">
        <f t="shared" si="80"/>
        <v>2.215743269982859</v>
      </c>
      <c r="P72" s="27">
        <f t="shared" si="81"/>
        <v>-0.88484123730935238</v>
      </c>
      <c r="Q72" s="27">
        <f t="shared" si="87"/>
        <v>1.3309020326735066</v>
      </c>
      <c r="W72" t="str">
        <f>$A$16</f>
        <v>Elementary occupations</v>
      </c>
      <c r="X72" s="27">
        <f t="shared" si="82"/>
        <v>1.8042673835913661</v>
      </c>
      <c r="Y72" s="27">
        <f t="shared" si="83"/>
        <v>-4.4591187568339237</v>
      </c>
      <c r="Z72" s="27">
        <f t="shared" si="84"/>
        <v>-0.19401218246471785</v>
      </c>
      <c r="AA72" s="27">
        <f t="shared" si="85"/>
        <v>-0.12917691069567638</v>
      </c>
      <c r="AB72" s="27">
        <f t="shared" si="88"/>
        <v>-0.32318909316039424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58.514999999999759</v>
      </c>
      <c r="C74" s="29">
        <f t="shared" ref="C74" si="89">D18-C18</f>
        <v>-12.854999999999905</v>
      </c>
      <c r="D74" s="29">
        <f>E18-D18</f>
        <v>22.344999999999573</v>
      </c>
      <c r="E74" s="29">
        <f>F18-E18</f>
        <v>35.030000000000655</v>
      </c>
      <c r="F74" s="29">
        <f>F18-D18</f>
        <v>57.375000000000227</v>
      </c>
      <c r="L74" s="24" t="str">
        <f>$A$18</f>
        <v>All occupations</v>
      </c>
      <c r="M74" s="29">
        <f>N18-M18</f>
        <v>28.880574477310859</v>
      </c>
      <c r="N74" s="29">
        <f t="shared" ref="N74" si="90">O18-N18</f>
        <v>-12.029265792251351</v>
      </c>
      <c r="O74" s="29">
        <f>P18-O18</f>
        <v>8.6712314332904725</v>
      </c>
      <c r="P74" s="29">
        <f>Q18-P18</f>
        <v>13.114277849028781</v>
      </c>
      <c r="Q74" s="29">
        <f>Q18-O18</f>
        <v>21.785509282319254</v>
      </c>
      <c r="W74" s="24" t="str">
        <f>$A$18</f>
        <v>All occupations</v>
      </c>
      <c r="X74" s="29">
        <f>Y18-X18</f>
        <v>29.634425522688787</v>
      </c>
      <c r="Y74" s="29">
        <f t="shared" ref="Y74" si="91">Z18-Y18</f>
        <v>-0.82573420774872375</v>
      </c>
      <c r="Z74" s="29">
        <f>AA18-Z18</f>
        <v>13.673768566709668</v>
      </c>
      <c r="AA74" s="29">
        <f>AB18-AA18</f>
        <v>21.915722150971533</v>
      </c>
      <c r="AB74" s="29">
        <f>AB18-Z18</f>
        <v>35.589490717681201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53.971704366970556</v>
      </c>
      <c r="C80" s="11">
        <f t="shared" si="92"/>
        <v>62.295403863433208</v>
      </c>
      <c r="D80" s="11">
        <f t="shared" si="92"/>
        <v>64.471756394172658</v>
      </c>
      <c r="E80" s="11">
        <f t="shared" si="92"/>
        <v>60.760875276865676</v>
      </c>
      <c r="F80" s="11">
        <f t="shared" si="92"/>
        <v>67.397780328861984</v>
      </c>
      <c r="H80" s="40">
        <f>IF(D$6-B$6 &lt;&gt; 0,(EXP(LN(D8/B8)/(D$6-B$6))-1)*100,0)</f>
        <v>3.6193047021833014</v>
      </c>
      <c r="I80" s="40">
        <f t="shared" ref="I80:I88" si="93">F46</f>
        <v>0.29633715991304044</v>
      </c>
      <c r="L80" t="str">
        <f t="shared" ref="L80:Q88" si="94">L8</f>
        <v>Managers, directors and senior officials</v>
      </c>
      <c r="M80" s="11">
        <f t="shared" si="94"/>
        <v>35.927173132945029</v>
      </c>
      <c r="N80" s="11">
        <f t="shared" si="94"/>
        <v>39.854427865509109</v>
      </c>
      <c r="O80" s="11">
        <f t="shared" si="94"/>
        <v>40.40056146439079</v>
      </c>
      <c r="P80" s="11">
        <f t="shared" si="94"/>
        <v>37.749707829932497</v>
      </c>
      <c r="Q80" s="11">
        <f t="shared" si="94"/>
        <v>40.509895508756493</v>
      </c>
      <c r="S80" s="40">
        <f t="shared" ref="S80:S88" si="95">IF(O$6-M$6 &lt;&gt; 0,(EXP(LN(O8/M8)/(O$6-M$6))-1)*100,0)</f>
        <v>2.3747539034100651</v>
      </c>
      <c r="T80" s="40">
        <f t="shared" ref="T80:T88" si="96">Q46</f>
        <v>1.8018925303264766E-2</v>
      </c>
      <c r="W80" t="str">
        <f t="shared" ref="W80:AB88" si="97">W8</f>
        <v>Managers, directors and senior officials</v>
      </c>
      <c r="X80" s="11">
        <f t="shared" si="97"/>
        <v>18.044531234025449</v>
      </c>
      <c r="Y80" s="11">
        <f t="shared" si="97"/>
        <v>22.44097599792407</v>
      </c>
      <c r="Z80" s="11">
        <f t="shared" si="97"/>
        <v>24.071194929781754</v>
      </c>
      <c r="AA80" s="11">
        <f t="shared" si="97"/>
        <v>23.011167446933108</v>
      </c>
      <c r="AB80" s="11">
        <f t="shared" si="97"/>
        <v>26.887884820105576</v>
      </c>
      <c r="AD80" s="40">
        <f t="shared" ref="AD80:AD88" si="98">IF(Z$6-X$6 &lt;&gt; 0,(EXP(LN(Z8/X8)/(Z$6-X$6))-1)*100,0)</f>
        <v>5.9327896240465083</v>
      </c>
      <c r="AE80" s="40">
        <f t="shared" ref="AE80:AE88" si="99">AB46</f>
        <v>0.74046070033355615</v>
      </c>
    </row>
    <row r="81" spans="1:31" x14ac:dyDescent="0.2">
      <c r="A81" t="str">
        <f t="shared" si="92"/>
        <v>Professional occupations</v>
      </c>
      <c r="B81" s="11">
        <f t="shared" si="92"/>
        <v>129.87459848061269</v>
      </c>
      <c r="C81" s="11">
        <f t="shared" si="92"/>
        <v>150.87239117153672</v>
      </c>
      <c r="D81" s="11">
        <f t="shared" si="92"/>
        <v>158.75115242968002</v>
      </c>
      <c r="E81" s="11">
        <f t="shared" si="92"/>
        <v>168.84827667263812</v>
      </c>
      <c r="F81" s="11">
        <f t="shared" si="92"/>
        <v>187.99441361913148</v>
      </c>
      <c r="H81" s="40">
        <f t="shared" ref="H81:H88" si="100">IF(D$6-B$6 &lt;&gt; 0,(EXP(LN(D9/B9)/(D$6-B$6))-1)*100,0)</f>
        <v>4.0970767288007304</v>
      </c>
      <c r="I81" s="40">
        <f t="shared" si="93"/>
        <v>1.1335387459753044</v>
      </c>
      <c r="L81" t="str">
        <f t="shared" si="94"/>
        <v>Professional occupations</v>
      </c>
      <c r="M81" s="11">
        <f t="shared" si="94"/>
        <v>63.810464041104595</v>
      </c>
      <c r="N81" s="11">
        <f t="shared" si="94"/>
        <v>73.847523913460194</v>
      </c>
      <c r="O81" s="11">
        <f t="shared" si="94"/>
        <v>76.354602291745664</v>
      </c>
      <c r="P81" s="11">
        <f t="shared" si="94"/>
        <v>83.099212013109508</v>
      </c>
      <c r="Q81" s="11">
        <f t="shared" si="94"/>
        <v>89.852505554214574</v>
      </c>
      <c r="S81" s="40">
        <f t="shared" si="95"/>
        <v>3.6546198697793297</v>
      </c>
      <c r="T81" s="40">
        <f t="shared" si="96"/>
        <v>1.0911176735432848</v>
      </c>
      <c r="W81" t="str">
        <f t="shared" si="97"/>
        <v>Professional occupations</v>
      </c>
      <c r="X81" s="11">
        <f t="shared" si="97"/>
        <v>66.064134439508152</v>
      </c>
      <c r="Y81" s="11">
        <f t="shared" si="97"/>
        <v>77.024867258076526</v>
      </c>
      <c r="Z81" s="11">
        <f t="shared" si="97"/>
        <v>82.396550137934241</v>
      </c>
      <c r="AA81" s="11">
        <f t="shared" si="97"/>
        <v>85.749064659528528</v>
      </c>
      <c r="AB81" s="11">
        <f t="shared" si="97"/>
        <v>98.141908064916947</v>
      </c>
      <c r="AD81" s="40">
        <f t="shared" si="98"/>
        <v>4.5174140259260254</v>
      </c>
      <c r="AE81" s="40">
        <f t="shared" si="99"/>
        <v>1.172628029571765</v>
      </c>
    </row>
    <row r="82" spans="1:31" x14ac:dyDescent="0.2">
      <c r="A82" t="str">
        <f t="shared" si="92"/>
        <v>Associate professional occupations</v>
      </c>
      <c r="B82" s="11">
        <f t="shared" si="92"/>
        <v>74.579362992080348</v>
      </c>
      <c r="C82" s="11">
        <f t="shared" si="92"/>
        <v>85.832893833638849</v>
      </c>
      <c r="D82" s="11">
        <f t="shared" si="92"/>
        <v>88.367928032068463</v>
      </c>
      <c r="E82" s="11">
        <f t="shared" si="92"/>
        <v>95.209585557652105</v>
      </c>
      <c r="F82" s="11">
        <f t="shared" si="92"/>
        <v>105.58451504678899</v>
      </c>
      <c r="H82" s="40">
        <f t="shared" si="100"/>
        <v>3.4511208720362729</v>
      </c>
      <c r="I82" s="40">
        <f t="shared" si="93"/>
        <v>1.1937531908815524</v>
      </c>
      <c r="L82" t="str">
        <f t="shared" si="94"/>
        <v>Associate professional occupations</v>
      </c>
      <c r="M82" s="11">
        <f t="shared" si="94"/>
        <v>39.74037541430566</v>
      </c>
      <c r="N82" s="11">
        <f t="shared" si="94"/>
        <v>45.360932027665314</v>
      </c>
      <c r="O82" s="11">
        <f t="shared" si="94"/>
        <v>45.720056885870129</v>
      </c>
      <c r="P82" s="11">
        <f t="shared" si="94"/>
        <v>43.170478233107467</v>
      </c>
      <c r="Q82" s="11">
        <f t="shared" si="94"/>
        <v>44.255394980768621</v>
      </c>
      <c r="S82" s="40">
        <f t="shared" si="95"/>
        <v>2.8430526915124821</v>
      </c>
      <c r="T82" s="40">
        <f t="shared" si="96"/>
        <v>-0.2168299079722158</v>
      </c>
      <c r="W82" t="str">
        <f t="shared" si="97"/>
        <v>Associate professional occupations</v>
      </c>
      <c r="X82" s="11">
        <f t="shared" si="97"/>
        <v>34.838987577774752</v>
      </c>
      <c r="Y82" s="11">
        <f t="shared" si="97"/>
        <v>40.471961805973557</v>
      </c>
      <c r="Z82" s="11">
        <f t="shared" si="97"/>
        <v>42.64787114619832</v>
      </c>
      <c r="AA82" s="11">
        <f t="shared" si="97"/>
        <v>52.039107324544645</v>
      </c>
      <c r="AB82" s="11">
        <f t="shared" si="97"/>
        <v>61.32912006602028</v>
      </c>
      <c r="AD82" s="40">
        <f t="shared" si="98"/>
        <v>4.1277217239129582</v>
      </c>
      <c r="AE82" s="40">
        <f t="shared" si="99"/>
        <v>2.4514143891816165</v>
      </c>
    </row>
    <row r="83" spans="1:31" x14ac:dyDescent="0.2">
      <c r="A83" t="str">
        <f t="shared" si="92"/>
        <v>Administrative and secretarial occupations</v>
      </c>
      <c r="B83" s="11">
        <f t="shared" si="92"/>
        <v>86.388462715128099</v>
      </c>
      <c r="C83" s="11">
        <f t="shared" si="92"/>
        <v>89.117473257463487</v>
      </c>
      <c r="D83" s="11">
        <f t="shared" si="92"/>
        <v>91.422855812061186</v>
      </c>
      <c r="E83" s="11">
        <f t="shared" si="92"/>
        <v>93.6046405213486</v>
      </c>
      <c r="F83" s="11">
        <f t="shared" si="92"/>
        <v>89.329525675294889</v>
      </c>
      <c r="H83" s="40">
        <f t="shared" si="100"/>
        <v>1.13926833497211</v>
      </c>
      <c r="I83" s="40">
        <f t="shared" si="93"/>
        <v>-0.15430378172276438</v>
      </c>
      <c r="L83" t="str">
        <f t="shared" si="94"/>
        <v>Administrative and secretarial occupations</v>
      </c>
      <c r="M83" s="11">
        <f t="shared" si="94"/>
        <v>25.546494847724357</v>
      </c>
      <c r="N83" s="11">
        <f t="shared" si="94"/>
        <v>26.075099053897503</v>
      </c>
      <c r="O83" s="11">
        <f t="shared" si="94"/>
        <v>30.011776242194607</v>
      </c>
      <c r="P83" s="11">
        <f t="shared" si="94"/>
        <v>32.429434250090395</v>
      </c>
      <c r="Q83" s="11">
        <f t="shared" si="94"/>
        <v>36.678591464821267</v>
      </c>
      <c r="S83" s="40">
        <f t="shared" si="95"/>
        <v>3.274256222079952</v>
      </c>
      <c r="T83" s="40">
        <f t="shared" si="96"/>
        <v>1.3463386036461245</v>
      </c>
      <c r="W83" t="str">
        <f t="shared" si="97"/>
        <v>Administrative and secretarial occupations</v>
      </c>
      <c r="X83" s="11">
        <f t="shared" si="97"/>
        <v>60.84196786740371</v>
      </c>
      <c r="Y83" s="11">
        <f t="shared" si="97"/>
        <v>63.042374203565785</v>
      </c>
      <c r="Z83" s="11">
        <f t="shared" si="97"/>
        <v>61.411079569866608</v>
      </c>
      <c r="AA83" s="11">
        <f t="shared" si="97"/>
        <v>61.175206271258318</v>
      </c>
      <c r="AB83" s="11">
        <f t="shared" si="97"/>
        <v>52.650934210473714</v>
      </c>
      <c r="AD83" s="40">
        <f t="shared" si="98"/>
        <v>0.18638259816698977</v>
      </c>
      <c r="AE83" s="40">
        <f t="shared" si="99"/>
        <v>-1.0207960514876602</v>
      </c>
    </row>
    <row r="84" spans="1:31" x14ac:dyDescent="0.2">
      <c r="A84" t="str">
        <f t="shared" si="92"/>
        <v>Skilled trades occupations</v>
      </c>
      <c r="B84" s="11">
        <f t="shared" si="92"/>
        <v>60.971492651563921</v>
      </c>
      <c r="C84" s="11">
        <f t="shared" si="92"/>
        <v>62.879556007466121</v>
      </c>
      <c r="D84" s="11">
        <f t="shared" si="92"/>
        <v>55.457650337137267</v>
      </c>
      <c r="E84" s="11">
        <f t="shared" si="92"/>
        <v>55.165963184777745</v>
      </c>
      <c r="F84" s="11">
        <f t="shared" si="92"/>
        <v>53.069089728424295</v>
      </c>
      <c r="H84" s="40">
        <f t="shared" si="100"/>
        <v>-1.8778789343293911</v>
      </c>
      <c r="I84" s="40">
        <f t="shared" si="93"/>
        <v>-0.29306989644785064</v>
      </c>
      <c r="L84" t="str">
        <f t="shared" si="94"/>
        <v>Skilled trades occupations</v>
      </c>
      <c r="M84" s="11">
        <f t="shared" si="94"/>
        <v>53.872130563129843</v>
      </c>
      <c r="N84" s="11">
        <f t="shared" si="94"/>
        <v>56.101449700380947</v>
      </c>
      <c r="O84" s="11">
        <f t="shared" si="94"/>
        <v>48.275989295353988</v>
      </c>
      <c r="P84" s="11">
        <f t="shared" si="94"/>
        <v>47.551261619627191</v>
      </c>
      <c r="Q84" s="11">
        <f t="shared" si="94"/>
        <v>44.758688592396048</v>
      </c>
      <c r="S84" s="40">
        <f t="shared" si="95"/>
        <v>-2.1696953057476431</v>
      </c>
      <c r="T84" s="40">
        <f t="shared" si="96"/>
        <v>-0.50305532811373288</v>
      </c>
      <c r="W84" t="str">
        <f t="shared" si="97"/>
        <v>Skilled trades occupations</v>
      </c>
      <c r="X84" s="11">
        <f t="shared" si="97"/>
        <v>7.099362088434054</v>
      </c>
      <c r="Y84" s="11">
        <f t="shared" si="97"/>
        <v>6.7781063070851602</v>
      </c>
      <c r="Z84" s="11">
        <f t="shared" si="97"/>
        <v>7.1816610417832587</v>
      </c>
      <c r="AA84" s="11">
        <f t="shared" si="97"/>
        <v>7.6147015651505594</v>
      </c>
      <c r="AB84" s="11">
        <f t="shared" si="97"/>
        <v>8.3104011360282488</v>
      </c>
      <c r="AD84" s="40">
        <f t="shared" si="98"/>
        <v>0.23078120802169089</v>
      </c>
      <c r="AE84" s="40">
        <f t="shared" si="99"/>
        <v>0.97793200715252659</v>
      </c>
    </row>
    <row r="85" spans="1:31" x14ac:dyDescent="0.2">
      <c r="A85" t="str">
        <f t="shared" si="92"/>
        <v>Caring, leisure and other service occupations</v>
      </c>
      <c r="B85" s="11">
        <f t="shared" si="92"/>
        <v>80.327306402516015</v>
      </c>
      <c r="C85" s="11">
        <f t="shared" si="92"/>
        <v>84.514703641324644</v>
      </c>
      <c r="D85" s="11">
        <f t="shared" si="92"/>
        <v>81.833329771402774</v>
      </c>
      <c r="E85" s="11">
        <f t="shared" si="92"/>
        <v>84.186468078902635</v>
      </c>
      <c r="F85" s="11">
        <f t="shared" si="92"/>
        <v>90.915812262964494</v>
      </c>
      <c r="H85" s="40">
        <f t="shared" si="100"/>
        <v>0.37219085768747107</v>
      </c>
      <c r="I85" s="40">
        <f t="shared" si="93"/>
        <v>0.70412957185799208</v>
      </c>
      <c r="L85" t="str">
        <f t="shared" si="94"/>
        <v>Caring, leisure and other service occupations</v>
      </c>
      <c r="M85" s="11">
        <f t="shared" si="94"/>
        <v>14.156108656304086</v>
      </c>
      <c r="N85" s="11">
        <f t="shared" si="94"/>
        <v>15.458117110555021</v>
      </c>
      <c r="O85" s="11">
        <f t="shared" si="94"/>
        <v>14.521594983340217</v>
      </c>
      <c r="P85" s="11">
        <f t="shared" si="94"/>
        <v>15.859583417131493</v>
      </c>
      <c r="Q85" s="11">
        <f t="shared" si="94"/>
        <v>17.901854095416322</v>
      </c>
      <c r="S85" s="40">
        <f t="shared" si="95"/>
        <v>0.51111400612007252</v>
      </c>
      <c r="T85" s="40">
        <f t="shared" si="96"/>
        <v>1.4048934116427159</v>
      </c>
      <c r="W85" t="str">
        <f t="shared" si="97"/>
        <v>Caring, leisure and other service occupations</v>
      </c>
      <c r="X85" s="11">
        <f t="shared" si="97"/>
        <v>66.171197746211973</v>
      </c>
      <c r="Y85" s="11">
        <f t="shared" si="97"/>
        <v>69.056586530769678</v>
      </c>
      <c r="Z85" s="11">
        <f t="shared" si="97"/>
        <v>67.31173478806258</v>
      </c>
      <c r="AA85" s="11">
        <f t="shared" si="97"/>
        <v>68.32688466177116</v>
      </c>
      <c r="AB85" s="11">
        <f t="shared" si="97"/>
        <v>73.013958167548239</v>
      </c>
      <c r="AD85" s="40">
        <f>IF(Z$6-X$6 &lt;&gt; 0,(EXP(LN(Z13/X13)/(Z$6-X$6))-1)*100,0)</f>
        <v>0.34237071211400405</v>
      </c>
      <c r="AE85" s="40">
        <f t="shared" si="99"/>
        <v>0.5435790175781996</v>
      </c>
    </row>
    <row r="86" spans="1:31" x14ac:dyDescent="0.2">
      <c r="A86" t="str">
        <f t="shared" si="92"/>
        <v>Sales and customer service occupations</v>
      </c>
      <c r="B86" s="11">
        <f t="shared" si="92"/>
        <v>65.573017771097597</v>
      </c>
      <c r="C86" s="11">
        <f t="shared" si="92"/>
        <v>67.764234144222385</v>
      </c>
      <c r="D86" s="11">
        <f t="shared" si="92"/>
        <v>65.43383347429176</v>
      </c>
      <c r="E86" s="11">
        <f t="shared" si="92"/>
        <v>66.924423050433248</v>
      </c>
      <c r="F86" s="11">
        <f t="shared" si="92"/>
        <v>67.896322221820839</v>
      </c>
      <c r="H86" s="40">
        <f t="shared" si="100"/>
        <v>-4.2487786732225974E-2</v>
      </c>
      <c r="I86" s="40">
        <f t="shared" si="93"/>
        <v>0.246586274194871</v>
      </c>
      <c r="L86" t="str">
        <f t="shared" si="94"/>
        <v>Sales and customer service occupations</v>
      </c>
      <c r="M86" s="11">
        <f t="shared" si="94"/>
        <v>24.996495456383311</v>
      </c>
      <c r="N86" s="11">
        <f t="shared" si="94"/>
        <v>25.385125302570614</v>
      </c>
      <c r="O86" s="11">
        <f t="shared" si="94"/>
        <v>24.947624695631227</v>
      </c>
      <c r="P86" s="11">
        <f t="shared" si="94"/>
        <v>26.357921786301372</v>
      </c>
      <c r="Q86" s="11">
        <f t="shared" si="94"/>
        <v>27.512727232936182</v>
      </c>
      <c r="S86" s="40">
        <f t="shared" si="95"/>
        <v>-3.9132705390509948E-2</v>
      </c>
      <c r="T86" s="40">
        <f t="shared" si="96"/>
        <v>0.65460047797445409</v>
      </c>
      <c r="W86" t="str">
        <f t="shared" si="97"/>
        <v>Sales and customer service occupations</v>
      </c>
      <c r="X86" s="11">
        <f t="shared" si="97"/>
        <v>40.576522314714332</v>
      </c>
      <c r="Y86" s="11">
        <f t="shared" si="97"/>
        <v>42.379108841651799</v>
      </c>
      <c r="Z86" s="11">
        <f t="shared" si="97"/>
        <v>40.486208778660554</v>
      </c>
      <c r="AA86" s="11">
        <f t="shared" si="97"/>
        <v>40.566501264131915</v>
      </c>
      <c r="AB86" s="11">
        <f t="shared" si="97"/>
        <v>40.383594988884681</v>
      </c>
      <c r="AD86" s="40">
        <f t="shared" si="98"/>
        <v>-4.4554853343348189E-2</v>
      </c>
      <c r="AE86" s="40">
        <f t="shared" si="99"/>
        <v>-1.691693071506073E-2</v>
      </c>
    </row>
    <row r="87" spans="1:31" x14ac:dyDescent="0.2">
      <c r="A87" t="str">
        <f t="shared" si="92"/>
        <v>Process, plant and machine operatives</v>
      </c>
      <c r="B87" s="11">
        <f t="shared" si="92"/>
        <v>45.84907639256248</v>
      </c>
      <c r="C87" s="11">
        <f t="shared" si="92"/>
        <v>50.578260947795265</v>
      </c>
      <c r="D87" s="11">
        <f t="shared" si="92"/>
        <v>44.819587138354294</v>
      </c>
      <c r="E87" s="11">
        <f t="shared" si="92"/>
        <v>46.181129959031885</v>
      </c>
      <c r="F87" s="11">
        <f t="shared" si="92"/>
        <v>44.737921566368506</v>
      </c>
      <c r="H87" s="40">
        <f t="shared" si="100"/>
        <v>-0.45316604222072066</v>
      </c>
      <c r="I87" s="40">
        <f t="shared" si="93"/>
        <v>-1.2157645055155264E-2</v>
      </c>
      <c r="L87" t="str">
        <f t="shared" si="94"/>
        <v>Process, plant and machine operatives</v>
      </c>
      <c r="M87" s="11">
        <f t="shared" si="94"/>
        <v>40.943500149806638</v>
      </c>
      <c r="N87" s="11">
        <f t="shared" si="94"/>
        <v>45.39980424291624</v>
      </c>
      <c r="O87" s="11">
        <f t="shared" si="94"/>
        <v>40.320065331630801</v>
      </c>
      <c r="P87" s="11">
        <f t="shared" si="94"/>
        <v>40.790160204165041</v>
      </c>
      <c r="Q87" s="11">
        <f t="shared" si="94"/>
        <v>39.53722101049371</v>
      </c>
      <c r="S87" s="40">
        <f t="shared" si="95"/>
        <v>-0.3064061574350907</v>
      </c>
      <c r="T87" s="40">
        <f t="shared" si="96"/>
        <v>-0.13062602190609951</v>
      </c>
      <c r="W87" t="str">
        <f t="shared" si="97"/>
        <v>Process, plant and machine operatives</v>
      </c>
      <c r="X87" s="11">
        <f t="shared" si="97"/>
        <v>4.9055762427557985</v>
      </c>
      <c r="Y87" s="11">
        <f t="shared" si="97"/>
        <v>5.1784567048790278</v>
      </c>
      <c r="Z87" s="11">
        <f t="shared" si="97"/>
        <v>4.4995218067235285</v>
      </c>
      <c r="AA87" s="11">
        <f t="shared" si="97"/>
        <v>5.3909697548669167</v>
      </c>
      <c r="AB87" s="11">
        <f t="shared" si="97"/>
        <v>5.2007005558747919</v>
      </c>
      <c r="AD87" s="40">
        <f t="shared" si="98"/>
        <v>-1.7131840293129197</v>
      </c>
      <c r="AE87" s="40">
        <f t="shared" si="99"/>
        <v>0.97015722668545301</v>
      </c>
    </row>
    <row r="88" spans="1:31" x14ac:dyDescent="0.2">
      <c r="A88" t="str">
        <f t="shared" si="92"/>
        <v>Elementary occupations</v>
      </c>
      <c r="B88" s="11">
        <f t="shared" si="92"/>
        <v>78.122978227468664</v>
      </c>
      <c r="C88" s="11">
        <f t="shared" si="92"/>
        <v>80.318083133119444</v>
      </c>
      <c r="D88" s="11">
        <f t="shared" si="92"/>
        <v>70.759906610831706</v>
      </c>
      <c r="E88" s="11">
        <f t="shared" si="92"/>
        <v>72.781637698349783</v>
      </c>
      <c r="F88" s="11">
        <f t="shared" si="92"/>
        <v>71.767619550344847</v>
      </c>
      <c r="H88" s="40">
        <f t="shared" si="100"/>
        <v>-1.9603635885755533</v>
      </c>
      <c r="I88" s="40">
        <f t="shared" si="93"/>
        <v>9.4316741288547057E-2</v>
      </c>
      <c r="L88" t="str">
        <f t="shared" si="94"/>
        <v>Elementary occupations</v>
      </c>
      <c r="M88" s="11">
        <f t="shared" si="94"/>
        <v>42.84513501207978</v>
      </c>
      <c r="N88" s="11">
        <f t="shared" si="94"/>
        <v>43.23597253413925</v>
      </c>
      <c r="O88" s="11">
        <f t="shared" si="94"/>
        <v>38.136914768685443</v>
      </c>
      <c r="P88" s="11">
        <f t="shared" si="94"/>
        <v>40.352658038668302</v>
      </c>
      <c r="Q88" s="11">
        <f t="shared" si="94"/>
        <v>39.46781680135895</v>
      </c>
      <c r="S88" s="40">
        <f t="shared" si="95"/>
        <v>-2.3012947893414126</v>
      </c>
      <c r="T88" s="40">
        <f t="shared" si="96"/>
        <v>0.22894748980522017</v>
      </c>
      <c r="W88" t="str">
        <f t="shared" si="97"/>
        <v>Elementary occupations</v>
      </c>
      <c r="X88" s="11">
        <f t="shared" si="97"/>
        <v>35.277843215388877</v>
      </c>
      <c r="Y88" s="11">
        <f t="shared" si="97"/>
        <v>37.082110598980243</v>
      </c>
      <c r="Z88" s="11">
        <f t="shared" si="97"/>
        <v>32.62299184214632</v>
      </c>
      <c r="AA88" s="11">
        <f t="shared" si="97"/>
        <v>32.428979659681602</v>
      </c>
      <c r="AB88" s="11">
        <f t="shared" si="97"/>
        <v>32.299802748985925</v>
      </c>
      <c r="AD88" s="40">
        <f t="shared" si="98"/>
        <v>-1.5525770010953122</v>
      </c>
      <c r="AE88" s="40">
        <f t="shared" si="99"/>
        <v>-6.6352561277882582E-2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675.65800000000036</v>
      </c>
      <c r="C90" s="34">
        <f t="shared" si="101"/>
        <v>734.17300000000012</v>
      </c>
      <c r="D90" s="34">
        <f t="shared" si="101"/>
        <v>721.31800000000021</v>
      </c>
      <c r="E90" s="34">
        <f t="shared" si="101"/>
        <v>743.66299999999978</v>
      </c>
      <c r="F90" s="34">
        <f t="shared" si="101"/>
        <v>778.69300000000044</v>
      </c>
      <c r="H90" s="43">
        <f>IF(D$6-B$6 &lt;&gt; 0,(EXP(LN(D18/B18)/(D$6-B$6))-1)*100,0)</f>
        <v>1.316451178182354</v>
      </c>
      <c r="I90" s="43">
        <f>F56</f>
        <v>0.51154916139344309</v>
      </c>
      <c r="L90" s="24" t="str">
        <f t="shared" ref="L90:Q90" si="102">L18</f>
        <v>All occupations</v>
      </c>
      <c r="M90" s="34">
        <f t="shared" si="102"/>
        <v>341.83787727378331</v>
      </c>
      <c r="N90" s="34">
        <f t="shared" si="102"/>
        <v>370.71845175109416</v>
      </c>
      <c r="O90" s="34">
        <f t="shared" si="102"/>
        <v>358.68918595884281</v>
      </c>
      <c r="P90" s="34">
        <f t="shared" si="102"/>
        <v>367.36041739213329</v>
      </c>
      <c r="Q90" s="34">
        <f t="shared" si="102"/>
        <v>380.47469524116207</v>
      </c>
      <c r="S90" s="43">
        <f>IF(O$6-M$6 &lt;&gt; 0,(EXP(LN(O18/M18)/(O$6-M$6))-1)*100,0)</f>
        <v>0.96703898635361885</v>
      </c>
      <c r="T90" s="43">
        <f>Q56</f>
        <v>0.39386317644045654</v>
      </c>
      <c r="W90" s="24" t="str">
        <f t="shared" ref="W90:AB90" si="103">W18</f>
        <v>All occupations</v>
      </c>
      <c r="X90" s="34">
        <f t="shared" si="103"/>
        <v>333.82012272621711</v>
      </c>
      <c r="Y90" s="34">
        <f t="shared" si="103"/>
        <v>363.45454824890589</v>
      </c>
      <c r="Z90" s="34">
        <f t="shared" si="103"/>
        <v>362.62881404115717</v>
      </c>
      <c r="AA90" s="34">
        <f t="shared" si="103"/>
        <v>376.30258260786684</v>
      </c>
      <c r="AB90" s="34">
        <f t="shared" si="103"/>
        <v>398.21830475883837</v>
      </c>
      <c r="AD90" s="43">
        <f>IF(Z$6-X$6 &lt;&gt; 0,(EXP(LN(Z18/X18)/(Z$6-X$6))-1)*100,0)</f>
        <v>1.6693295000550057</v>
      </c>
      <c r="AE90" s="43">
        <f>AB56</f>
        <v>0.62608912271662209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Liverpool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Liverpool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Liverpool City Region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34.743634218080601</v>
      </c>
      <c r="C8" s="11">
        <v>41.827282258017114</v>
      </c>
      <c r="D8" s="11">
        <v>42.908285258708645</v>
      </c>
      <c r="E8" s="11">
        <v>38.757076596011899</v>
      </c>
      <c r="F8" s="11">
        <v>42.368244349735441</v>
      </c>
      <c r="G8" s="10"/>
      <c r="H8" s="11">
        <f>F8-D8</f>
        <v>-0.54004090897320367</v>
      </c>
      <c r="I8" s="11">
        <f>'RD T1'!E7</f>
        <v>20.64838038465588</v>
      </c>
      <c r="J8" s="11">
        <f>SUM(H8:I8)</f>
        <v>20.108339475682676</v>
      </c>
      <c r="L8" s="10" t="str">
        <f>name!D4</f>
        <v>11 Corporate managers and directors</v>
      </c>
      <c r="M8" s="11">
        <v>24.414113018177119</v>
      </c>
      <c r="N8" s="11">
        <v>27.89920349556429</v>
      </c>
      <c r="O8" s="11">
        <v>28.177988674577303</v>
      </c>
      <c r="P8" s="11">
        <v>24.195004071658701</v>
      </c>
      <c r="Q8" s="11">
        <v>25.055139359169072</v>
      </c>
      <c r="R8" s="10"/>
      <c r="S8" s="11">
        <f>Q8-O8</f>
        <v>-3.1228493154082315</v>
      </c>
      <c r="T8" s="11">
        <f>'RD T1'!T7</f>
        <v>11.536953366884692</v>
      </c>
      <c r="U8" s="11">
        <f>SUM(S8:T8)</f>
        <v>8.4141040514764605</v>
      </c>
      <c r="W8" s="10" t="str">
        <f>name!D4</f>
        <v>11 Corporate managers and directors</v>
      </c>
      <c r="X8" s="11">
        <v>10.329521199903429</v>
      </c>
      <c r="Y8" s="11">
        <v>13.928078762452804</v>
      </c>
      <c r="Z8" s="11">
        <v>14.73029658413124</v>
      </c>
      <c r="AA8" s="11">
        <v>14.562072524353132</v>
      </c>
      <c r="AB8" s="11">
        <v>17.313104990566444</v>
      </c>
      <c r="AC8" s="10"/>
      <c r="AD8" s="11">
        <f>AB8-Z8</f>
        <v>2.5828084064352037</v>
      </c>
      <c r="AE8" s="11">
        <f>'RD T1'!T36</f>
        <v>9.1114270177711862</v>
      </c>
      <c r="AF8" s="11">
        <f>SUM(AD8:AE8)</f>
        <v>11.69423542420639</v>
      </c>
    </row>
    <row r="9" spans="1:32" x14ac:dyDescent="0.2">
      <c r="A9" s="10" t="str">
        <f>name!D5</f>
        <v>12 Other managers and proprietors</v>
      </c>
      <c r="B9" s="11">
        <v>19.228070148889955</v>
      </c>
      <c r="C9" s="11">
        <v>20.468121605416098</v>
      </c>
      <c r="D9" s="11">
        <v>21.563471135464013</v>
      </c>
      <c r="E9" s="11">
        <v>22.003798680853777</v>
      </c>
      <c r="F9" s="11">
        <v>25.029535979126546</v>
      </c>
      <c r="H9" s="11">
        <f t="shared" ref="H9:H32" si="2">F9-D9</f>
        <v>3.466064843662533</v>
      </c>
      <c r="I9" s="11">
        <f>'RD T1'!E8</f>
        <v>12.701538890426679</v>
      </c>
      <c r="J9" s="11">
        <f>SUM(H9:I9)</f>
        <v>16.167603734089212</v>
      </c>
      <c r="L9" s="10" t="str">
        <f>name!D5</f>
        <v>12 Other managers and proprietors</v>
      </c>
      <c r="M9" s="11">
        <v>11.51306011476791</v>
      </c>
      <c r="N9" s="11">
        <v>11.955224369944819</v>
      </c>
      <c r="O9" s="11">
        <v>12.222572789813489</v>
      </c>
      <c r="P9" s="11">
        <v>13.554703758273794</v>
      </c>
      <c r="Q9" s="11">
        <v>15.454756149587423</v>
      </c>
      <c r="S9" s="11">
        <f t="shared" ref="S9:S32" si="3">Q9-O9</f>
        <v>3.2321833597739342</v>
      </c>
      <c r="T9" s="11">
        <f>'RD T1'!T8</f>
        <v>7.0101466575011759</v>
      </c>
      <c r="U9" s="11">
        <f>SUM(S9:T9)</f>
        <v>10.24233001727511</v>
      </c>
      <c r="W9" s="10" t="str">
        <f>name!D5</f>
        <v>12 Other managers and proprietors</v>
      </c>
      <c r="X9" s="11">
        <v>7.7150100341220202</v>
      </c>
      <c r="Y9" s="11">
        <v>8.512897235471268</v>
      </c>
      <c r="Z9" s="11">
        <v>9.3408983456505119</v>
      </c>
      <c r="AA9" s="11">
        <v>8.4490949225799739</v>
      </c>
      <c r="AB9" s="11">
        <v>9.574779829539132</v>
      </c>
      <c r="AD9" s="11">
        <f t="shared" ref="AD9:AD32" si="4">AB9-Z9</f>
        <v>0.23388148388862007</v>
      </c>
      <c r="AE9" s="11">
        <f>'RD T1'!T37</f>
        <v>5.6913922329255033</v>
      </c>
      <c r="AF9" s="11">
        <f>SUM(AD9:AE9)</f>
        <v>5.9252737168141234</v>
      </c>
    </row>
    <row r="10" spans="1:32" x14ac:dyDescent="0.2">
      <c r="A10" s="10" t="str">
        <f>name!D6</f>
        <v>21 Science, research, engineering and technology professionals</v>
      </c>
      <c r="B10" s="11">
        <v>30.382454817703753</v>
      </c>
      <c r="C10" s="11">
        <v>35.66195759945122</v>
      </c>
      <c r="D10" s="11">
        <v>36.715716507972154</v>
      </c>
      <c r="E10" s="11">
        <v>45.027651989981784</v>
      </c>
      <c r="F10" s="11">
        <v>51.446447810532682</v>
      </c>
      <c r="G10" s="11"/>
      <c r="H10" s="11">
        <f t="shared" si="2"/>
        <v>14.730731302560528</v>
      </c>
      <c r="I10" s="11">
        <f>'RD T1'!E9</f>
        <v>17.339166279710405</v>
      </c>
      <c r="J10" s="11">
        <f t="shared" ref="J10:J32" si="5">SUM(H10:I10)</f>
        <v>32.069897582270933</v>
      </c>
      <c r="L10" s="10" t="str">
        <f>name!D6</f>
        <v>21 Science, research, engineering and technology professionals</v>
      </c>
      <c r="M10" s="11">
        <v>24.673889361324036</v>
      </c>
      <c r="N10" s="11">
        <v>29.248775189269015</v>
      </c>
      <c r="O10" s="11">
        <v>28.755219359703428</v>
      </c>
      <c r="P10" s="11">
        <v>34.093094750767193</v>
      </c>
      <c r="Q10" s="11">
        <v>37.667148467091373</v>
      </c>
      <c r="R10" s="11"/>
      <c r="S10" s="11">
        <f t="shared" si="3"/>
        <v>8.9119291073879445</v>
      </c>
      <c r="T10" s="11">
        <f>'RD T1'!T9</f>
        <v>11.410258895756071</v>
      </c>
      <c r="U10" s="11">
        <f t="shared" ref="U10:U32" si="6">SUM(S10:T10)</f>
        <v>20.322188003144014</v>
      </c>
      <c r="W10" s="10" t="str">
        <f>name!D6</f>
        <v>21 Science, research, engineering and technology professionals</v>
      </c>
      <c r="X10" s="11">
        <v>5.708565456379759</v>
      </c>
      <c r="Y10" s="11">
        <v>6.4131824101821691</v>
      </c>
      <c r="Z10" s="11">
        <v>7.9604971482687334</v>
      </c>
      <c r="AA10" s="11">
        <v>10.934557239214509</v>
      </c>
      <c r="AB10" s="11">
        <v>13.779299343441284</v>
      </c>
      <c r="AC10" s="11"/>
      <c r="AD10" s="11">
        <f t="shared" si="4"/>
        <v>5.8188021951725508</v>
      </c>
      <c r="AE10" s="11">
        <f>'RD T1'!T38</f>
        <v>5.9289073839543303</v>
      </c>
      <c r="AF10" s="11">
        <f t="shared" ref="AF10:AF32" si="7">SUM(AD10:AE10)</f>
        <v>11.74770957912688</v>
      </c>
    </row>
    <row r="11" spans="1:32" x14ac:dyDescent="0.2">
      <c r="A11" s="10" t="str">
        <f>name!D7</f>
        <v>22 Health professionals</v>
      </c>
      <c r="B11" s="11">
        <v>32.880809676325036</v>
      </c>
      <c r="C11" s="11">
        <v>38.419483951840746</v>
      </c>
      <c r="D11" s="11">
        <v>39.187332567877505</v>
      </c>
      <c r="E11" s="11">
        <v>38.690733282576709</v>
      </c>
      <c r="F11" s="11">
        <v>42.454194051190264</v>
      </c>
      <c r="G11" s="11"/>
      <c r="H11" s="11">
        <f t="shared" si="2"/>
        <v>3.2668614833127592</v>
      </c>
      <c r="I11" s="11">
        <f>'RD T1'!E10</f>
        <v>20.828580266300285</v>
      </c>
      <c r="J11" s="11">
        <f t="shared" si="5"/>
        <v>24.095441749613045</v>
      </c>
      <c r="L11" s="10" t="str">
        <f>name!D7</f>
        <v>22 Health professionals</v>
      </c>
      <c r="M11" s="11">
        <v>8.9009642852373556</v>
      </c>
      <c r="N11" s="11">
        <v>10.009832459454788</v>
      </c>
      <c r="O11" s="11">
        <v>10.601628049542361</v>
      </c>
      <c r="P11" s="11">
        <v>10.405674701875578</v>
      </c>
      <c r="Q11" s="11">
        <v>11.247276386479548</v>
      </c>
      <c r="R11" s="11"/>
      <c r="S11" s="11">
        <f t="shared" si="3"/>
        <v>0.64564833693718704</v>
      </c>
      <c r="T11" s="11">
        <f>'RD T1'!T10</f>
        <v>4.003388224624997</v>
      </c>
      <c r="U11" s="11">
        <f t="shared" si="6"/>
        <v>4.649036561562184</v>
      </c>
      <c r="W11" s="10" t="str">
        <f>name!D7</f>
        <v>22 Health professionals</v>
      </c>
      <c r="X11" s="11">
        <v>23.979845391087689</v>
      </c>
      <c r="Y11" s="11">
        <v>28.409651492385944</v>
      </c>
      <c r="Z11" s="11">
        <v>28.585704518335127</v>
      </c>
      <c r="AA11" s="11">
        <v>28.285058580701065</v>
      </c>
      <c r="AB11" s="11">
        <v>31.206917664710716</v>
      </c>
      <c r="AC11" s="11"/>
      <c r="AD11" s="11">
        <f t="shared" si="4"/>
        <v>2.6212131463755881</v>
      </c>
      <c r="AE11" s="11">
        <f>'RD T1'!T39</f>
        <v>16.825192041675287</v>
      </c>
      <c r="AF11" s="11">
        <f t="shared" si="7"/>
        <v>19.446405188050875</v>
      </c>
    </row>
    <row r="12" spans="1:32" x14ac:dyDescent="0.2">
      <c r="A12" s="10" t="str">
        <f>name!D8</f>
        <v>23 Teaching and other educational professionals</v>
      </c>
      <c r="B12" s="11">
        <v>35.925326564997498</v>
      </c>
      <c r="C12" s="11">
        <v>38.600438340487926</v>
      </c>
      <c r="D12" s="11">
        <v>40.873681343267329</v>
      </c>
      <c r="E12" s="11">
        <v>41.485291563396316</v>
      </c>
      <c r="F12" s="11">
        <v>45.530598942953631</v>
      </c>
      <c r="G12" s="11"/>
      <c r="H12" s="11">
        <f t="shared" si="2"/>
        <v>4.6569175996863024</v>
      </c>
      <c r="I12" s="11">
        <f>'RD T1'!E11</f>
        <v>21.463221660557558</v>
      </c>
      <c r="J12" s="11">
        <f t="shared" si="5"/>
        <v>26.12013926024386</v>
      </c>
      <c r="L12" s="10" t="str">
        <f>name!D8</f>
        <v>23 Teaching and other educational professionals</v>
      </c>
      <c r="M12" s="11">
        <v>12.141558061677166</v>
      </c>
      <c r="N12" s="11">
        <v>13.065838149835239</v>
      </c>
      <c r="O12" s="11">
        <v>13.821239242321326</v>
      </c>
      <c r="P12" s="11">
        <v>14.489188380638831</v>
      </c>
      <c r="Q12" s="11">
        <v>15.451289610319245</v>
      </c>
      <c r="R12" s="11"/>
      <c r="S12" s="11">
        <f t="shared" si="3"/>
        <v>1.630050367997919</v>
      </c>
      <c r="T12" s="11">
        <f>'RD T1'!T11</f>
        <v>6.2753420482895814</v>
      </c>
      <c r="U12" s="11">
        <f t="shared" si="6"/>
        <v>7.9053924162875004</v>
      </c>
      <c r="W12" s="10" t="str">
        <f>name!D8</f>
        <v>23 Teaching and other educational professionals</v>
      </c>
      <c r="X12" s="11">
        <v>23.783768503320324</v>
      </c>
      <c r="Y12" s="11">
        <v>25.534600190652736</v>
      </c>
      <c r="Z12" s="11">
        <v>27.052442100945953</v>
      </c>
      <c r="AA12" s="11">
        <v>26.996103182757505</v>
      </c>
      <c r="AB12" s="11">
        <v>30.079309332634462</v>
      </c>
      <c r="AC12" s="11"/>
      <c r="AD12" s="11">
        <f t="shared" si="4"/>
        <v>3.0268672316885095</v>
      </c>
      <c r="AE12" s="11">
        <f>'RD T1'!T40</f>
        <v>15.187879612267981</v>
      </c>
      <c r="AF12" s="11">
        <f t="shared" si="7"/>
        <v>18.21474684395649</v>
      </c>
    </row>
    <row r="13" spans="1:32" x14ac:dyDescent="0.2">
      <c r="A13" s="10" t="str">
        <f>name!D9</f>
        <v>24 Business, media and public service professionals</v>
      </c>
      <c r="B13" s="11">
        <v>30.686007421586389</v>
      </c>
      <c r="C13" s="11">
        <v>38.190511279756826</v>
      </c>
      <c r="D13" s="11">
        <v>41.974422010563046</v>
      </c>
      <c r="E13" s="11">
        <v>43.644599836683327</v>
      </c>
      <c r="F13" s="11">
        <v>48.563172814454894</v>
      </c>
      <c r="G13" s="11"/>
      <c r="H13" s="11">
        <f t="shared" si="2"/>
        <v>6.5887508038918483</v>
      </c>
      <c r="I13" s="11">
        <f>'RD T1'!E12</f>
        <v>21.570342320140472</v>
      </c>
      <c r="J13" s="11">
        <f t="shared" si="5"/>
        <v>28.159093124032321</v>
      </c>
      <c r="L13" s="10" t="str">
        <f>name!D9</f>
        <v>24 Business, media and public service professionals</v>
      </c>
      <c r="M13" s="11">
        <v>18.094052332866031</v>
      </c>
      <c r="N13" s="11">
        <v>21.523078114901153</v>
      </c>
      <c r="O13" s="11">
        <v>23.17651564017855</v>
      </c>
      <c r="P13" s="11">
        <v>24.111254179827906</v>
      </c>
      <c r="Q13" s="11">
        <v>25.486791090324406</v>
      </c>
      <c r="R13" s="11"/>
      <c r="S13" s="11">
        <f t="shared" si="3"/>
        <v>2.3102754501458556</v>
      </c>
      <c r="T13" s="11">
        <f>'RD T1'!T12</f>
        <v>10.282208077627793</v>
      </c>
      <c r="U13" s="11">
        <f t="shared" si="6"/>
        <v>12.592483527773648</v>
      </c>
      <c r="W13" s="10" t="str">
        <f>name!D9</f>
        <v>24 Business, media and public service professionals</v>
      </c>
      <c r="X13" s="11">
        <v>12.591955088720377</v>
      </c>
      <c r="Y13" s="11">
        <v>16.66743316485568</v>
      </c>
      <c r="Z13" s="11">
        <v>18.797906370384425</v>
      </c>
      <c r="AA13" s="11">
        <v>19.533345656855438</v>
      </c>
      <c r="AB13" s="11">
        <v>23.076381724130478</v>
      </c>
      <c r="AC13" s="11"/>
      <c r="AD13" s="11">
        <f t="shared" si="4"/>
        <v>4.2784753537460531</v>
      </c>
      <c r="AE13" s="11">
        <f>'RD T1'!T41</f>
        <v>11.288134242512681</v>
      </c>
      <c r="AF13" s="11">
        <f t="shared" si="7"/>
        <v>15.566609596258735</v>
      </c>
    </row>
    <row r="14" spans="1:32" x14ac:dyDescent="0.2">
      <c r="A14" s="10" t="str">
        <f>name!D10</f>
        <v>31 Science, engineering and technology associate professionals</v>
      </c>
      <c r="B14" s="11">
        <v>10.650701606583436</v>
      </c>
      <c r="C14" s="11">
        <v>13.024343292706581</v>
      </c>
      <c r="D14" s="11">
        <v>13.985184683080027</v>
      </c>
      <c r="E14" s="11">
        <v>13.104636418099023</v>
      </c>
      <c r="F14" s="11">
        <v>14.179464801781597</v>
      </c>
      <c r="G14" s="11"/>
      <c r="H14" s="11">
        <f t="shared" si="2"/>
        <v>0.19428011870157036</v>
      </c>
      <c r="I14" s="11">
        <f>'RD T1'!E13</f>
        <v>5.5066496507341567</v>
      </c>
      <c r="J14" s="11">
        <f t="shared" si="5"/>
        <v>5.700929769435727</v>
      </c>
      <c r="L14" s="10" t="str">
        <f>name!D10</f>
        <v>31 Science, engineering and technology associate professionals</v>
      </c>
      <c r="M14" s="11">
        <v>7.9652063347804196</v>
      </c>
      <c r="N14" s="11">
        <v>10.071924826717899</v>
      </c>
      <c r="O14" s="11">
        <v>10.400132362649083</v>
      </c>
      <c r="P14" s="11">
        <v>9.1990131666637343</v>
      </c>
      <c r="Q14" s="11">
        <v>9.5067801456442371</v>
      </c>
      <c r="R14" s="11"/>
      <c r="S14" s="11">
        <f t="shared" si="3"/>
        <v>-0.89335221700484624</v>
      </c>
      <c r="T14" s="11">
        <f>'RD T1'!T13</f>
        <v>3.4406314295127371</v>
      </c>
      <c r="U14" s="11">
        <f t="shared" si="6"/>
        <v>2.5472792125078909</v>
      </c>
      <c r="W14" s="10" t="str">
        <f>name!D10</f>
        <v>31 Science, engineering and technology associate professionals</v>
      </c>
      <c r="X14" s="11">
        <v>2.6854952718030192</v>
      </c>
      <c r="Y14" s="11">
        <v>2.9524184659886701</v>
      </c>
      <c r="Z14" s="11">
        <v>3.5850523204309499</v>
      </c>
      <c r="AA14" s="11">
        <v>3.905623251435276</v>
      </c>
      <c r="AB14" s="11">
        <v>4.6726846561373341</v>
      </c>
      <c r="AC14" s="11"/>
      <c r="AD14" s="11">
        <f t="shared" si="4"/>
        <v>1.0876323357063842</v>
      </c>
      <c r="AE14" s="11">
        <f>'RD T1'!T42</f>
        <v>2.0660182212214186</v>
      </c>
      <c r="AF14" s="11">
        <f t="shared" si="7"/>
        <v>3.1536505569278028</v>
      </c>
    </row>
    <row r="15" spans="1:32" x14ac:dyDescent="0.2">
      <c r="A15" s="10" t="str">
        <f>name!D11</f>
        <v>32 Health and social care associate professionals</v>
      </c>
      <c r="B15" s="11">
        <v>14.980896217151185</v>
      </c>
      <c r="C15" s="11">
        <v>17.236170892217601</v>
      </c>
      <c r="D15" s="11">
        <v>17.923469121005944</v>
      </c>
      <c r="E15" s="11">
        <v>28.652255198090611</v>
      </c>
      <c r="F15" s="11">
        <v>34.61341863858636</v>
      </c>
      <c r="G15" s="11"/>
      <c r="H15" s="11">
        <f t="shared" si="2"/>
        <v>16.689949517580416</v>
      </c>
      <c r="I15" s="11">
        <f>'RD T1'!E14</f>
        <v>16.945434577210872</v>
      </c>
      <c r="J15" s="11">
        <f t="shared" si="5"/>
        <v>33.635384094791291</v>
      </c>
      <c r="L15" s="10" t="str">
        <f>name!D11</f>
        <v>32 Health and social care associate professionals</v>
      </c>
      <c r="M15" s="11">
        <v>3.6292311211872992</v>
      </c>
      <c r="N15" s="11">
        <v>3.7902336409898232</v>
      </c>
      <c r="O15" s="11">
        <v>3.947910162677319</v>
      </c>
      <c r="P15" s="11">
        <v>5.2777852885244778</v>
      </c>
      <c r="Q15" s="11">
        <v>5.9999419415725193</v>
      </c>
      <c r="R15" s="11"/>
      <c r="S15" s="11">
        <f t="shared" si="3"/>
        <v>2.0520317788952003</v>
      </c>
      <c r="T15" s="11">
        <f>'RD T1'!T14</f>
        <v>2.5695555298847701</v>
      </c>
      <c r="U15" s="11">
        <f t="shared" si="6"/>
        <v>4.6215873087799704</v>
      </c>
      <c r="W15" s="10" t="str">
        <f>name!D11</f>
        <v>32 Health and social care associate professionals</v>
      </c>
      <c r="X15" s="11">
        <v>11.351665095963904</v>
      </c>
      <c r="Y15" s="11">
        <v>13.445937251227777</v>
      </c>
      <c r="Z15" s="11">
        <v>13.975558958328611</v>
      </c>
      <c r="AA15" s="11">
        <v>23.37446990956613</v>
      </c>
      <c r="AB15" s="11">
        <v>28.613476697013819</v>
      </c>
      <c r="AC15" s="11"/>
      <c r="AD15" s="11">
        <f t="shared" si="4"/>
        <v>14.637917738685209</v>
      </c>
      <c r="AE15" s="11">
        <f>'RD T1'!T43</f>
        <v>14.375879047326102</v>
      </c>
      <c r="AF15" s="11">
        <f t="shared" si="7"/>
        <v>29.013796786011312</v>
      </c>
    </row>
    <row r="16" spans="1:32" x14ac:dyDescent="0.2">
      <c r="A16" s="10" t="str">
        <f>name!D12</f>
        <v>33 Protective service occupations</v>
      </c>
      <c r="B16" s="11">
        <v>7.5385046891874383</v>
      </c>
      <c r="C16" s="11">
        <v>8.1440446534603126</v>
      </c>
      <c r="D16" s="11">
        <v>8.4507187371360306</v>
      </c>
      <c r="E16" s="11">
        <v>6.7365556563910856</v>
      </c>
      <c r="F16" s="11">
        <v>7.0467287339980222</v>
      </c>
      <c r="G16" s="11"/>
      <c r="H16" s="11">
        <f t="shared" si="2"/>
        <v>-1.4039900031380084</v>
      </c>
      <c r="I16" s="11">
        <f>'RD T1'!E15</f>
        <v>2.3021958530565416</v>
      </c>
      <c r="J16" s="11">
        <f t="shared" si="5"/>
        <v>0.89820584991853325</v>
      </c>
      <c r="L16" s="10" t="str">
        <f>name!D12</f>
        <v>33 Protective service occupations</v>
      </c>
      <c r="M16" s="11">
        <v>6.1020032006811755</v>
      </c>
      <c r="N16" s="11">
        <v>6.4752943106244327</v>
      </c>
      <c r="O16" s="11">
        <v>6.5870967560584459</v>
      </c>
      <c r="P16" s="11">
        <v>5.1331333653312035</v>
      </c>
      <c r="Q16" s="11">
        <v>4.9391331194571029</v>
      </c>
      <c r="R16" s="11"/>
      <c r="S16" s="11">
        <f t="shared" si="3"/>
        <v>-1.647963636601343</v>
      </c>
      <c r="T16" s="11">
        <f>'RD T1'!T15</f>
        <v>1.4362672418259299</v>
      </c>
      <c r="U16" s="11">
        <f t="shared" si="6"/>
        <v>-0.21169639477541313</v>
      </c>
      <c r="W16" s="10" t="str">
        <f>name!D12</f>
        <v>33 Protective service occupations</v>
      </c>
      <c r="X16" s="11">
        <v>1.4365014885062679</v>
      </c>
      <c r="Y16" s="11">
        <v>1.6687503428358805</v>
      </c>
      <c r="Z16" s="11">
        <v>1.8636219810775725</v>
      </c>
      <c r="AA16" s="11">
        <v>1.6034222910598788</v>
      </c>
      <c r="AB16" s="11">
        <v>2.107595614540922</v>
      </c>
      <c r="AC16" s="11"/>
      <c r="AD16" s="11">
        <f t="shared" si="4"/>
        <v>0.24397363346334955</v>
      </c>
      <c r="AE16" s="11">
        <f>'RD T1'!T44</f>
        <v>0.86592861123061193</v>
      </c>
      <c r="AF16" s="11">
        <f t="shared" si="7"/>
        <v>1.1099022446939615</v>
      </c>
    </row>
    <row r="17" spans="1:32" x14ac:dyDescent="0.2">
      <c r="A17" s="10" t="str">
        <f>name!D13</f>
        <v>34 Culture, media and sports occupations</v>
      </c>
      <c r="B17" s="11">
        <v>7.7002002082204903</v>
      </c>
      <c r="C17" s="11">
        <v>9.6202019142063051</v>
      </c>
      <c r="D17" s="11">
        <v>9.2508916163398851</v>
      </c>
      <c r="E17" s="11">
        <v>7.9525000031053814</v>
      </c>
      <c r="F17" s="11">
        <v>8.7545930496054041</v>
      </c>
      <c r="G17" s="11"/>
      <c r="H17" s="11">
        <f t="shared" si="2"/>
        <v>-0.49629856673448103</v>
      </c>
      <c r="I17" s="11">
        <f>'RD T1'!E16</f>
        <v>3.8287623197946061</v>
      </c>
      <c r="J17" s="11">
        <f t="shared" si="5"/>
        <v>3.3324637530601251</v>
      </c>
      <c r="L17" s="10" t="str">
        <f>name!D13</f>
        <v>34 Culture, media and sports occupations</v>
      </c>
      <c r="M17" s="11">
        <v>4.312160558108415</v>
      </c>
      <c r="N17" s="11">
        <v>5.6856704430306806</v>
      </c>
      <c r="O17" s="11">
        <v>4.9939584458505628</v>
      </c>
      <c r="P17" s="11">
        <v>4.1219018667838734</v>
      </c>
      <c r="Q17" s="11">
        <v>4.3165293432851826</v>
      </c>
      <c r="R17" s="11"/>
      <c r="S17" s="11">
        <f t="shared" si="3"/>
        <v>-0.67742910256538025</v>
      </c>
      <c r="T17" s="11">
        <f>'RD T1'!T16</f>
        <v>1.7117629562382533</v>
      </c>
      <c r="U17" s="11">
        <f t="shared" si="6"/>
        <v>1.034333853672873</v>
      </c>
      <c r="W17" s="10" t="str">
        <f>name!D13</f>
        <v>34 Culture, media and sports occupations</v>
      </c>
      <c r="X17" s="11">
        <v>3.388039650112074</v>
      </c>
      <c r="Y17" s="11">
        <v>3.9345314711756312</v>
      </c>
      <c r="Z17" s="11">
        <v>4.256933170489317</v>
      </c>
      <c r="AA17" s="11">
        <v>3.8305981363215191</v>
      </c>
      <c r="AB17" s="11">
        <v>4.4380637063202064</v>
      </c>
      <c r="AC17" s="11"/>
      <c r="AD17" s="11">
        <f t="shared" si="4"/>
        <v>0.18113053583088945</v>
      </c>
      <c r="AE17" s="11">
        <f>'RD T1'!T45</f>
        <v>2.1169993635563533</v>
      </c>
      <c r="AF17" s="11">
        <f t="shared" si="7"/>
        <v>2.2981298993872428</v>
      </c>
    </row>
    <row r="18" spans="1:32" x14ac:dyDescent="0.2">
      <c r="A18" s="10" t="str">
        <f>name!D14</f>
        <v>35 Business and public service associate professionals</v>
      </c>
      <c r="B18" s="11">
        <v>33.709060270937805</v>
      </c>
      <c r="C18" s="11">
        <v>37.808133081048055</v>
      </c>
      <c r="D18" s="11">
        <v>38.757663874506576</v>
      </c>
      <c r="E18" s="11">
        <v>38.76363828196601</v>
      </c>
      <c r="F18" s="11">
        <v>40.990309822817601</v>
      </c>
      <c r="G18" s="11"/>
      <c r="H18" s="11">
        <f t="shared" si="2"/>
        <v>2.2326459483110241</v>
      </c>
      <c r="I18" s="11">
        <f>'RD T1'!E17</f>
        <v>18.275657837193982</v>
      </c>
      <c r="J18" s="11">
        <f t="shared" si="5"/>
        <v>20.508303785505007</v>
      </c>
      <c r="L18" s="10" t="str">
        <f>name!D14</f>
        <v>35 Business and public service associate professionals</v>
      </c>
      <c r="M18" s="11">
        <v>17.731774199548354</v>
      </c>
      <c r="N18" s="11">
        <v>19.33780880630248</v>
      </c>
      <c r="O18" s="11">
        <v>19.790959158634717</v>
      </c>
      <c r="P18" s="11">
        <v>19.438644545804177</v>
      </c>
      <c r="Q18" s="11">
        <v>19.49301043080958</v>
      </c>
      <c r="R18" s="11"/>
      <c r="S18" s="11">
        <f t="shared" si="3"/>
        <v>-0.29794872782513693</v>
      </c>
      <c r="T18" s="11">
        <f>'RD T1'!T17</f>
        <v>7.4789927465684674</v>
      </c>
      <c r="U18" s="11">
        <f t="shared" si="6"/>
        <v>7.1810440187433304</v>
      </c>
      <c r="W18" s="10" t="str">
        <f>name!D14</f>
        <v>35 Business and public service associate professionals</v>
      </c>
      <c r="X18" s="11">
        <v>15.977286071389484</v>
      </c>
      <c r="Y18" s="11">
        <v>18.470324274745597</v>
      </c>
      <c r="Z18" s="11">
        <v>18.96670471587187</v>
      </c>
      <c r="AA18" s="11">
        <v>19.324993736161847</v>
      </c>
      <c r="AB18" s="11">
        <v>21.497299392008003</v>
      </c>
      <c r="AC18" s="11"/>
      <c r="AD18" s="11">
        <f t="shared" si="4"/>
        <v>2.5305946761361326</v>
      </c>
      <c r="AE18" s="11">
        <f>'RD T1'!T46</f>
        <v>10.79666509062551</v>
      </c>
      <c r="AF18" s="11">
        <f t="shared" si="7"/>
        <v>13.327259766761642</v>
      </c>
    </row>
    <row r="19" spans="1:32" x14ac:dyDescent="0.2">
      <c r="A19" s="10" t="str">
        <f>name!D15</f>
        <v>41 Administrative occupations</v>
      </c>
      <c r="B19" s="11">
        <v>70.49613311937317</v>
      </c>
      <c r="C19" s="11">
        <v>73.604193359936872</v>
      </c>
      <c r="D19" s="11">
        <v>76.35476959875686</v>
      </c>
      <c r="E19" s="11">
        <v>79.687895039752306</v>
      </c>
      <c r="F19" s="11">
        <v>79.923173275831189</v>
      </c>
      <c r="G19" s="11"/>
      <c r="H19" s="11">
        <f t="shared" si="2"/>
        <v>3.568403677074329</v>
      </c>
      <c r="I19" s="11">
        <f>'RD T1'!E18</f>
        <v>38.78950174888022</v>
      </c>
      <c r="J19" s="11">
        <f t="shared" si="5"/>
        <v>42.357905425954549</v>
      </c>
      <c r="L19" s="10" t="str">
        <f>name!D15</f>
        <v>41 Administrative occupations</v>
      </c>
      <c r="M19" s="11">
        <v>24.1694044971876</v>
      </c>
      <c r="N19" s="11">
        <v>24.883123472818433</v>
      </c>
      <c r="O19" s="11">
        <v>28.784549850626775</v>
      </c>
      <c r="P19" s="11">
        <v>31.391808074187637</v>
      </c>
      <c r="Q19" s="11">
        <v>35.427763263711114</v>
      </c>
      <c r="R19" s="11"/>
      <c r="S19" s="11">
        <f t="shared" si="3"/>
        <v>6.6432134130843394</v>
      </c>
      <c r="T19" s="11">
        <f>'RD T1'!T18</f>
        <v>12.210005511909708</v>
      </c>
      <c r="U19" s="11">
        <f t="shared" si="6"/>
        <v>18.853218924994046</v>
      </c>
      <c r="W19" s="10" t="str">
        <f>name!D15</f>
        <v>41 Administrative occupations</v>
      </c>
      <c r="X19" s="11">
        <v>46.326728622185549</v>
      </c>
      <c r="Y19" s="11">
        <v>48.72106988711824</v>
      </c>
      <c r="Z19" s="11">
        <v>47.570219748130114</v>
      </c>
      <c r="AA19" s="11">
        <v>48.296086965564783</v>
      </c>
      <c r="AB19" s="11">
        <v>44.495410012120168</v>
      </c>
      <c r="AC19" s="11"/>
      <c r="AD19" s="11">
        <f t="shared" si="4"/>
        <v>-3.0748097360099464</v>
      </c>
      <c r="AE19" s="11">
        <f>'RD T1'!T47</f>
        <v>26.579496236970517</v>
      </c>
      <c r="AF19" s="11">
        <f t="shared" si="7"/>
        <v>23.50468650096057</v>
      </c>
    </row>
    <row r="20" spans="1:32" x14ac:dyDescent="0.2">
      <c r="A20" s="10" t="str">
        <f>name!D16</f>
        <v>42 Secretarial and related occupations</v>
      </c>
      <c r="B20" s="11">
        <v>15.892329595754923</v>
      </c>
      <c r="C20" s="11">
        <v>15.513279897526621</v>
      </c>
      <c r="D20" s="11">
        <v>15.068086213304319</v>
      </c>
      <c r="E20" s="11">
        <v>13.916745481596296</v>
      </c>
      <c r="F20" s="11">
        <v>9.4063523994637013</v>
      </c>
      <c r="G20" s="11"/>
      <c r="H20" s="11">
        <f t="shared" si="2"/>
        <v>-5.6617338138406179</v>
      </c>
      <c r="I20" s="11">
        <f>'RD T1'!E19</f>
        <v>6.5753430958858567</v>
      </c>
      <c r="J20" s="11">
        <f t="shared" si="5"/>
        <v>0.91360928204523884</v>
      </c>
      <c r="L20" s="10" t="str">
        <f>name!D16</f>
        <v>42 Secretarial and related occupations</v>
      </c>
      <c r="M20" s="11">
        <v>1.3770903505367575</v>
      </c>
      <c r="N20" s="11">
        <v>1.1919755810790715</v>
      </c>
      <c r="O20" s="11">
        <v>1.2272263915678323</v>
      </c>
      <c r="P20" s="11">
        <v>1.0376261759027612</v>
      </c>
      <c r="Q20" s="11">
        <v>1.2508282011101559</v>
      </c>
      <c r="R20" s="11"/>
      <c r="S20" s="11">
        <f t="shared" si="3"/>
        <v>2.3601809542323604E-2</v>
      </c>
      <c r="T20" s="11">
        <f>'RD T1'!T19</f>
        <v>0.37574375237194479</v>
      </c>
      <c r="U20" s="11">
        <f t="shared" si="6"/>
        <v>0.3993455619142684</v>
      </c>
      <c r="W20" s="10" t="str">
        <f>name!D16</f>
        <v>42 Secretarial and related occupations</v>
      </c>
      <c r="X20" s="11">
        <v>14.515239245218165</v>
      </c>
      <c r="Y20" s="11">
        <v>14.321304316447549</v>
      </c>
      <c r="Z20" s="11">
        <v>13.840859821736492</v>
      </c>
      <c r="AA20" s="11">
        <v>12.879119305693536</v>
      </c>
      <c r="AB20" s="11">
        <v>8.1555241983535485</v>
      </c>
      <c r="AC20" s="11"/>
      <c r="AD20" s="11">
        <f t="shared" si="4"/>
        <v>-5.6853356233829437</v>
      </c>
      <c r="AE20" s="11">
        <f>'RD T1'!T48</f>
        <v>6.1995993435139116</v>
      </c>
      <c r="AF20" s="11">
        <f t="shared" si="7"/>
        <v>0.51426372013096788</v>
      </c>
    </row>
    <row r="21" spans="1:32" x14ac:dyDescent="0.2">
      <c r="A21" s="10" t="str">
        <f>name!D17</f>
        <v>51 Skilled agricultural and related trades</v>
      </c>
      <c r="B21" s="11">
        <v>5.5262712216288801</v>
      </c>
      <c r="C21" s="11">
        <v>6.1714099943821017</v>
      </c>
      <c r="D21" s="11">
        <v>5.7887015787909668</v>
      </c>
      <c r="E21" s="11">
        <v>5.6982897387215417</v>
      </c>
      <c r="F21" s="11">
        <v>6.2737567177622671</v>
      </c>
      <c r="G21" s="11"/>
      <c r="H21" s="11">
        <f t="shared" si="2"/>
        <v>0.48505513897130026</v>
      </c>
      <c r="I21" s="11">
        <f>'RD T1'!E20</f>
        <v>3.2726779866475262</v>
      </c>
      <c r="J21" s="11">
        <f t="shared" si="5"/>
        <v>3.7577331256188264</v>
      </c>
      <c r="L21" s="10" t="str">
        <f>name!D17</f>
        <v>51 Skilled agricultural and related trades</v>
      </c>
      <c r="M21" s="11">
        <v>4.442862735128208</v>
      </c>
      <c r="N21" s="11">
        <v>5.3306503009433683</v>
      </c>
      <c r="O21" s="11">
        <v>4.7206636386395129</v>
      </c>
      <c r="P21" s="11">
        <v>4.5861378464056166</v>
      </c>
      <c r="Q21" s="11">
        <v>4.9646774896123738</v>
      </c>
      <c r="R21" s="11"/>
      <c r="S21" s="11">
        <f t="shared" si="3"/>
        <v>0.24401385097286088</v>
      </c>
      <c r="T21" s="11">
        <f>'RD T1'!T20</f>
        <v>2.4981215236570575</v>
      </c>
      <c r="U21" s="11">
        <f t="shared" si="6"/>
        <v>2.7421353746299184</v>
      </c>
      <c r="W21" s="10" t="str">
        <f>name!D17</f>
        <v>51 Skilled agricultural and related trades</v>
      </c>
      <c r="X21" s="11">
        <v>1.0834084865006708</v>
      </c>
      <c r="Y21" s="11">
        <v>0.84075969343873569</v>
      </c>
      <c r="Z21" s="11">
        <v>1.0680379401514437</v>
      </c>
      <c r="AA21" s="11">
        <v>1.1121518923159215</v>
      </c>
      <c r="AB21" s="11">
        <v>1.3090792281499022</v>
      </c>
      <c r="AC21" s="11"/>
      <c r="AD21" s="11">
        <f t="shared" si="4"/>
        <v>0.24104128799845848</v>
      </c>
      <c r="AE21" s="11">
        <f>'RD T1'!T49</f>
        <v>0.77455646299046865</v>
      </c>
      <c r="AF21" s="11">
        <f t="shared" si="7"/>
        <v>1.0155977509889271</v>
      </c>
    </row>
    <row r="22" spans="1:32" x14ac:dyDescent="0.2">
      <c r="A22" s="10" t="str">
        <f>name!D18</f>
        <v>52 Skilled metal, electrical and electronic trades</v>
      </c>
      <c r="B22" s="11">
        <v>22.898545046990407</v>
      </c>
      <c r="C22" s="11">
        <v>24.737414165600619</v>
      </c>
      <c r="D22" s="11">
        <v>20.836196799554056</v>
      </c>
      <c r="E22" s="11">
        <v>20.253828067683571</v>
      </c>
      <c r="F22" s="11">
        <v>18.758996883403263</v>
      </c>
      <c r="G22" s="11"/>
      <c r="H22" s="11">
        <f t="shared" si="2"/>
        <v>-2.0771999161507928</v>
      </c>
      <c r="I22" s="11">
        <f>'RD T1'!E21</f>
        <v>7.3873417469209643</v>
      </c>
      <c r="J22" s="11">
        <f t="shared" si="5"/>
        <v>5.3101418307701715</v>
      </c>
      <c r="L22" s="10" t="str">
        <f>name!D18</f>
        <v>52 Skilled metal, electrical and electronic trades</v>
      </c>
      <c r="M22" s="11">
        <v>22.617484229938594</v>
      </c>
      <c r="N22" s="11">
        <v>24.254584091374962</v>
      </c>
      <c r="O22" s="11">
        <v>20.472499183949814</v>
      </c>
      <c r="P22" s="11">
        <v>19.592487202607803</v>
      </c>
      <c r="Q22" s="11">
        <v>17.874766418923077</v>
      </c>
      <c r="R22" s="11"/>
      <c r="S22" s="11">
        <f t="shared" si="3"/>
        <v>-2.5977327650267377</v>
      </c>
      <c r="T22" s="11">
        <f>'RD T1'!T21</f>
        <v>6.9916577511134665</v>
      </c>
      <c r="U22" s="11">
        <f t="shared" si="6"/>
        <v>4.3939249860867289</v>
      </c>
      <c r="W22" s="10" t="str">
        <f>name!D18</f>
        <v>52 Skilled metal, electrical and electronic trades</v>
      </c>
      <c r="X22" s="11">
        <v>0.28106081705179864</v>
      </c>
      <c r="Y22" s="11">
        <v>0.48283007422562285</v>
      </c>
      <c r="Z22" s="11">
        <v>0.36369761560423625</v>
      </c>
      <c r="AA22" s="11">
        <v>0.66134086507578538</v>
      </c>
      <c r="AB22" s="11">
        <v>0.88423046448017983</v>
      </c>
      <c r="AC22" s="11"/>
      <c r="AD22" s="11">
        <f t="shared" si="4"/>
        <v>0.52053284887594353</v>
      </c>
      <c r="AE22" s="11">
        <f>'RD T1'!T50</f>
        <v>0.39568399580749564</v>
      </c>
      <c r="AF22" s="11">
        <f t="shared" si="7"/>
        <v>0.91621684468343911</v>
      </c>
    </row>
    <row r="23" spans="1:32" x14ac:dyDescent="0.2">
      <c r="A23" s="10" t="str">
        <f>name!D19</f>
        <v>53 Skilled construction and building trades</v>
      </c>
      <c r="B23" s="11">
        <v>19.162952019824345</v>
      </c>
      <c r="C23" s="11">
        <v>19.755143848976356</v>
      </c>
      <c r="D23" s="11">
        <v>16.92236112626146</v>
      </c>
      <c r="E23" s="11">
        <v>16.823531929955063</v>
      </c>
      <c r="F23" s="11">
        <v>15.568286149989646</v>
      </c>
      <c r="G23" s="11"/>
      <c r="H23" s="11">
        <f t="shared" si="2"/>
        <v>-1.3540749762718143</v>
      </c>
      <c r="I23" s="11">
        <f>'RD T1'!E22</f>
        <v>6.7672729088039683</v>
      </c>
      <c r="J23" s="11">
        <f t="shared" si="5"/>
        <v>5.413197932532154</v>
      </c>
      <c r="L23" s="10" t="str">
        <f>name!D19</f>
        <v>53 Skilled construction and building trades</v>
      </c>
      <c r="M23" s="11">
        <v>18.956583629016862</v>
      </c>
      <c r="N23" s="11">
        <v>19.485694897182864</v>
      </c>
      <c r="O23" s="11">
        <v>16.639390062874892</v>
      </c>
      <c r="P23" s="11">
        <v>16.652181663865012</v>
      </c>
      <c r="Q23" s="11">
        <v>15.378034166494901</v>
      </c>
      <c r="R23" s="11"/>
      <c r="S23" s="11">
        <f t="shared" si="3"/>
        <v>-1.2613558963799907</v>
      </c>
      <c r="T23" s="11">
        <f>'RD T1'!T22</f>
        <v>6.6692600206300936</v>
      </c>
      <c r="U23" s="11">
        <f t="shared" si="6"/>
        <v>5.4079041242501029</v>
      </c>
      <c r="W23" s="10" t="str">
        <f>name!D19</f>
        <v>53 Skilled construction and building trades</v>
      </c>
      <c r="X23" s="11">
        <v>0.20636839080747876</v>
      </c>
      <c r="Y23" s="11">
        <v>0.26944895179348965</v>
      </c>
      <c r="Z23" s="11">
        <v>0.28297106338655831</v>
      </c>
      <c r="AA23" s="11">
        <v>0.17135026609004997</v>
      </c>
      <c r="AB23" s="11">
        <v>0.1902519834947389</v>
      </c>
      <c r="AC23" s="11"/>
      <c r="AD23" s="11">
        <f t="shared" si="4"/>
        <v>-9.2719079891819406E-2</v>
      </c>
      <c r="AE23" s="11">
        <f>'RD T1'!T51</f>
        <v>9.8012888173873575E-2</v>
      </c>
      <c r="AF23" s="11">
        <f t="shared" si="7"/>
        <v>5.2938082820541688E-3</v>
      </c>
    </row>
    <row r="24" spans="1:32" x14ac:dyDescent="0.2">
      <c r="A24" s="10" t="str">
        <f>name!D20</f>
        <v>54 Textiles, printing and other skilled trades</v>
      </c>
      <c r="B24" s="11">
        <v>13.383724363120283</v>
      </c>
      <c r="C24" s="11">
        <v>12.215587998507051</v>
      </c>
      <c r="D24" s="11">
        <v>11.910390832530782</v>
      </c>
      <c r="E24" s="11">
        <v>12.390313448417567</v>
      </c>
      <c r="F24" s="11">
        <v>12.468049977269116</v>
      </c>
      <c r="G24" s="11"/>
      <c r="H24" s="11">
        <f t="shared" si="2"/>
        <v>0.55765914473833433</v>
      </c>
      <c r="I24" s="11">
        <f>'RD T1'!E23</f>
        <v>5.4187253784047762</v>
      </c>
      <c r="J24" s="11">
        <f t="shared" si="5"/>
        <v>5.9763845231431105</v>
      </c>
      <c r="L24" s="10" t="str">
        <f>name!D20</f>
        <v>54 Textiles, printing and other skilled trades</v>
      </c>
      <c r="M24" s="11">
        <v>7.8551999690461827</v>
      </c>
      <c r="N24" s="11">
        <v>7.0305204108797508</v>
      </c>
      <c r="O24" s="11">
        <v>6.443436409889765</v>
      </c>
      <c r="P24" s="11">
        <v>6.7204549067487633</v>
      </c>
      <c r="Q24" s="11">
        <v>6.5412105173657</v>
      </c>
      <c r="R24" s="11"/>
      <c r="S24" s="11">
        <f t="shared" si="3"/>
        <v>9.7774107475935068E-2</v>
      </c>
      <c r="T24" s="11">
        <f>'RD T1'!T23</f>
        <v>2.1131464553902046</v>
      </c>
      <c r="U24" s="11">
        <f t="shared" si="6"/>
        <v>2.2109205628661397</v>
      </c>
      <c r="W24" s="10" t="str">
        <f>name!D20</f>
        <v>54 Textiles, printing and other skilled trades</v>
      </c>
      <c r="X24" s="11">
        <v>5.5285243940741058</v>
      </c>
      <c r="Y24" s="11">
        <v>5.1850675876273122</v>
      </c>
      <c r="Z24" s="11">
        <v>5.4669544226410203</v>
      </c>
      <c r="AA24" s="11">
        <v>5.6698585416688028</v>
      </c>
      <c r="AB24" s="11">
        <v>5.9268394599034284</v>
      </c>
      <c r="AC24" s="11"/>
      <c r="AD24" s="11">
        <f t="shared" si="4"/>
        <v>0.45988503726240815</v>
      </c>
      <c r="AE24" s="11">
        <f>'RD T1'!T52</f>
        <v>3.3055789230145707</v>
      </c>
      <c r="AF24" s="11">
        <f t="shared" si="7"/>
        <v>3.7654639602769788</v>
      </c>
    </row>
    <row r="25" spans="1:32" x14ac:dyDescent="0.2">
      <c r="A25" s="10" t="str">
        <f>name!D21</f>
        <v>61 Caring personal service occupations</v>
      </c>
      <c r="B25" s="11">
        <v>64.35030546678712</v>
      </c>
      <c r="C25" s="11">
        <v>67.244364507390927</v>
      </c>
      <c r="D25" s="11">
        <v>66.62635867984487</v>
      </c>
      <c r="E25" s="11">
        <v>70.420008369797827</v>
      </c>
      <c r="F25" s="11">
        <v>77.364630359311533</v>
      </c>
      <c r="G25" s="11"/>
      <c r="H25" s="11">
        <f t="shared" si="2"/>
        <v>10.738271679466663</v>
      </c>
      <c r="I25" s="11">
        <f>'RD T1'!E24</f>
        <v>40.031204221392308</v>
      </c>
      <c r="J25" s="11">
        <f t="shared" si="5"/>
        <v>50.769475900858971</v>
      </c>
      <c r="L25" s="10" t="str">
        <f>name!D21</f>
        <v>61 Caring personal service occupations</v>
      </c>
      <c r="M25" s="11">
        <v>9.0744790323267797</v>
      </c>
      <c r="N25" s="11">
        <v>9.7883062991124472</v>
      </c>
      <c r="O25" s="11">
        <v>9.0779328045418097</v>
      </c>
      <c r="P25" s="11">
        <v>10.899757148975942</v>
      </c>
      <c r="Q25" s="11">
        <v>12.725321115514729</v>
      </c>
      <c r="R25" s="11"/>
      <c r="S25" s="11">
        <f t="shared" si="3"/>
        <v>3.6473883109729197</v>
      </c>
      <c r="T25" s="11">
        <f>'RD T1'!T24</f>
        <v>4.9112589267144529</v>
      </c>
      <c r="U25" s="11">
        <f t="shared" si="6"/>
        <v>8.5586472376873726</v>
      </c>
      <c r="W25" s="10" t="str">
        <f>name!D21</f>
        <v>61 Caring personal service occupations</v>
      </c>
      <c r="X25" s="11">
        <v>55.27582643446037</v>
      </c>
      <c r="Y25" s="11">
        <v>57.45605820827852</v>
      </c>
      <c r="Z25" s="11">
        <v>57.54842587530306</v>
      </c>
      <c r="AA25" s="11">
        <v>59.520251220821883</v>
      </c>
      <c r="AB25" s="11">
        <v>64.639309243796873</v>
      </c>
      <c r="AC25" s="11"/>
      <c r="AD25" s="11">
        <f t="shared" si="4"/>
        <v>7.0908833684938131</v>
      </c>
      <c r="AE25" s="11">
        <f>'RD T1'!T53</f>
        <v>35.119945294677848</v>
      </c>
      <c r="AF25" s="11">
        <f t="shared" si="7"/>
        <v>42.210828663171661</v>
      </c>
    </row>
    <row r="26" spans="1:32" x14ac:dyDescent="0.2">
      <c r="A26" s="10" t="str">
        <f>name!D22</f>
        <v>62 Leisure, travel and related personal service occupations</v>
      </c>
      <c r="B26" s="11">
        <v>15.270127809036564</v>
      </c>
      <c r="C26" s="11">
        <v>16.632243390405108</v>
      </c>
      <c r="D26" s="11">
        <v>14.442020634729571</v>
      </c>
      <c r="E26" s="11">
        <v>13.204580835610674</v>
      </c>
      <c r="F26" s="11">
        <v>12.935611800531374</v>
      </c>
      <c r="G26" s="11"/>
      <c r="H26" s="11">
        <f t="shared" si="2"/>
        <v>-1.5064088341981972</v>
      </c>
      <c r="I26" s="11">
        <f>'RD T1'!E25</f>
        <v>6.6192987433453876</v>
      </c>
      <c r="J26" s="11">
        <f t="shared" si="5"/>
        <v>5.1128899091471904</v>
      </c>
      <c r="L26" s="10" t="str">
        <f>name!D22</f>
        <v>62 Leisure, travel and related personal service occupations</v>
      </c>
      <c r="M26" s="11">
        <v>4.5241751254610625</v>
      </c>
      <c r="N26" s="11">
        <v>5.2205725033810424</v>
      </c>
      <c r="O26" s="11">
        <v>4.8331568101735973</v>
      </c>
      <c r="P26" s="11">
        <v>4.6011415334252117</v>
      </c>
      <c r="Q26" s="11">
        <v>4.76159498104556</v>
      </c>
      <c r="R26" s="11"/>
      <c r="S26" s="11">
        <f t="shared" si="3"/>
        <v>-7.1561829128037324E-2</v>
      </c>
      <c r="T26" s="11">
        <f>'RD T1'!T25</f>
        <v>1.9883137036379497</v>
      </c>
      <c r="U26" s="11">
        <f t="shared" si="6"/>
        <v>1.9167518745099124</v>
      </c>
      <c r="W26" s="10" t="str">
        <f>name!D22</f>
        <v>62 Leisure, travel and related personal service occupations</v>
      </c>
      <c r="X26" s="11">
        <v>10.745952683575506</v>
      </c>
      <c r="Y26" s="11">
        <v>11.411670887024076</v>
      </c>
      <c r="Z26" s="11">
        <v>9.6088638245559945</v>
      </c>
      <c r="AA26" s="11">
        <v>8.6034393021854676</v>
      </c>
      <c r="AB26" s="11">
        <v>8.1740168194858178</v>
      </c>
      <c r="AC26" s="11"/>
      <c r="AD26" s="11">
        <f t="shared" si="4"/>
        <v>-1.4348470050701767</v>
      </c>
      <c r="AE26" s="11">
        <f>'RD T1'!T54</f>
        <v>4.6309850397074381</v>
      </c>
      <c r="AF26" s="11">
        <f t="shared" si="7"/>
        <v>3.1961380346372614</v>
      </c>
    </row>
    <row r="27" spans="1:32" x14ac:dyDescent="0.2">
      <c r="A27" s="10" t="str">
        <f>name!D23</f>
        <v>63 Community and civil enforcement occupations</v>
      </c>
      <c r="B27" s="11">
        <v>0.70687312669233271</v>
      </c>
      <c r="C27" s="11">
        <v>0.63809574352861476</v>
      </c>
      <c r="D27" s="11">
        <v>0.76495045682833729</v>
      </c>
      <c r="E27" s="11">
        <v>0.56187887349414112</v>
      </c>
      <c r="F27" s="11">
        <v>0.61557010312158056</v>
      </c>
      <c r="G27" s="11"/>
      <c r="H27" s="11">
        <f t="shared" si="2"/>
        <v>-0.14938035370675673</v>
      </c>
      <c r="I27" s="11">
        <f>'RD T1'!E26</f>
        <v>0.28505811704297623</v>
      </c>
      <c r="J27" s="11">
        <f t="shared" si="5"/>
        <v>0.1356777633362195</v>
      </c>
      <c r="L27" s="10" t="str">
        <f>name!D23</f>
        <v>63 Community and civil enforcement occupations</v>
      </c>
      <c r="M27" s="11">
        <v>0.55745449851624507</v>
      </c>
      <c r="N27" s="11">
        <v>0.44923830806153037</v>
      </c>
      <c r="O27" s="11">
        <v>0.61050536862480942</v>
      </c>
      <c r="P27" s="11">
        <v>0.35868473473033885</v>
      </c>
      <c r="Q27" s="11">
        <v>0.41493799885603377</v>
      </c>
      <c r="R27" s="11"/>
      <c r="S27" s="11">
        <f t="shared" si="3"/>
        <v>-0.19556736976877565</v>
      </c>
      <c r="T27" s="11">
        <f>'RD T1'!T26</f>
        <v>0.16130586704581587</v>
      </c>
      <c r="U27" s="11">
        <f t="shared" si="6"/>
        <v>-3.4261502722959775E-2</v>
      </c>
      <c r="W27" s="10" t="str">
        <f>name!D23</f>
        <v>63 Community and civil enforcement occupations</v>
      </c>
      <c r="X27" s="11">
        <v>0.14941862817608673</v>
      </c>
      <c r="Y27" s="11">
        <v>0.18885743546708383</v>
      </c>
      <c r="Z27" s="11">
        <v>0.15444508820352812</v>
      </c>
      <c r="AA27" s="11">
        <v>0.20319413876380218</v>
      </c>
      <c r="AB27" s="11">
        <v>0.20063210426554726</v>
      </c>
      <c r="AC27" s="11"/>
      <c r="AD27" s="11">
        <f t="shared" si="4"/>
        <v>4.6187016062019137E-2</v>
      </c>
      <c r="AE27" s="11">
        <f>'RD T1'!T55</f>
        <v>0.1237522499971604</v>
      </c>
      <c r="AF27" s="11">
        <f t="shared" si="7"/>
        <v>0.16993926605917953</v>
      </c>
    </row>
    <row r="28" spans="1:32" x14ac:dyDescent="0.2">
      <c r="A28" s="10" t="str">
        <f>name!D24</f>
        <v>71 Sales occupations</v>
      </c>
      <c r="B28" s="11">
        <v>52.80620277834015</v>
      </c>
      <c r="C28" s="11">
        <v>53.464733686846515</v>
      </c>
      <c r="D28" s="11">
        <v>51.213573578945542</v>
      </c>
      <c r="E28" s="11">
        <v>50.881002464545283</v>
      </c>
      <c r="F28" s="11">
        <v>49.64586399332498</v>
      </c>
      <c r="G28" s="11"/>
      <c r="H28" s="11">
        <f t="shared" si="2"/>
        <v>-1.5677095856205625</v>
      </c>
      <c r="I28" s="11">
        <f>'RD T1'!E27</f>
        <v>23.662718483628904</v>
      </c>
      <c r="J28" s="11">
        <f t="shared" si="5"/>
        <v>22.095008898008341</v>
      </c>
      <c r="L28" s="10" t="str">
        <f>name!D24</f>
        <v>71 Sales occupations</v>
      </c>
      <c r="M28" s="11">
        <v>19.233786073866909</v>
      </c>
      <c r="N28" s="11">
        <v>19.677464678260733</v>
      </c>
      <c r="O28" s="11">
        <v>18.741376816778473</v>
      </c>
      <c r="P28" s="11">
        <v>18.560821749701628</v>
      </c>
      <c r="Q28" s="11">
        <v>18.226258200699501</v>
      </c>
      <c r="R28" s="11"/>
      <c r="S28" s="11">
        <f t="shared" si="3"/>
        <v>-0.51511861607897202</v>
      </c>
      <c r="T28" s="11">
        <f>'RD T1'!T27</f>
        <v>6.0687451396233127</v>
      </c>
      <c r="U28" s="11">
        <f t="shared" si="6"/>
        <v>5.5536265235443407</v>
      </c>
      <c r="W28" s="10" t="str">
        <f>name!D24</f>
        <v>71 Sales occupations</v>
      </c>
      <c r="X28" s="11">
        <v>33.572416704473277</v>
      </c>
      <c r="Y28" s="11">
        <v>33.787269008585803</v>
      </c>
      <c r="Z28" s="11">
        <v>32.472196762167087</v>
      </c>
      <c r="AA28" s="11">
        <v>32.320180714843694</v>
      </c>
      <c r="AB28" s="11">
        <v>31.419605792625536</v>
      </c>
      <c r="AC28" s="11"/>
      <c r="AD28" s="11">
        <f t="shared" si="4"/>
        <v>-1.0525909695415514</v>
      </c>
      <c r="AE28" s="11">
        <f>'RD T1'!T56</f>
        <v>17.593973344005594</v>
      </c>
      <c r="AF28" s="11">
        <f t="shared" si="7"/>
        <v>16.541382374464042</v>
      </c>
    </row>
    <row r="29" spans="1:32" x14ac:dyDescent="0.2">
      <c r="A29" s="10" t="str">
        <f>name!D25</f>
        <v>72 Customer service occupations</v>
      </c>
      <c r="B29" s="11">
        <v>12.766814992757451</v>
      </c>
      <c r="C29" s="11">
        <v>14.299500457375872</v>
      </c>
      <c r="D29" s="11">
        <v>14.220259895346215</v>
      </c>
      <c r="E29" s="11">
        <v>16.043420585887961</v>
      </c>
      <c r="F29" s="11">
        <v>18.250458228495855</v>
      </c>
      <c r="G29" s="11"/>
      <c r="H29" s="11">
        <f t="shared" si="2"/>
        <v>4.0301983331496398</v>
      </c>
      <c r="I29" s="11">
        <f>'RD T1'!E28</f>
        <v>7.2844123112840276</v>
      </c>
      <c r="J29" s="11">
        <f t="shared" si="5"/>
        <v>11.314610644433667</v>
      </c>
      <c r="L29" s="10" t="str">
        <f>name!D25</f>
        <v>72 Customer service occupations</v>
      </c>
      <c r="M29" s="11">
        <v>5.7627093825164009</v>
      </c>
      <c r="N29" s="11">
        <v>5.7076606243098817</v>
      </c>
      <c r="O29" s="11">
        <v>6.2062478788527535</v>
      </c>
      <c r="P29" s="11">
        <v>7.797100036599744</v>
      </c>
      <c r="Q29" s="11">
        <v>9.2864690322366812</v>
      </c>
      <c r="R29" s="11"/>
      <c r="S29" s="11">
        <f t="shared" si="3"/>
        <v>3.0802211533839277</v>
      </c>
      <c r="T29" s="11">
        <f>'RD T1'!T28</f>
        <v>2.7601858658439564</v>
      </c>
      <c r="U29" s="11">
        <f t="shared" si="6"/>
        <v>5.8404070192278841</v>
      </c>
      <c r="W29" s="10" t="str">
        <f>name!D25</f>
        <v>72 Customer service occupations</v>
      </c>
      <c r="X29" s="11">
        <v>7.0041056102410577</v>
      </c>
      <c r="Y29" s="11">
        <v>8.5918398330659951</v>
      </c>
      <c r="Z29" s="11">
        <v>8.0140120164934672</v>
      </c>
      <c r="AA29" s="11">
        <v>8.2463205492882246</v>
      </c>
      <c r="AB29" s="11">
        <v>8.9639891962591474</v>
      </c>
      <c r="AC29" s="11"/>
      <c r="AD29" s="11">
        <f t="shared" si="4"/>
        <v>0.94997717976568019</v>
      </c>
      <c r="AE29" s="11">
        <f>'RD T1'!T57</f>
        <v>4.5242264454400711</v>
      </c>
      <c r="AF29" s="11">
        <f t="shared" si="7"/>
        <v>5.4742036252057513</v>
      </c>
    </row>
    <row r="30" spans="1:32" x14ac:dyDescent="0.2">
      <c r="A30" s="10" t="str">
        <f>name!D26</f>
        <v>81 Process, plant and machine operatives</v>
      </c>
      <c r="B30" s="11">
        <v>15.873936397934685</v>
      </c>
      <c r="C30" s="11">
        <v>15.816015728243642</v>
      </c>
      <c r="D30" s="11">
        <v>13.567765770085009</v>
      </c>
      <c r="E30" s="11">
        <v>13.977415980789671</v>
      </c>
      <c r="F30" s="11">
        <v>12.591964784832667</v>
      </c>
      <c r="G30" s="11"/>
      <c r="H30" s="11">
        <f t="shared" si="2"/>
        <v>-0.97580098525234149</v>
      </c>
      <c r="I30" s="11">
        <f>'RD T1'!E29</f>
        <v>5.2491338092558699</v>
      </c>
      <c r="J30" s="11">
        <f t="shared" si="5"/>
        <v>4.2733328240035284</v>
      </c>
      <c r="L30" s="10" t="str">
        <f>name!D26</f>
        <v>81 Process, plant and machine operatives</v>
      </c>
      <c r="M30" s="11">
        <v>12.106788615691505</v>
      </c>
      <c r="N30" s="11">
        <v>11.779689583561472</v>
      </c>
      <c r="O30" s="11">
        <v>10.168005987503975</v>
      </c>
      <c r="P30" s="11">
        <v>10.062359420258277</v>
      </c>
      <c r="Q30" s="11">
        <v>9.0882641394905175</v>
      </c>
      <c r="R30" s="11"/>
      <c r="S30" s="11">
        <f t="shared" si="3"/>
        <v>-1.0797418480134571</v>
      </c>
      <c r="T30" s="11">
        <f>'RD T1'!T29</f>
        <v>3.440345310031653</v>
      </c>
      <c r="U30" s="11">
        <f t="shared" si="6"/>
        <v>2.3606034620181959</v>
      </c>
      <c r="W30" s="10" t="str">
        <f>name!D26</f>
        <v>81 Process, plant and machine operatives</v>
      </c>
      <c r="X30" s="11">
        <v>3.7671477822431614</v>
      </c>
      <c r="Y30" s="11">
        <v>4.0363261446821435</v>
      </c>
      <c r="Z30" s="11">
        <v>3.3997597825810368</v>
      </c>
      <c r="AA30" s="11">
        <v>3.9150565605314038</v>
      </c>
      <c r="AB30" s="11">
        <v>3.5037006453421533</v>
      </c>
      <c r="AC30" s="11"/>
      <c r="AD30" s="11">
        <f t="shared" si="4"/>
        <v>0.10394086276111647</v>
      </c>
      <c r="AE30" s="11">
        <f>'RD T1'!T58</f>
        <v>1.8087884992242151</v>
      </c>
      <c r="AF30" s="11">
        <f t="shared" si="7"/>
        <v>1.9127293619853316</v>
      </c>
    </row>
    <row r="31" spans="1:32" x14ac:dyDescent="0.2">
      <c r="A31" s="10" t="str">
        <f>name!D27</f>
        <v>82 Transport and mobile machine drivers and operatives</v>
      </c>
      <c r="B31" s="11">
        <v>29.975139994627799</v>
      </c>
      <c r="C31" s="11">
        <v>34.762245219551623</v>
      </c>
      <c r="D31" s="11">
        <v>31.251821368269283</v>
      </c>
      <c r="E31" s="11">
        <v>32.203713978242213</v>
      </c>
      <c r="F31" s="11">
        <v>32.145956781535837</v>
      </c>
      <c r="G31" s="11"/>
      <c r="H31" s="11">
        <f t="shared" si="2"/>
        <v>0.89413541326655377</v>
      </c>
      <c r="I31" s="11">
        <f>'RD T1'!E30</f>
        <v>16.674188526697105</v>
      </c>
      <c r="J31" s="11">
        <f t="shared" si="5"/>
        <v>17.568323939963658</v>
      </c>
      <c r="L31" s="10" t="str">
        <f>name!D27</f>
        <v>82 Transport and mobile machine drivers and operatives</v>
      </c>
      <c r="M31" s="11">
        <v>28.836711534115132</v>
      </c>
      <c r="N31" s="11">
        <v>33.620114659354769</v>
      </c>
      <c r="O31" s="11">
        <v>30.152059344126823</v>
      </c>
      <c r="P31" s="11">
        <v>30.727800783906766</v>
      </c>
      <c r="Q31" s="11">
        <v>30.44895687100319</v>
      </c>
      <c r="R31" s="11"/>
      <c r="S31" s="11">
        <f t="shared" si="3"/>
        <v>0.29689752687636783</v>
      </c>
      <c r="T31" s="11">
        <f>'RD T1'!T30</f>
        <v>15.756603400067894</v>
      </c>
      <c r="U31" s="11">
        <f t="shared" si="6"/>
        <v>16.05350092694426</v>
      </c>
      <c r="W31" s="10" t="str">
        <f>name!D27</f>
        <v>82 Transport and mobile machine drivers and operatives</v>
      </c>
      <c r="X31" s="11">
        <v>1.1384284605126374</v>
      </c>
      <c r="Y31" s="11">
        <v>1.1421305601968845</v>
      </c>
      <c r="Z31" s="11">
        <v>1.0997620241424917</v>
      </c>
      <c r="AA31" s="11">
        <v>1.475913194335513</v>
      </c>
      <c r="AB31" s="11">
        <v>1.6969999105326383</v>
      </c>
      <c r="AC31" s="11"/>
      <c r="AD31" s="11">
        <f t="shared" si="4"/>
        <v>0.59723788639014663</v>
      </c>
      <c r="AE31" s="11">
        <f>'RD T1'!T59</f>
        <v>0.91758512662921299</v>
      </c>
      <c r="AF31" s="11">
        <f t="shared" si="7"/>
        <v>1.5148230130193596</v>
      </c>
    </row>
    <row r="32" spans="1:32" x14ac:dyDescent="0.2">
      <c r="A32" s="10" t="str">
        <f>name!D28</f>
        <v>91 Elementary trades and related occupations</v>
      </c>
      <c r="B32" s="11">
        <v>11.59671984239762</v>
      </c>
      <c r="C32" s="11">
        <v>10.8343320670882</v>
      </c>
      <c r="D32" s="11">
        <v>9.1275900073115377</v>
      </c>
      <c r="E32" s="11">
        <v>16.703439392327255</v>
      </c>
      <c r="F32" s="11">
        <v>19.112880022366429</v>
      </c>
      <c r="G32" s="11"/>
      <c r="H32" s="11">
        <f t="shared" si="2"/>
        <v>9.9852900150548916</v>
      </c>
      <c r="I32" s="11">
        <f>'RD T1'!E31</f>
        <v>7.609414526311947</v>
      </c>
      <c r="J32" s="11">
        <f t="shared" si="5"/>
        <v>17.594704541366838</v>
      </c>
      <c r="L32" s="10" t="str">
        <f>name!D28</f>
        <v>91 Elementary trades and related occupations</v>
      </c>
      <c r="M32" s="11">
        <v>8.9380975841641668</v>
      </c>
      <c r="N32" s="11">
        <v>8.3076146906217634</v>
      </c>
      <c r="O32" s="11">
        <v>7.1730419362999207</v>
      </c>
      <c r="P32" s="11">
        <v>9.9669699648378884</v>
      </c>
      <c r="Q32" s="11">
        <v>10.825909157303334</v>
      </c>
      <c r="R32" s="11"/>
      <c r="S32" s="11">
        <f t="shared" si="3"/>
        <v>3.6528672210034134</v>
      </c>
      <c r="T32" s="11">
        <f>'RD T1'!T31</f>
        <v>3.3316713786911327</v>
      </c>
      <c r="U32" s="11">
        <f t="shared" si="6"/>
        <v>6.9845385996945462</v>
      </c>
      <c r="W32" s="10" t="str">
        <f>name!D28</f>
        <v>91 Elementary trades and related occupations</v>
      </c>
      <c r="X32" s="11">
        <v>2.6586222582334487</v>
      </c>
      <c r="Y32" s="11">
        <v>2.5267173764664346</v>
      </c>
      <c r="Z32" s="11">
        <v>1.9545480710116296</v>
      </c>
      <c r="AA32" s="11">
        <v>6.7364694274893573</v>
      </c>
      <c r="AB32" s="11">
        <v>8.286970865063072</v>
      </c>
      <c r="AC32" s="11"/>
      <c r="AD32" s="11">
        <f t="shared" si="4"/>
        <v>6.3324227940514426</v>
      </c>
      <c r="AE32" s="11">
        <f>'RD T1'!T60</f>
        <v>4.2777431476208161</v>
      </c>
      <c r="AF32" s="11">
        <f t="shared" si="7"/>
        <v>10.610165941672259</v>
      </c>
    </row>
    <row r="33" spans="1:32" x14ac:dyDescent="0.2">
      <c r="A33" s="10" t="str">
        <f>name!D29</f>
        <v>92 Elementary administration and service occupations</v>
      </c>
      <c r="B33" s="11">
        <v>66.526258385071046</v>
      </c>
      <c r="C33" s="11">
        <v>69.483751066031246</v>
      </c>
      <c r="D33" s="11">
        <v>61.632316603520167</v>
      </c>
      <c r="E33" s="11">
        <v>56.078198306022529</v>
      </c>
      <c r="F33" s="11">
        <v>52.654739527978421</v>
      </c>
      <c r="G33" s="11"/>
      <c r="H33" s="11">
        <f t="shared" ref="H33" si="8">F33-D33</f>
        <v>-8.9775770755417454</v>
      </c>
      <c r="I33" s="11">
        <f>'RD T1'!E32</f>
        <v>26.350823917715875</v>
      </c>
      <c r="J33" s="11">
        <f>SUM(H33:I33)</f>
        <v>17.37324684217413</v>
      </c>
      <c r="L33" s="10" t="str">
        <f>name!D29</f>
        <v>92 Elementary administration and service occupations</v>
      </c>
      <c r="M33" s="11">
        <v>33.907037427915611</v>
      </c>
      <c r="N33" s="11">
        <v>34.928357843517489</v>
      </c>
      <c r="O33" s="11">
        <v>30.963872832385523</v>
      </c>
      <c r="P33" s="11">
        <v>30.385688073830412</v>
      </c>
      <c r="Q33" s="11">
        <v>28.641907644055614</v>
      </c>
      <c r="R33" s="11"/>
      <c r="S33" s="11">
        <f t="shared" ref="S33" si="9">Q33-O33</f>
        <v>-2.3219651883299086</v>
      </c>
      <c r="T33" s="11">
        <f>'RD T1'!T32</f>
        <v>11.815363730958474</v>
      </c>
      <c r="U33" s="11">
        <f t="shared" ref="U33" si="10">SUM(S33:T33)</f>
        <v>9.4933985426285652</v>
      </c>
      <c r="W33" s="10" t="str">
        <f>name!D29</f>
        <v>92 Elementary administration and service occupations</v>
      </c>
      <c r="X33" s="11">
        <v>32.619220957155427</v>
      </c>
      <c r="Y33" s="11">
        <v>34.555393222513807</v>
      </c>
      <c r="Z33" s="11">
        <v>30.668443771134687</v>
      </c>
      <c r="AA33" s="11">
        <v>25.692510232192241</v>
      </c>
      <c r="AB33" s="11">
        <v>24.01283188392285</v>
      </c>
      <c r="AC33" s="11"/>
      <c r="AD33" s="11">
        <f t="shared" ref="AD33" si="11">AB33-Z33</f>
        <v>-6.6556118872118368</v>
      </c>
      <c r="AE33" s="11">
        <f>'RD T1'!T61</f>
        <v>14.535460186757399</v>
      </c>
      <c r="AF33" s="11">
        <f t="shared" ref="AF33" si="12">SUM(AD33:AE33)</f>
        <v>7.8798482995455625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675.65800000000036</v>
      </c>
      <c r="C35" s="34">
        <f>SUM(C8:C33)</f>
        <v>734.17300000000023</v>
      </c>
      <c r="D35" s="34">
        <f>SUM(D8:D33)</f>
        <v>721.31799999999998</v>
      </c>
      <c r="E35" s="34">
        <f>SUM(E8:E33)</f>
        <v>743.6629999999999</v>
      </c>
      <c r="F35" s="34">
        <f>SUM(F8:F33)</f>
        <v>778.69300000000021</v>
      </c>
      <c r="G35" s="11"/>
      <c r="H35" s="34">
        <f>F35-D35</f>
        <v>57.375000000000227</v>
      </c>
      <c r="I35" s="34">
        <f>SUM(I8:I33)</f>
        <v>363.38704556199912</v>
      </c>
      <c r="J35" s="34">
        <f>SUM(J8:J33)</f>
        <v>420.76204556199946</v>
      </c>
      <c r="L35" s="231" t="str">
        <f>name!D3</f>
        <v>All occupations</v>
      </c>
      <c r="M35" s="34">
        <f>SUM(M8:M33)</f>
        <v>341.83787727378331</v>
      </c>
      <c r="N35" s="34">
        <f>SUM(N8:N33)</f>
        <v>370.71845175109422</v>
      </c>
      <c r="O35" s="34">
        <f>SUM(O8:O33)</f>
        <v>358.68918595884281</v>
      </c>
      <c r="P35" s="34">
        <f>SUM(P8:P33)</f>
        <v>367.3604173921334</v>
      </c>
      <c r="Q35" s="34">
        <f>SUM(Q8:Q33)</f>
        <v>380.47469524116207</v>
      </c>
      <c r="R35" s="11"/>
      <c r="S35" s="34">
        <f>Q35-O35</f>
        <v>21.785509282319254</v>
      </c>
      <c r="T35" s="34">
        <f>SUM(T8:T33)</f>
        <v>148.2472355124016</v>
      </c>
      <c r="U35" s="34">
        <f>SUM(U8:U33)</f>
        <v>170.03274479472091</v>
      </c>
      <c r="W35" s="231" t="str">
        <f>name!D3</f>
        <v>All occupations</v>
      </c>
      <c r="X35" s="34">
        <f>SUM(X8:X33)</f>
        <v>333.82012272621711</v>
      </c>
      <c r="Y35" s="34">
        <f>SUM(Y8:Y33)</f>
        <v>363.45454824890584</v>
      </c>
      <c r="Z35" s="34">
        <f>SUM(Z8:Z33)</f>
        <v>362.62881404115706</v>
      </c>
      <c r="AA35" s="34">
        <f>SUM(AA8:AA33)</f>
        <v>376.30258260786673</v>
      </c>
      <c r="AB35" s="34">
        <f>SUM(AB8:AB33)</f>
        <v>398.21830475883837</v>
      </c>
      <c r="AC35" s="11"/>
      <c r="AD35" s="34">
        <f t="shared" ref="AD35" si="13">AB35-Z35</f>
        <v>35.589490717681315</v>
      </c>
      <c r="AE35" s="34">
        <f>SUM(AE8:AE33)</f>
        <v>215.13981004959757</v>
      </c>
      <c r="AF35" s="34">
        <f>SUM(AF8:AF33)</f>
        <v>250.72930076727877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Liverpool City Region (Continued)</v>
      </c>
      <c r="L38" s="19" t="str">
        <f>CONCATENATE(L$1," (Continued)")</f>
        <v>Occupation Table 2.1  Males: Employment Change by Occupation (SOC 2020) and Replacement Demand, 2015-2035, Liverpool City Region (Continued)</v>
      </c>
      <c r="W38" s="19" t="str">
        <f>CONCATENATE(W$1," (Continued)")</f>
        <v>Occupation Table 2.2  Females: Employment Change by Occupation (SOC 2020) and Replacement Demand, 2015-2035, Liverpool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5.1421923840286921</v>
      </c>
      <c r="C45" s="173">
        <f t="shared" si="20"/>
        <v>5.6971970173265838</v>
      </c>
      <c r="D45" s="173">
        <f t="shared" si="20"/>
        <v>5.948594830395006</v>
      </c>
      <c r="E45" s="173">
        <f t="shared" si="20"/>
        <v>5.2116451398028278</v>
      </c>
      <c r="F45" s="173">
        <f t="shared" si="20"/>
        <v>5.4409432664394606</v>
      </c>
      <c r="H45" s="68">
        <f t="shared" ref="H45:H70" si="21">IF(D8&gt;0,(H8/D8)*100,0)</f>
        <v>-1.2585935460182418</v>
      </c>
      <c r="I45" s="69">
        <f t="shared" ref="I45:I70" si="22">IF(D8&gt;0,I8/D8*100,0)</f>
        <v>48.122129001799472</v>
      </c>
      <c r="J45" s="69">
        <f t="shared" ref="J45:J70" si="23">IF(D8&gt;0,(J8/D8)*100,0)</f>
        <v>46.863535455781232</v>
      </c>
      <c r="L45" t="str">
        <f t="shared" ref="L45:L70" si="24">L8</f>
        <v>11 Corporate managers and directors</v>
      </c>
      <c r="M45" s="173">
        <f t="shared" ref="M45:Q45" si="25">M8/M$35*100</f>
        <v>7.1420151601934601</v>
      </c>
      <c r="N45" s="173">
        <f t="shared" si="25"/>
        <v>7.5257121310746689</v>
      </c>
      <c r="O45" s="173">
        <f t="shared" si="25"/>
        <v>7.8558233082082758</v>
      </c>
      <c r="P45" s="173">
        <f t="shared" si="25"/>
        <v>6.586176116473677</v>
      </c>
      <c r="Q45" s="173">
        <f t="shared" si="25"/>
        <v>6.5852314680975024</v>
      </c>
      <c r="S45" s="68">
        <f t="shared" ref="S45:S70" si="26">IF(O8&gt;0,(S8/O8)*100,0)</f>
        <v>-11.082584181126183</v>
      </c>
      <c r="T45" s="69">
        <f t="shared" ref="T45:T70" si="27">IF(O8&gt;0,T8/O8*100,0)</f>
        <v>40.943140052056101</v>
      </c>
      <c r="U45" s="69">
        <f t="shared" ref="U45:U70" si="28">IF(O8&gt;0,(U8/O8)*100,0)</f>
        <v>29.860555870929918</v>
      </c>
      <c r="W45" t="str">
        <f t="shared" ref="W45:W70" si="29">W8</f>
        <v>11 Corporate managers and directors</v>
      </c>
      <c r="X45" s="173">
        <f t="shared" ref="X45:AB45" si="30">X8/X$35*100</f>
        <v>3.09433748796959</v>
      </c>
      <c r="Y45" s="173">
        <f t="shared" si="30"/>
        <v>3.8321376990760312</v>
      </c>
      <c r="Z45" s="173">
        <f t="shared" si="30"/>
        <v>4.0620866334299084</v>
      </c>
      <c r="AA45" s="173">
        <f t="shared" si="30"/>
        <v>3.8697774603178359</v>
      </c>
      <c r="AB45" s="173">
        <f t="shared" si="30"/>
        <v>4.3476416788653864</v>
      </c>
      <c r="AD45" s="68">
        <f t="shared" ref="AD45:AD70" si="31">IF(Z8&gt;0,(AD8/Z8)*100,0)</f>
        <v>17.533987803189451</v>
      </c>
      <c r="AE45" s="69">
        <f t="shared" ref="AE45:AE70" si="32">IF(Z8&gt;0,AE8/Z8*100,0)</f>
        <v>61.855014023185447</v>
      </c>
      <c r="AF45" s="69">
        <f t="shared" ref="AF45:AF70" si="33">IF(Z8&gt;0,(AF8/Z8)*100,0)</f>
        <v>79.389001826374908</v>
      </c>
    </row>
    <row r="46" spans="1:32" x14ac:dyDescent="0.2">
      <c r="A46" t="str">
        <f t="shared" si="19"/>
        <v>12 Other managers and proprietors</v>
      </c>
      <c r="B46" s="173">
        <f t="shared" si="20"/>
        <v>2.8458288289178761</v>
      </c>
      <c r="C46" s="173">
        <f t="shared" si="20"/>
        <v>2.787915328596406</v>
      </c>
      <c r="D46" s="173">
        <f t="shared" si="20"/>
        <v>2.9894541846264775</v>
      </c>
      <c r="E46" s="173">
        <f t="shared" si="20"/>
        <v>2.9588400499761023</v>
      </c>
      <c r="F46" s="173">
        <f t="shared" si="20"/>
        <v>3.2143008835480145</v>
      </c>
      <c r="H46" s="68">
        <f t="shared" si="21"/>
        <v>16.073779689217687</v>
      </c>
      <c r="I46" s="69">
        <f t="shared" si="22"/>
        <v>58.903034723093818</v>
      </c>
      <c r="J46" s="69">
        <f t="shared" si="23"/>
        <v>74.976814412311498</v>
      </c>
      <c r="L46" t="str">
        <f t="shared" si="24"/>
        <v>12 Other managers and proprietors</v>
      </c>
      <c r="M46" s="173">
        <f t="shared" ref="M46:Q46" si="34">M9/M$35*100</f>
        <v>3.3679884179560715</v>
      </c>
      <c r="N46" s="173">
        <f t="shared" si="34"/>
        <v>3.2248797742529769</v>
      </c>
      <c r="O46" s="173">
        <f t="shared" si="34"/>
        <v>3.4075665696863098</v>
      </c>
      <c r="P46" s="173">
        <f t="shared" si="34"/>
        <v>3.6897561948828659</v>
      </c>
      <c r="Q46" s="173">
        <f t="shared" si="34"/>
        <v>4.0619668910678799</v>
      </c>
      <c r="S46" s="68">
        <f t="shared" si="26"/>
        <v>26.444378081083663</v>
      </c>
      <c r="T46" s="69">
        <f t="shared" si="27"/>
        <v>57.354100303199317</v>
      </c>
      <c r="U46" s="69">
        <f t="shared" si="28"/>
        <v>83.798478384282987</v>
      </c>
      <c r="W46" t="str">
        <f t="shared" si="29"/>
        <v>12 Other managers and proprietors</v>
      </c>
      <c r="X46" s="173">
        <f t="shared" ref="X46:AB46" si="35">X9/X$35*100</f>
        <v>2.3111279125762869</v>
      </c>
      <c r="Y46" s="173">
        <f t="shared" si="35"/>
        <v>2.3422178306711823</v>
      </c>
      <c r="Z46" s="173">
        <f t="shared" si="35"/>
        <v>2.5758842055475366</v>
      </c>
      <c r="AA46" s="173">
        <f t="shared" si="35"/>
        <v>2.2452928342999212</v>
      </c>
      <c r="AB46" s="173">
        <f t="shared" si="35"/>
        <v>2.4044047486309386</v>
      </c>
      <c r="AD46" s="68">
        <f t="shared" si="31"/>
        <v>2.5038435837118862</v>
      </c>
      <c r="AE46" s="69">
        <f t="shared" si="32"/>
        <v>60.929816622783804</v>
      </c>
      <c r="AF46" s="69">
        <f t="shared" si="33"/>
        <v>63.433660206495688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4.4967209472401324</v>
      </c>
      <c r="C47" s="173">
        <f t="shared" si="20"/>
        <v>4.8574324579426387</v>
      </c>
      <c r="D47" s="173">
        <f t="shared" si="20"/>
        <v>5.0900873828148132</v>
      </c>
      <c r="E47" s="173">
        <f t="shared" si="20"/>
        <v>6.0548463470660483</v>
      </c>
      <c r="F47" s="173">
        <f t="shared" si="20"/>
        <v>6.6067690104486196</v>
      </c>
      <c r="H47" s="68">
        <f t="shared" si="21"/>
        <v>40.121050883923282</v>
      </c>
      <c r="I47" s="69">
        <f t="shared" si="22"/>
        <v>47.225460725914253</v>
      </c>
      <c r="J47" s="69">
        <f t="shared" si="23"/>
        <v>87.346511609837535</v>
      </c>
      <c r="L47" t="str">
        <f t="shared" si="24"/>
        <v>21 Science, research, engineering and technology professionals</v>
      </c>
      <c r="M47" s="173">
        <f t="shared" ref="M47:Q47" si="36">M10/M$35*100</f>
        <v>7.2180091797031416</v>
      </c>
      <c r="N47" s="173">
        <f t="shared" si="36"/>
        <v>7.8897543543117372</v>
      </c>
      <c r="O47" s="173">
        <f t="shared" si="36"/>
        <v>8.0167511275354979</v>
      </c>
      <c r="P47" s="173">
        <f t="shared" si="36"/>
        <v>9.2805574952227445</v>
      </c>
      <c r="Q47" s="173">
        <f t="shared" si="36"/>
        <v>9.9000403806661126</v>
      </c>
      <c r="S47" s="68">
        <f t="shared" si="26"/>
        <v>30.992387837168838</v>
      </c>
      <c r="T47" s="69">
        <f t="shared" si="27"/>
        <v>39.680653286011839</v>
      </c>
      <c r="U47" s="69">
        <f t="shared" si="28"/>
        <v>70.673041123180667</v>
      </c>
      <c r="W47" t="str">
        <f t="shared" si="29"/>
        <v>21 Science, research, engineering and technology professionals</v>
      </c>
      <c r="X47" s="173">
        <f t="shared" ref="X47:AB47" si="37">X10/X$35*100</f>
        <v>1.7100723017412718</v>
      </c>
      <c r="Y47" s="173">
        <f t="shared" si="37"/>
        <v>1.7645074029422263</v>
      </c>
      <c r="Z47" s="173">
        <f t="shared" si="37"/>
        <v>2.1952191442142945</v>
      </c>
      <c r="AA47" s="173">
        <f t="shared" si="37"/>
        <v>2.905788518227916</v>
      </c>
      <c r="AB47" s="173">
        <f t="shared" si="37"/>
        <v>3.4602375578355318</v>
      </c>
      <c r="AD47" s="68">
        <f t="shared" si="31"/>
        <v>73.095964822222641</v>
      </c>
      <c r="AE47" s="69">
        <f t="shared" si="32"/>
        <v>74.479109451647275</v>
      </c>
      <c r="AF47" s="69">
        <f t="shared" si="33"/>
        <v>147.57507427386992</v>
      </c>
    </row>
    <row r="48" spans="1:32" x14ac:dyDescent="0.2">
      <c r="A48" t="str">
        <f t="shared" si="19"/>
        <v>22 Health professionals</v>
      </c>
      <c r="B48" s="173">
        <f t="shared" si="20"/>
        <v>4.8664871393996698</v>
      </c>
      <c r="C48" s="173">
        <f t="shared" si="20"/>
        <v>5.2330287210018254</v>
      </c>
      <c r="D48" s="173">
        <f t="shared" si="20"/>
        <v>5.4327401462153313</v>
      </c>
      <c r="E48" s="173">
        <f t="shared" si="20"/>
        <v>5.2027239868834023</v>
      </c>
      <c r="F48" s="173">
        <f t="shared" si="20"/>
        <v>5.4519809541360011</v>
      </c>
      <c r="H48" s="68">
        <f t="shared" si="21"/>
        <v>8.3365242522035263</v>
      </c>
      <c r="I48" s="69">
        <f t="shared" si="22"/>
        <v>53.151309113021419</v>
      </c>
      <c r="J48" s="69">
        <f t="shared" si="23"/>
        <v>61.487833365224944</v>
      </c>
      <c r="L48" t="str">
        <f t="shared" si="24"/>
        <v>22 Health professionals</v>
      </c>
      <c r="M48" s="173">
        <f t="shared" ref="M48:Q48" si="38">M11/M$35*100</f>
        <v>2.6038554756494801</v>
      </c>
      <c r="N48" s="173">
        <f t="shared" si="38"/>
        <v>2.7001171406961788</v>
      </c>
      <c r="O48" s="173">
        <f t="shared" si="38"/>
        <v>2.9556586773594082</v>
      </c>
      <c r="P48" s="173">
        <f t="shared" si="38"/>
        <v>2.832551959665321</v>
      </c>
      <c r="Q48" s="173">
        <f t="shared" si="38"/>
        <v>2.9561168001857565</v>
      </c>
      <c r="S48" s="68">
        <f t="shared" si="26"/>
        <v>6.0900866727262484</v>
      </c>
      <c r="T48" s="69">
        <f t="shared" si="27"/>
        <v>37.762013588071603</v>
      </c>
      <c r="U48" s="69">
        <f t="shared" si="28"/>
        <v>43.852100260797855</v>
      </c>
      <c r="W48" t="str">
        <f t="shared" si="29"/>
        <v>22 Health professionals</v>
      </c>
      <c r="X48" s="173">
        <f t="shared" ref="X48:AB48" si="39">X11/X$35*100</f>
        <v>7.1834631163786318</v>
      </c>
      <c r="Y48" s="173">
        <f t="shared" si="39"/>
        <v>7.8165623815305967</v>
      </c>
      <c r="Z48" s="173">
        <f t="shared" si="39"/>
        <v>7.8829104063117148</v>
      </c>
      <c r="AA48" s="173">
        <f t="shared" si="39"/>
        <v>7.5165730685872152</v>
      </c>
      <c r="AB48" s="173">
        <f t="shared" si="39"/>
        <v>7.8366356573210947</v>
      </c>
      <c r="AD48" s="68">
        <f t="shared" si="31"/>
        <v>9.1696643148827022</v>
      </c>
      <c r="AE48" s="69">
        <f t="shared" si="32"/>
        <v>58.858762885775505</v>
      </c>
      <c r="AF48" s="69">
        <f t="shared" si="33"/>
        <v>68.0284272006582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5.3170874266267072</v>
      </c>
      <c r="C49" s="173">
        <f t="shared" si="20"/>
        <v>5.2576760982068143</v>
      </c>
      <c r="D49" s="173">
        <f t="shared" si="20"/>
        <v>5.6665272935469977</v>
      </c>
      <c r="E49" s="173">
        <f t="shared" si="20"/>
        <v>5.5785068725210643</v>
      </c>
      <c r="F49" s="173">
        <f t="shared" si="20"/>
        <v>5.847053838027775</v>
      </c>
      <c r="H49" s="68">
        <f t="shared" si="21"/>
        <v>11.393438140734991</v>
      </c>
      <c r="I49" s="69">
        <f t="shared" si="22"/>
        <v>52.511104836151389</v>
      </c>
      <c r="J49" s="69">
        <f t="shared" si="23"/>
        <v>63.904542976886383</v>
      </c>
      <c r="L49" t="str">
        <f t="shared" si="24"/>
        <v>23 Teaching and other educational professionals</v>
      </c>
      <c r="M49" s="173">
        <f t="shared" ref="M49:Q49" si="40">M12/M$35*100</f>
        <v>3.5518469043010126</v>
      </c>
      <c r="N49" s="173">
        <f t="shared" si="40"/>
        <v>3.524463939714507</v>
      </c>
      <c r="O49" s="173">
        <f t="shared" si="40"/>
        <v>3.8532634334582982</v>
      </c>
      <c r="P49" s="173">
        <f t="shared" si="40"/>
        <v>3.944134341826099</v>
      </c>
      <c r="Q49" s="173">
        <f t="shared" si="40"/>
        <v>4.0610557820476121</v>
      </c>
      <c r="S49" s="68">
        <f t="shared" si="26"/>
        <v>11.793807627659199</v>
      </c>
      <c r="T49" s="69">
        <f t="shared" si="27"/>
        <v>45.403613512992166</v>
      </c>
      <c r="U49" s="69">
        <f t="shared" si="28"/>
        <v>57.197421140651358</v>
      </c>
      <c r="W49" t="str">
        <f t="shared" si="29"/>
        <v>23 Teaching and other educational professionals</v>
      </c>
      <c r="X49" s="173">
        <f t="shared" ref="X49:AB49" si="41">X12/X$35*100</f>
        <v>7.1247258281151025</v>
      </c>
      <c r="Y49" s="173">
        <f t="shared" si="41"/>
        <v>7.0255277623230583</v>
      </c>
      <c r="Z49" s="173">
        <f t="shared" si="41"/>
        <v>7.4600917118173626</v>
      </c>
      <c r="AA49" s="173">
        <f t="shared" si="41"/>
        <v>7.1740414311451355</v>
      </c>
      <c r="AB49" s="173">
        <f t="shared" si="41"/>
        <v>7.5534722972743644</v>
      </c>
      <c r="AD49" s="68">
        <f t="shared" si="31"/>
        <v>11.188887200622334</v>
      </c>
      <c r="AE49" s="69">
        <f t="shared" si="32"/>
        <v>56.142360662281575</v>
      </c>
      <c r="AF49" s="69">
        <f t="shared" si="33"/>
        <v>67.331247862903908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4.5416479079040544</v>
      </c>
      <c r="C50" s="173">
        <f t="shared" si="20"/>
        <v>5.201840884880923</v>
      </c>
      <c r="D50" s="173">
        <f t="shared" si="20"/>
        <v>5.8191285966193895</v>
      </c>
      <c r="E50" s="173">
        <f t="shared" si="20"/>
        <v>5.8688680002478719</v>
      </c>
      <c r="F50" s="173">
        <f t="shared" si="20"/>
        <v>6.2364979285103219</v>
      </c>
      <c r="H50" s="68">
        <f t="shared" si="21"/>
        <v>15.697061420485458</v>
      </c>
      <c r="I50" s="69">
        <f t="shared" si="22"/>
        <v>51.389253947826127</v>
      </c>
      <c r="J50" s="69">
        <f t="shared" si="23"/>
        <v>67.086315368311588</v>
      </c>
      <c r="L50" t="str">
        <f t="shared" si="24"/>
        <v>24 Business, media and public service professionals</v>
      </c>
      <c r="M50" s="173">
        <f t="shared" ref="M50:Q50" si="42">M13/M$35*100</f>
        <v>5.2931677663017496</v>
      </c>
      <c r="N50" s="173">
        <f t="shared" si="42"/>
        <v>5.8057747094153438</v>
      </c>
      <c r="O50" s="173">
        <f t="shared" si="42"/>
        <v>6.4614481136986104</v>
      </c>
      <c r="P50" s="173">
        <f t="shared" si="42"/>
        <v>6.5633783712986986</v>
      </c>
      <c r="Q50" s="173">
        <f t="shared" si="42"/>
        <v>6.6986823063672416</v>
      </c>
      <c r="S50" s="68">
        <f t="shared" si="26"/>
        <v>9.9681741898285505</v>
      </c>
      <c r="T50" s="69">
        <f t="shared" si="27"/>
        <v>44.364770948583278</v>
      </c>
      <c r="U50" s="69">
        <f t="shared" si="28"/>
        <v>54.332945138411823</v>
      </c>
      <c r="W50" t="str">
        <f t="shared" si="29"/>
        <v>24 Business, media and public service professionals</v>
      </c>
      <c r="X50" s="173">
        <f t="shared" ref="X50:AB50" si="43">X13/X$35*100</f>
        <v>3.7720779040776047</v>
      </c>
      <c r="Y50" s="173">
        <f t="shared" si="43"/>
        <v>4.5858370035972875</v>
      </c>
      <c r="Z50" s="173">
        <f t="shared" si="43"/>
        <v>5.1837872895149832</v>
      </c>
      <c r="AA50" s="173">
        <f t="shared" si="43"/>
        <v>5.1908614396118917</v>
      </c>
      <c r="AB50" s="173">
        <f t="shared" si="43"/>
        <v>5.7949073280560448</v>
      </c>
      <c r="AD50" s="68">
        <f t="shared" si="31"/>
        <v>22.760382297076823</v>
      </c>
      <c r="AE50" s="69">
        <f t="shared" si="32"/>
        <v>60.049954607162107</v>
      </c>
      <c r="AF50" s="69">
        <f t="shared" si="33"/>
        <v>82.810336904238937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1.5763450749615087</v>
      </c>
      <c r="C51" s="173">
        <f t="shared" si="20"/>
        <v>1.7740155648200868</v>
      </c>
      <c r="D51" s="173">
        <f t="shared" si="20"/>
        <v>1.9388376115776991</v>
      </c>
      <c r="E51" s="173">
        <f t="shared" si="20"/>
        <v>1.7621740517007065</v>
      </c>
      <c r="F51" s="173">
        <f t="shared" si="20"/>
        <v>1.820931330033992</v>
      </c>
      <c r="H51" s="68">
        <f t="shared" si="21"/>
        <v>1.3891852206758493</v>
      </c>
      <c r="I51" s="69">
        <f t="shared" si="22"/>
        <v>39.374879742534795</v>
      </c>
      <c r="J51" s="69">
        <f t="shared" si="23"/>
        <v>40.764064963210643</v>
      </c>
      <c r="L51" t="str">
        <f t="shared" si="24"/>
        <v>31 Science, engineering and technology associate professionals</v>
      </c>
      <c r="M51" s="173">
        <f t="shared" ref="M51:Q51" si="44">M14/M$35*100</f>
        <v>2.330112273778532</v>
      </c>
      <c r="N51" s="173">
        <f t="shared" si="44"/>
        <v>2.7168663386305725</v>
      </c>
      <c r="O51" s="173">
        <f t="shared" si="44"/>
        <v>2.8994831095472247</v>
      </c>
      <c r="P51" s="173">
        <f t="shared" si="44"/>
        <v>2.5040839271598454</v>
      </c>
      <c r="Q51" s="173">
        <f t="shared" si="44"/>
        <v>2.4986629241186225</v>
      </c>
      <c r="S51" s="68">
        <f t="shared" si="26"/>
        <v>-8.5898158393947099</v>
      </c>
      <c r="T51" s="69">
        <f t="shared" si="27"/>
        <v>33.082573466751072</v>
      </c>
      <c r="U51" s="69">
        <f t="shared" si="28"/>
        <v>24.492757627356362</v>
      </c>
      <c r="W51" t="str">
        <f t="shared" si="29"/>
        <v>31 Science, engineering and technology associate professionals</v>
      </c>
      <c r="X51" s="173">
        <f t="shared" ref="X51:AB51" si="45">X14/X$35*100</f>
        <v>0.80447375367048524</v>
      </c>
      <c r="Y51" s="173">
        <f t="shared" si="45"/>
        <v>0.81232123252086941</v>
      </c>
      <c r="Z51" s="173">
        <f t="shared" si="45"/>
        <v>0.98862864218618318</v>
      </c>
      <c r="AA51" s="173">
        <f t="shared" si="45"/>
        <v>1.0378943520313826</v>
      </c>
      <c r="AB51" s="173">
        <f t="shared" si="45"/>
        <v>1.1733977570335747</v>
      </c>
      <c r="AD51" s="68">
        <f t="shared" si="31"/>
        <v>30.337976645641891</v>
      </c>
      <c r="AE51" s="69">
        <f t="shared" si="32"/>
        <v>57.628676977664526</v>
      </c>
      <c r="AF51" s="69">
        <f t="shared" si="33"/>
        <v>87.966653623306414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2.2172306428919923</v>
      </c>
      <c r="C52" s="173">
        <f t="shared" si="20"/>
        <v>2.3476988246935799</v>
      </c>
      <c r="D52" s="173">
        <f t="shared" si="20"/>
        <v>2.4848221063394984</v>
      </c>
      <c r="E52" s="173">
        <f t="shared" si="20"/>
        <v>3.8528547471220991</v>
      </c>
      <c r="F52" s="173">
        <f t="shared" si="20"/>
        <v>4.4450661093121875</v>
      </c>
      <c r="H52" s="68">
        <f t="shared" si="21"/>
        <v>93.117852380598194</v>
      </c>
      <c r="I52" s="69">
        <f t="shared" si="22"/>
        <v>94.543274311506835</v>
      </c>
      <c r="J52" s="69">
        <f t="shared" si="23"/>
        <v>187.66112669210503</v>
      </c>
      <c r="L52" t="str">
        <f t="shared" si="24"/>
        <v>32 Health and social care associate professionals</v>
      </c>
      <c r="M52" s="173">
        <f t="shared" ref="M52:Q52" si="46">M15/M$35*100</f>
        <v>1.0616819733761076</v>
      </c>
      <c r="N52" s="173">
        <f t="shared" si="46"/>
        <v>1.022402209301047</v>
      </c>
      <c r="O52" s="173">
        <f t="shared" si="46"/>
        <v>1.1006493413298264</v>
      </c>
      <c r="P52" s="173">
        <f t="shared" si="46"/>
        <v>1.4366777253769245</v>
      </c>
      <c r="Q52" s="173">
        <f t="shared" si="46"/>
        <v>1.576962151916433</v>
      </c>
      <c r="S52" s="68">
        <f t="shared" si="26"/>
        <v>51.977671586721016</v>
      </c>
      <c r="T52" s="69">
        <f t="shared" si="27"/>
        <v>65.086474210502232</v>
      </c>
      <c r="U52" s="69">
        <f t="shared" si="28"/>
        <v>117.06414579722326</v>
      </c>
      <c r="W52" t="str">
        <f t="shared" si="29"/>
        <v>32 Health and social care associate professionals</v>
      </c>
      <c r="X52" s="173">
        <f t="shared" ref="X52:AB52" si="47">X15/X$35*100</f>
        <v>3.4005334978784316</v>
      </c>
      <c r="Y52" s="173">
        <f t="shared" si="47"/>
        <v>3.6994824568874423</v>
      </c>
      <c r="Z52" s="173">
        <f t="shared" si="47"/>
        <v>3.8539571090846727</v>
      </c>
      <c r="AA52" s="173">
        <f t="shared" si="47"/>
        <v>6.2116155960385591</v>
      </c>
      <c r="AB52" s="173">
        <f t="shared" si="47"/>
        <v>7.1853745433279839</v>
      </c>
      <c r="AD52" s="68">
        <f t="shared" si="31"/>
        <v>104.73940815055467</v>
      </c>
      <c r="AE52" s="69">
        <f t="shared" si="32"/>
        <v>102.86442989644378</v>
      </c>
      <c r="AF52" s="69">
        <f t="shared" si="33"/>
        <v>207.60383804699845</v>
      </c>
    </row>
    <row r="53" spans="1:32" x14ac:dyDescent="0.2">
      <c r="A53" t="str">
        <f t="shared" si="19"/>
        <v>33 Protective service occupations</v>
      </c>
      <c r="B53" s="173">
        <f t="shared" si="20"/>
        <v>1.1157278814411187</v>
      </c>
      <c r="C53" s="173">
        <f t="shared" si="20"/>
        <v>1.1092814164318641</v>
      </c>
      <c r="D53" s="173">
        <f t="shared" si="20"/>
        <v>1.1715663184803418</v>
      </c>
      <c r="E53" s="173">
        <f t="shared" si="20"/>
        <v>0.90586134531247164</v>
      </c>
      <c r="F53" s="173">
        <f t="shared" si="20"/>
        <v>0.90494312058770532</v>
      </c>
      <c r="H53" s="68">
        <f t="shared" si="21"/>
        <v>-16.613853174029835</v>
      </c>
      <c r="I53" s="69">
        <f t="shared" si="22"/>
        <v>27.24260414607955</v>
      </c>
      <c r="J53" s="69">
        <f t="shared" si="23"/>
        <v>10.628750972049716</v>
      </c>
      <c r="L53" t="str">
        <f t="shared" si="24"/>
        <v>33 Protective service occupations</v>
      </c>
      <c r="M53" s="173">
        <f t="shared" ref="M53:Q53" si="48">M16/M$35*100</f>
        <v>1.7850576563796017</v>
      </c>
      <c r="N53" s="173">
        <f t="shared" si="48"/>
        <v>1.7466878921289948</v>
      </c>
      <c r="O53" s="173">
        <f t="shared" si="48"/>
        <v>1.8364358374646599</v>
      </c>
      <c r="P53" s="173">
        <f t="shared" si="48"/>
        <v>1.3973017021732956</v>
      </c>
      <c r="Q53" s="173">
        <f t="shared" si="48"/>
        <v>1.2981502268702672</v>
      </c>
      <c r="S53" s="68">
        <f t="shared" si="26"/>
        <v>-25.01805723569549</v>
      </c>
      <c r="T53" s="69">
        <f t="shared" si="27"/>
        <v>21.80425299666247</v>
      </c>
      <c r="U53" s="69">
        <f t="shared" si="28"/>
        <v>-3.2138042390330237</v>
      </c>
      <c r="W53" t="str">
        <f t="shared" si="29"/>
        <v>33 Protective service occupations</v>
      </c>
      <c r="X53" s="173">
        <f t="shared" ref="X53:AB53" si="49">X16/X$35*100</f>
        <v>0.43032201797026354</v>
      </c>
      <c r="Y53" s="173">
        <f t="shared" si="49"/>
        <v>0.4591359087059943</v>
      </c>
      <c r="Z53" s="173">
        <f t="shared" si="49"/>
        <v>0.5139199944729318</v>
      </c>
      <c r="AA53" s="173">
        <f t="shared" si="49"/>
        <v>0.4260991991996918</v>
      </c>
      <c r="AB53" s="173">
        <f t="shared" si="49"/>
        <v>0.52925633737938926</v>
      </c>
      <c r="AD53" s="68">
        <f t="shared" si="31"/>
        <v>13.091369169314076</v>
      </c>
      <c r="AE53" s="69">
        <f t="shared" si="32"/>
        <v>46.464820656918839</v>
      </c>
      <c r="AF53" s="69">
        <f t="shared" si="33"/>
        <v>59.556189826232909</v>
      </c>
    </row>
    <row r="54" spans="1:32" x14ac:dyDescent="0.2">
      <c r="A54" t="str">
        <f t="shared" si="19"/>
        <v>34 Culture, media and sports occupations</v>
      </c>
      <c r="B54" s="173">
        <f t="shared" si="20"/>
        <v>1.1396594443076951</v>
      </c>
      <c r="C54" s="173">
        <f t="shared" si="20"/>
        <v>1.3103453701247938</v>
      </c>
      <c r="D54" s="173">
        <f t="shared" si="20"/>
        <v>1.2824983733027437</v>
      </c>
      <c r="E54" s="173">
        <f t="shared" si="20"/>
        <v>1.0693687870857342</v>
      </c>
      <c r="F54" s="173">
        <f t="shared" si="20"/>
        <v>1.1242675932113686</v>
      </c>
      <c r="H54" s="68">
        <f t="shared" si="21"/>
        <v>-5.364872785428239</v>
      </c>
      <c r="I54" s="69">
        <f t="shared" si="22"/>
        <v>41.388035646551614</v>
      </c>
      <c r="J54" s="69">
        <f t="shared" si="23"/>
        <v>36.023162861123367</v>
      </c>
      <c r="L54" t="str">
        <f t="shared" si="24"/>
        <v>34 Culture, media and sports occupations</v>
      </c>
      <c r="M54" s="173">
        <f t="shared" ref="M54:Q54" si="50">M17/M$35*100</f>
        <v>1.2614636483524435</v>
      </c>
      <c r="N54" s="173">
        <f t="shared" si="50"/>
        <v>1.5336896278494718</v>
      </c>
      <c r="O54" s="173">
        <f t="shared" si="50"/>
        <v>1.3922801805414857</v>
      </c>
      <c r="P54" s="173">
        <f t="shared" si="50"/>
        <v>1.1220321165913776</v>
      </c>
      <c r="Q54" s="173">
        <f t="shared" si="50"/>
        <v>1.1345115449922816</v>
      </c>
      <c r="S54" s="68">
        <f t="shared" si="26"/>
        <v>-13.564972754794352</v>
      </c>
      <c r="T54" s="69">
        <f t="shared" si="27"/>
        <v>34.276676003592748</v>
      </c>
      <c r="U54" s="69">
        <f t="shared" si="28"/>
        <v>20.711703248798401</v>
      </c>
      <c r="W54" t="str">
        <f t="shared" si="29"/>
        <v>34 Culture, media and sports occupations</v>
      </c>
      <c r="X54" s="173">
        <f t="shared" ref="X54:AB54" si="51">X17/X$35*100</f>
        <v>1.0149297239611821</v>
      </c>
      <c r="Y54" s="173">
        <f t="shared" si="51"/>
        <v>1.0825374149620304</v>
      </c>
      <c r="Z54" s="173">
        <f t="shared" si="51"/>
        <v>1.1739092442902705</v>
      </c>
      <c r="AA54" s="173">
        <f t="shared" si="51"/>
        <v>1.0179569084470692</v>
      </c>
      <c r="AB54" s="173">
        <f t="shared" si="51"/>
        <v>1.1144800862451325</v>
      </c>
      <c r="AD54" s="68">
        <f t="shared" si="31"/>
        <v>4.2549537090822884</v>
      </c>
      <c r="AE54" s="69">
        <f t="shared" si="32"/>
        <v>49.730622463894889</v>
      </c>
      <c r="AF54" s="69">
        <f t="shared" si="33"/>
        <v>53.985576172977176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4.9890714342075118</v>
      </c>
      <c r="C55" s="173">
        <f t="shared" si="52"/>
        <v>5.1497580380983834</v>
      </c>
      <c r="D55" s="173">
        <f t="shared" si="52"/>
        <v>5.3731729798100947</v>
      </c>
      <c r="E55" s="173">
        <f t="shared" si="52"/>
        <v>5.2125274865047766</v>
      </c>
      <c r="F55" s="173">
        <f t="shared" si="52"/>
        <v>5.2639884810596209</v>
      </c>
      <c r="H55" s="68">
        <f t="shared" si="21"/>
        <v>5.7605276611616931</v>
      </c>
      <c r="I55" s="69">
        <f t="shared" si="22"/>
        <v>47.153662037961645</v>
      </c>
      <c r="J55" s="69">
        <f t="shared" si="23"/>
        <v>52.914189699123341</v>
      </c>
      <c r="L55" t="str">
        <f t="shared" si="24"/>
        <v>35 Business and public service associate professionals</v>
      </c>
      <c r="M55" s="173">
        <f t="shared" ref="M55:Q55" si="53">M18/M$35*100</f>
        <v>5.1871882486991625</v>
      </c>
      <c r="N55" s="173">
        <f t="shared" si="53"/>
        <v>5.2163059904248215</v>
      </c>
      <c r="O55" s="173">
        <f t="shared" si="53"/>
        <v>5.5175789885412367</v>
      </c>
      <c r="P55" s="173">
        <f t="shared" si="53"/>
        <v>5.2914368629581245</v>
      </c>
      <c r="Q55" s="173">
        <f t="shared" si="53"/>
        <v>5.1233395215558364</v>
      </c>
      <c r="S55" s="68">
        <f t="shared" si="26"/>
        <v>-1.5054789686387842</v>
      </c>
      <c r="T55" s="69">
        <f t="shared" si="27"/>
        <v>37.78994583648268</v>
      </c>
      <c r="U55" s="69">
        <f t="shared" si="28"/>
        <v>36.284466867843896</v>
      </c>
      <c r="W55" t="str">
        <f t="shared" si="29"/>
        <v>35 Business and public service associate professionals</v>
      </c>
      <c r="X55" s="173">
        <f t="shared" ref="X55:AB55" si="54">X18/X$35*100</f>
        <v>4.7861962127709328</v>
      </c>
      <c r="Y55" s="173">
        <f t="shared" si="54"/>
        <v>5.0818800765416476</v>
      </c>
      <c r="Z55" s="173">
        <f t="shared" si="54"/>
        <v>5.230335809365446</v>
      </c>
      <c r="AA55" s="173">
        <f t="shared" si="54"/>
        <v>5.1354932517962082</v>
      </c>
      <c r="AB55" s="173">
        <f t="shared" si="54"/>
        <v>5.39837047546742</v>
      </c>
      <c r="AD55" s="68">
        <f t="shared" si="31"/>
        <v>13.342300173094698</v>
      </c>
      <c r="AE55" s="69">
        <f t="shared" si="32"/>
        <v>56.924306316587284</v>
      </c>
      <c r="AF55" s="69">
        <f t="shared" si="33"/>
        <v>70.266606489681976</v>
      </c>
    </row>
    <row r="56" spans="1:32" x14ac:dyDescent="0.2">
      <c r="A56" t="str">
        <f t="shared" si="19"/>
        <v>41 Administrative occupations</v>
      </c>
      <c r="B56" s="173">
        <f t="shared" si="52"/>
        <v>10.433700647276156</v>
      </c>
      <c r="C56" s="173">
        <f t="shared" si="52"/>
        <v>10.025456310697459</v>
      </c>
      <c r="D56" s="173">
        <f t="shared" si="52"/>
        <v>10.585451853240437</v>
      </c>
      <c r="E56" s="173">
        <f t="shared" si="52"/>
        <v>10.715592283030393</v>
      </c>
      <c r="F56" s="173">
        <f t="shared" si="52"/>
        <v>10.263759052133661</v>
      </c>
      <c r="H56" s="68">
        <f t="shared" si="21"/>
        <v>4.6734522228620889</v>
      </c>
      <c r="I56" s="69">
        <f t="shared" si="22"/>
        <v>50.801674803968965</v>
      </c>
      <c r="J56" s="69">
        <f t="shared" si="23"/>
        <v>55.475127026831053</v>
      </c>
      <c r="L56" t="str">
        <f t="shared" si="24"/>
        <v>41 Administrative occupations</v>
      </c>
      <c r="M56" s="173">
        <f t="shared" ref="M56:Q56" si="55">M19/M$35*100</f>
        <v>7.0704290261637519</v>
      </c>
      <c r="N56" s="173">
        <f t="shared" si="55"/>
        <v>6.7121351406391083</v>
      </c>
      <c r="O56" s="173">
        <f t="shared" si="55"/>
        <v>8.0249282602931924</v>
      </c>
      <c r="P56" s="173">
        <f t="shared" si="55"/>
        <v>8.5452342135921846</v>
      </c>
      <c r="Q56" s="173">
        <f t="shared" si="55"/>
        <v>9.3114637338116264</v>
      </c>
      <c r="S56" s="68">
        <f t="shared" si="26"/>
        <v>23.079094332057743</v>
      </c>
      <c r="T56" s="69">
        <f t="shared" si="27"/>
        <v>42.418608507938295</v>
      </c>
      <c r="U56" s="69">
        <f t="shared" si="28"/>
        <v>65.497702839996037</v>
      </c>
      <c r="W56" t="str">
        <f t="shared" si="29"/>
        <v>41 Administrative occupations</v>
      </c>
      <c r="X56" s="173">
        <f t="shared" ref="X56:AB56" si="56">X19/X$35*100</f>
        <v>13.877751959303083</v>
      </c>
      <c r="Y56" s="173">
        <f t="shared" si="56"/>
        <v>13.404996614254067</v>
      </c>
      <c r="Z56" s="173">
        <f t="shared" si="56"/>
        <v>13.118157715600356</v>
      </c>
      <c r="AA56" s="173">
        <f t="shared" si="56"/>
        <v>12.834375632200388</v>
      </c>
      <c r="AB56" s="173">
        <f t="shared" si="56"/>
        <v>11.1736224780191</v>
      </c>
      <c r="AD56" s="68">
        <f t="shared" si="31"/>
        <v>-6.4637282574899411</v>
      </c>
      <c r="AE56" s="69">
        <f t="shared" si="32"/>
        <v>55.874234715964924</v>
      </c>
      <c r="AF56" s="69">
        <f t="shared" si="33"/>
        <v>49.410506458474977</v>
      </c>
    </row>
    <row r="57" spans="1:32" x14ac:dyDescent="0.2">
      <c r="A57" t="str">
        <f t="shared" si="19"/>
        <v>42 Secretarial and related occupations</v>
      </c>
      <c r="B57" s="173">
        <f t="shared" si="52"/>
        <v>2.3521263117960443</v>
      </c>
      <c r="C57" s="173">
        <f t="shared" si="52"/>
        <v>2.1130278418746826</v>
      </c>
      <c r="D57" s="173">
        <f t="shared" si="52"/>
        <v>2.0889657839266897</v>
      </c>
      <c r="E57" s="173">
        <f t="shared" si="52"/>
        <v>1.8713779603928524</v>
      </c>
      <c r="F57" s="173">
        <f t="shared" si="52"/>
        <v>1.2079667339328464</v>
      </c>
      <c r="H57" s="68">
        <f t="shared" si="21"/>
        <v>-37.574339127696312</v>
      </c>
      <c r="I57" s="69">
        <f t="shared" si="22"/>
        <v>43.637546286934423</v>
      </c>
      <c r="J57" s="69">
        <f t="shared" si="23"/>
        <v>6.0632071592381145</v>
      </c>
      <c r="L57" t="str">
        <f t="shared" si="24"/>
        <v>42 Secretarial and related occupations</v>
      </c>
      <c r="M57" s="173">
        <f t="shared" ref="M57:Q57" si="57">M20/M$35*100</f>
        <v>0.40284896498869383</v>
      </c>
      <c r="N57" s="173">
        <f t="shared" si="57"/>
        <v>0.32153122550246871</v>
      </c>
      <c r="O57" s="173">
        <f t="shared" si="57"/>
        <v>0.3421420102998724</v>
      </c>
      <c r="P57" s="173">
        <f t="shared" si="57"/>
        <v>0.28245453967762746</v>
      </c>
      <c r="Q57" s="173">
        <f t="shared" si="57"/>
        <v>0.32875463644627523</v>
      </c>
      <c r="S57" s="68">
        <f t="shared" si="26"/>
        <v>1.9231830169632611</v>
      </c>
      <c r="T57" s="69">
        <f t="shared" si="27"/>
        <v>30.617313557926067</v>
      </c>
      <c r="U57" s="69">
        <f t="shared" si="28"/>
        <v>32.540496574889332</v>
      </c>
      <c r="W57" t="str">
        <f t="shared" si="29"/>
        <v>42 Secretarial and related occupations</v>
      </c>
      <c r="X57" s="173">
        <f t="shared" ref="X57:AB57" si="58">X20/X$35*100</f>
        <v>4.3482217688604861</v>
      </c>
      <c r="Y57" s="173">
        <f t="shared" si="58"/>
        <v>3.9403288211542313</v>
      </c>
      <c r="Z57" s="173">
        <f t="shared" si="58"/>
        <v>3.8168119260830733</v>
      </c>
      <c r="AA57" s="173">
        <f t="shared" si="58"/>
        <v>3.4225434267387072</v>
      </c>
      <c r="AB57" s="173">
        <f t="shared" si="58"/>
        <v>2.0480033441186354</v>
      </c>
      <c r="AD57" s="68">
        <f t="shared" si="31"/>
        <v>-41.076462709739765</v>
      </c>
      <c r="AE57" s="69">
        <f t="shared" si="32"/>
        <v>44.79201020284664</v>
      </c>
      <c r="AF57" s="69">
        <f t="shared" si="33"/>
        <v>3.7155474931068819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0.81790953731456995</v>
      </c>
      <c r="C58" s="173">
        <f t="shared" si="52"/>
        <v>0.84059342884879995</v>
      </c>
      <c r="D58" s="173">
        <f t="shared" si="52"/>
        <v>0.80251727792609739</v>
      </c>
      <c r="E58" s="173">
        <f t="shared" si="52"/>
        <v>0.76624623501795075</v>
      </c>
      <c r="F58" s="173">
        <f t="shared" si="52"/>
        <v>0.80567781112226067</v>
      </c>
      <c r="H58" s="68">
        <f t="shared" si="21"/>
        <v>8.3793426275156033</v>
      </c>
      <c r="I58" s="69">
        <f t="shared" si="22"/>
        <v>56.535614111430156</v>
      </c>
      <c r="J58" s="69">
        <f t="shared" si="23"/>
        <v>64.914956738945762</v>
      </c>
      <c r="L58" t="str">
        <f t="shared" si="24"/>
        <v>51 Skilled agricultural and related trades</v>
      </c>
      <c r="M58" s="173">
        <f t="shared" ref="M58:Q58" si="59">M21/M$35*100</f>
        <v>1.2996987842777439</v>
      </c>
      <c r="N58" s="173">
        <f t="shared" si="59"/>
        <v>1.4379241917320169</v>
      </c>
      <c r="O58" s="173">
        <f t="shared" si="59"/>
        <v>1.3160875274286015</v>
      </c>
      <c r="P58" s="173">
        <f t="shared" si="59"/>
        <v>1.2484028298318846</v>
      </c>
      <c r="Q58" s="173">
        <f t="shared" si="59"/>
        <v>1.3048640426574327</v>
      </c>
      <c r="S58" s="68">
        <f t="shared" si="26"/>
        <v>5.1690582013842707</v>
      </c>
      <c r="T58" s="69">
        <f t="shared" si="27"/>
        <v>52.918863000732919</v>
      </c>
      <c r="U58" s="69">
        <f t="shared" si="28"/>
        <v>58.087921202117187</v>
      </c>
      <c r="W58" t="str">
        <f t="shared" si="29"/>
        <v>51 Skilled agricultural and related trades</v>
      </c>
      <c r="X58" s="173">
        <f t="shared" ref="X58:AB58" si="60">X21/X$35*100</f>
        <v>0.32454858552347648</v>
      </c>
      <c r="Y58" s="173">
        <f t="shared" si="60"/>
        <v>0.23132457620614377</v>
      </c>
      <c r="Z58" s="173">
        <f t="shared" si="60"/>
        <v>0.29452649618467036</v>
      </c>
      <c r="AA58" s="173">
        <f t="shared" si="60"/>
        <v>0.29554723876951455</v>
      </c>
      <c r="AB58" s="173">
        <f t="shared" si="60"/>
        <v>0.32873406684373352</v>
      </c>
      <c r="AD58" s="68">
        <f t="shared" si="31"/>
        <v>22.568607250439037</v>
      </c>
      <c r="AE58" s="69">
        <f t="shared" si="32"/>
        <v>72.521437101816772</v>
      </c>
      <c r="AF58" s="69">
        <f t="shared" si="33"/>
        <v>95.090044352255802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3.3890733251127632</v>
      </c>
      <c r="C59" s="173">
        <f t="shared" si="52"/>
        <v>3.3694257573624489</v>
      </c>
      <c r="D59" s="173">
        <f t="shared" si="52"/>
        <v>2.8886284273446741</v>
      </c>
      <c r="E59" s="173">
        <f t="shared" si="52"/>
        <v>2.7235223572617668</v>
      </c>
      <c r="F59" s="173">
        <f t="shared" si="52"/>
        <v>2.409036280460112</v>
      </c>
      <c r="H59" s="68">
        <f t="shared" si="21"/>
        <v>-9.969189368547573</v>
      </c>
      <c r="I59" s="69">
        <f t="shared" si="22"/>
        <v>35.454367310828388</v>
      </c>
      <c r="J59" s="69">
        <f t="shared" si="23"/>
        <v>25.485177942280817</v>
      </c>
      <c r="L59" t="str">
        <f t="shared" si="24"/>
        <v>52 Skilled metal, electrical and electronic trades</v>
      </c>
      <c r="M59" s="173">
        <f t="shared" ref="M59:Q59" si="61">M22/M$35*100</f>
        <v>6.6164359579801326</v>
      </c>
      <c r="N59" s="173">
        <f t="shared" si="61"/>
        <v>6.5425888505975545</v>
      </c>
      <c r="O59" s="173">
        <f t="shared" si="61"/>
        <v>5.7075875117960475</v>
      </c>
      <c r="P59" s="173">
        <f t="shared" si="61"/>
        <v>5.3333147162923904</v>
      </c>
      <c r="Q59" s="173">
        <f t="shared" si="61"/>
        <v>4.6980171460793843</v>
      </c>
      <c r="S59" s="68">
        <f t="shared" si="26"/>
        <v>-12.688889332394396</v>
      </c>
      <c r="T59" s="69">
        <f t="shared" si="27"/>
        <v>34.15146186253039</v>
      </c>
      <c r="U59" s="69">
        <f t="shared" si="28"/>
        <v>21.462572530135997</v>
      </c>
      <c r="W59" t="str">
        <f t="shared" si="29"/>
        <v>52 Skilled metal, electrical and electronic trades</v>
      </c>
      <c r="X59" s="173">
        <f t="shared" ref="X59:AB59" si="62">X22/X$35*100</f>
        <v>8.4195288994699385E-2</v>
      </c>
      <c r="Y59" s="173">
        <f t="shared" si="62"/>
        <v>0.13284469173707097</v>
      </c>
      <c r="Z59" s="173">
        <f t="shared" si="62"/>
        <v>0.1002947370759561</v>
      </c>
      <c r="AA59" s="173">
        <f t="shared" si="62"/>
        <v>0.17574709705485816</v>
      </c>
      <c r="AB59" s="173">
        <f t="shared" si="62"/>
        <v>0.2220466648351766</v>
      </c>
      <c r="AD59" s="68">
        <f t="shared" si="31"/>
        <v>143.12242548281378</v>
      </c>
      <c r="AE59" s="69">
        <f t="shared" si="32"/>
        <v>108.79477313870156</v>
      </c>
      <c r="AF59" s="69">
        <f t="shared" si="33"/>
        <v>251.91719862151533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2.8361910936930128</v>
      </c>
      <c r="C60" s="173">
        <f t="shared" si="52"/>
        <v>2.6908022835185097</v>
      </c>
      <c r="D60" s="173">
        <f t="shared" si="52"/>
        <v>2.3460333897478587</v>
      </c>
      <c r="E60" s="173">
        <f t="shared" si="52"/>
        <v>2.2622521128461504</v>
      </c>
      <c r="F60" s="173">
        <f t="shared" si="52"/>
        <v>1.9992842044284</v>
      </c>
      <c r="H60" s="68">
        <f t="shared" si="21"/>
        <v>-8.0016905806983019</v>
      </c>
      <c r="I60" s="69">
        <f t="shared" si="22"/>
        <v>39.990122290334398</v>
      </c>
      <c r="J60" s="69">
        <f t="shared" si="23"/>
        <v>31.988431709636099</v>
      </c>
      <c r="L60" t="str">
        <f t="shared" si="24"/>
        <v>53 Skilled construction and building trades</v>
      </c>
      <c r="M60" s="173">
        <f t="shared" ref="M60:Q60" si="63">M23/M$35*100</f>
        <v>5.5454895110509463</v>
      </c>
      <c r="N60" s="173">
        <f t="shared" si="63"/>
        <v>5.2561977439056209</v>
      </c>
      <c r="O60" s="173">
        <f t="shared" si="63"/>
        <v>4.6389438863049941</v>
      </c>
      <c r="P60" s="173">
        <f t="shared" si="63"/>
        <v>4.5329275761601417</v>
      </c>
      <c r="Q60" s="173">
        <f t="shared" si="63"/>
        <v>4.0418020853522485</v>
      </c>
      <c r="S60" s="68">
        <f t="shared" si="26"/>
        <v>-7.5805416641699805</v>
      </c>
      <c r="T60" s="69">
        <f t="shared" si="27"/>
        <v>40.081156793783364</v>
      </c>
      <c r="U60" s="69">
        <f t="shared" si="28"/>
        <v>32.500615129613387</v>
      </c>
      <c r="W60" t="str">
        <f t="shared" si="29"/>
        <v>53 Skilled construction and building trades</v>
      </c>
      <c r="X60" s="173">
        <f t="shared" ref="X60:AB60" si="64">X23/X$35*100</f>
        <v>6.1820236935426452E-2</v>
      </c>
      <c r="Y60" s="173">
        <f t="shared" si="64"/>
        <v>7.4135528937984835E-2</v>
      </c>
      <c r="Z60" s="173">
        <f t="shared" si="64"/>
        <v>7.8033253958258844E-2</v>
      </c>
      <c r="AA60" s="173">
        <f t="shared" si="64"/>
        <v>4.5535235209535826E-2</v>
      </c>
      <c r="AB60" s="173">
        <f t="shared" si="64"/>
        <v>4.7775800665405321E-2</v>
      </c>
      <c r="AD60" s="68">
        <f t="shared" si="31"/>
        <v>-32.766276092746146</v>
      </c>
      <c r="AE60" s="69">
        <f t="shared" si="32"/>
        <v>34.637071013858787</v>
      </c>
      <c r="AF60" s="69">
        <f t="shared" si="33"/>
        <v>1.8707949211126422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1.9808430245953241</v>
      </c>
      <c r="C61" s="173">
        <f t="shared" si="52"/>
        <v>1.6638568836646197</v>
      </c>
      <c r="D61" s="173">
        <f t="shared" si="52"/>
        <v>1.6511983386704312</v>
      </c>
      <c r="E61" s="173">
        <f t="shared" si="52"/>
        <v>1.6661193912319918</v>
      </c>
      <c r="F61" s="173">
        <f t="shared" si="52"/>
        <v>1.6011508999399138</v>
      </c>
      <c r="H61" s="68">
        <f t="shared" si="21"/>
        <v>4.6821229679147311</v>
      </c>
      <c r="I61" s="69">
        <f t="shared" si="22"/>
        <v>45.495781411342463</v>
      </c>
      <c r="J61" s="69">
        <f t="shared" si="23"/>
        <v>50.1779043792572</v>
      </c>
      <c r="L61" t="str">
        <f t="shared" si="24"/>
        <v>54 Textiles, printing and other skilled trades</v>
      </c>
      <c r="M61" s="173">
        <f t="shared" ref="M61:Q61" si="65">M24/M$35*100</f>
        <v>2.2979314146497667</v>
      </c>
      <c r="N61" s="173">
        <f t="shared" si="65"/>
        <v>1.8964581821247315</v>
      </c>
      <c r="O61" s="173">
        <f t="shared" si="65"/>
        <v>1.7963843522812828</v>
      </c>
      <c r="P61" s="173">
        <f t="shared" si="65"/>
        <v>1.8293900454645646</v>
      </c>
      <c r="Q61" s="173">
        <f t="shared" si="65"/>
        <v>1.7192235381697551</v>
      </c>
      <c r="S61" s="68">
        <f t="shared" si="26"/>
        <v>1.5174217801834069</v>
      </c>
      <c r="T61" s="69">
        <f t="shared" si="27"/>
        <v>32.795333436469136</v>
      </c>
      <c r="U61" s="69">
        <f t="shared" si="28"/>
        <v>34.312755216652548</v>
      </c>
      <c r="W61" t="str">
        <f t="shared" si="29"/>
        <v>54 Textiles, printing and other skilled trades</v>
      </c>
      <c r="X61" s="173">
        <f t="shared" ref="X61:AB61" si="66">X24/X$35*100</f>
        <v>1.6561387458982904</v>
      </c>
      <c r="Y61" s="173">
        <f t="shared" si="66"/>
        <v>1.4266068790743003</v>
      </c>
      <c r="Z61" s="173">
        <f t="shared" si="66"/>
        <v>1.5075896373807023</v>
      </c>
      <c r="AA61" s="173">
        <f t="shared" si="66"/>
        <v>1.5067285752798532</v>
      </c>
      <c r="AB61" s="173">
        <f t="shared" si="66"/>
        <v>1.4883392825180981</v>
      </c>
      <c r="AD61" s="68">
        <f t="shared" si="31"/>
        <v>8.4120883715039856</v>
      </c>
      <c r="AE61" s="69">
        <f t="shared" si="32"/>
        <v>60.464724368740661</v>
      </c>
      <c r="AF61" s="69">
        <f t="shared" si="33"/>
        <v>68.876812740244659</v>
      </c>
    </row>
    <row r="62" spans="1:32" x14ac:dyDescent="0.2">
      <c r="A62" t="str">
        <f t="shared" si="19"/>
        <v>61 Caring personal service occupations</v>
      </c>
      <c r="B62" s="173">
        <f t="shared" si="52"/>
        <v>9.5240943593929295</v>
      </c>
      <c r="C62" s="173">
        <f t="shared" si="52"/>
        <v>9.1591987865790347</v>
      </c>
      <c r="D62" s="173">
        <f t="shared" si="52"/>
        <v>9.236752539080527</v>
      </c>
      <c r="E62" s="173">
        <f t="shared" si="52"/>
        <v>9.4693440940046543</v>
      </c>
      <c r="F62" s="173">
        <f t="shared" si="52"/>
        <v>9.935190165997577</v>
      </c>
      <c r="H62" s="68">
        <f t="shared" si="21"/>
        <v>16.117152268618721</v>
      </c>
      <c r="I62" s="69">
        <f t="shared" si="22"/>
        <v>60.083133784560474</v>
      </c>
      <c r="J62" s="69">
        <f t="shared" si="23"/>
        <v>76.200286053179184</v>
      </c>
      <c r="L62" t="str">
        <f t="shared" si="24"/>
        <v>61 Caring personal service occupations</v>
      </c>
      <c r="M62" s="173">
        <f t="shared" ref="M62:Q62" si="67">M25/M$35*100</f>
        <v>2.6546148439422024</v>
      </c>
      <c r="N62" s="173">
        <f t="shared" si="67"/>
        <v>2.6403612371807319</v>
      </c>
      <c r="O62" s="173">
        <f t="shared" si="67"/>
        <v>2.5308632542893115</v>
      </c>
      <c r="P62" s="173">
        <f t="shared" si="67"/>
        <v>2.9670472465031961</v>
      </c>
      <c r="Q62" s="173">
        <f t="shared" si="67"/>
        <v>3.3445906586373231</v>
      </c>
      <c r="S62" s="68">
        <f t="shared" si="26"/>
        <v>40.178622044305982</v>
      </c>
      <c r="T62" s="69">
        <f t="shared" si="27"/>
        <v>54.101071603628583</v>
      </c>
      <c r="U62" s="69">
        <f t="shared" si="28"/>
        <v>94.279693647934565</v>
      </c>
      <c r="W62" t="str">
        <f t="shared" si="29"/>
        <v>61 Caring personal service occupations</v>
      </c>
      <c r="X62" s="173">
        <f t="shared" ref="X62:AB62" si="68">X25/X$35*100</f>
        <v>16.558566326990089</v>
      </c>
      <c r="Y62" s="173">
        <f t="shared" si="68"/>
        <v>15.80832004582061</v>
      </c>
      <c r="Z62" s="173">
        <f t="shared" si="68"/>
        <v>15.869788512936955</v>
      </c>
      <c r="AA62" s="173">
        <f t="shared" si="68"/>
        <v>15.817125359154415</v>
      </c>
      <c r="AB62" s="173">
        <f t="shared" si="68"/>
        <v>16.232129078783192</v>
      </c>
      <c r="AD62" s="68">
        <f t="shared" si="31"/>
        <v>12.321593963071143</v>
      </c>
      <c r="AE62" s="69">
        <f t="shared" si="32"/>
        <v>61.026769647490212</v>
      </c>
      <c r="AF62" s="69">
        <f t="shared" si="33"/>
        <v>73.34836361056135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2.2600380383324929</v>
      </c>
      <c r="C63" s="173">
        <f t="shared" si="52"/>
        <v>2.2654392616461112</v>
      </c>
      <c r="D63" s="173">
        <f t="shared" si="52"/>
        <v>2.0021711138124338</v>
      </c>
      <c r="E63" s="173">
        <f t="shared" si="52"/>
        <v>1.7756135286562158</v>
      </c>
      <c r="F63" s="173">
        <f t="shared" si="52"/>
        <v>1.6611953363560954</v>
      </c>
      <c r="H63" s="68">
        <f t="shared" si="21"/>
        <v>-10.430734537074734</v>
      </c>
      <c r="I63" s="69">
        <f t="shared" si="22"/>
        <v>45.833605357324956</v>
      </c>
      <c r="J63" s="69">
        <f t="shared" si="23"/>
        <v>35.402870820250214</v>
      </c>
      <c r="L63" t="str">
        <f t="shared" si="24"/>
        <v>62 Leisure, travel and related personal service occupations</v>
      </c>
      <c r="M63" s="173">
        <f t="shared" ref="M63:Q63" si="69">M26/M$35*100</f>
        <v>1.3234856129876971</v>
      </c>
      <c r="N63" s="173">
        <f t="shared" si="69"/>
        <v>1.4082310925505837</v>
      </c>
      <c r="O63" s="173">
        <f t="shared" si="69"/>
        <v>1.3474498254676039</v>
      </c>
      <c r="P63" s="173">
        <f t="shared" si="69"/>
        <v>1.2524870169977491</v>
      </c>
      <c r="Q63" s="173">
        <f t="shared" si="69"/>
        <v>1.2514879545477908</v>
      </c>
      <c r="S63" s="68">
        <f t="shared" si="26"/>
        <v>-1.4806436442823996</v>
      </c>
      <c r="T63" s="69">
        <f t="shared" si="27"/>
        <v>41.13902738377184</v>
      </c>
      <c r="U63" s="69">
        <f t="shared" si="28"/>
        <v>39.658383739489437</v>
      </c>
      <c r="W63" t="str">
        <f t="shared" si="29"/>
        <v>62 Leisure, travel and related personal service occupations</v>
      </c>
      <c r="X63" s="173">
        <f t="shared" ref="X63:AB63" si="70">X26/X$35*100</f>
        <v>3.2190847561304179</v>
      </c>
      <c r="Y63" s="173">
        <f t="shared" si="70"/>
        <v>3.1397793594837569</v>
      </c>
      <c r="Z63" s="173">
        <f t="shared" si="70"/>
        <v>2.6497794583597054</v>
      </c>
      <c r="AA63" s="173">
        <f t="shared" si="70"/>
        <v>2.2863088641490523</v>
      </c>
      <c r="AB63" s="173">
        <f t="shared" si="70"/>
        <v>2.0526471841710077</v>
      </c>
      <c r="AD63" s="68">
        <f t="shared" si="31"/>
        <v>-14.932535534569071</v>
      </c>
      <c r="AE63" s="69">
        <f t="shared" si="32"/>
        <v>48.194928393851249</v>
      </c>
      <c r="AF63" s="69">
        <f t="shared" si="33"/>
        <v>33.262392859282173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0.10461995960860855</v>
      </c>
      <c r="C64" s="173">
        <f t="shared" si="52"/>
        <v>8.6913539932497466E-2</v>
      </c>
      <c r="D64" s="173">
        <f t="shared" si="52"/>
        <v>0.10604899043533328</v>
      </c>
      <c r="E64" s="173">
        <f t="shared" si="52"/>
        <v>7.5555577391122203E-2</v>
      </c>
      <c r="F64" s="173">
        <f t="shared" si="52"/>
        <v>7.9051706272122699E-2</v>
      </c>
      <c r="H64" s="68">
        <f t="shared" si="21"/>
        <v>-19.528108307317375</v>
      </c>
      <c r="I64" s="69">
        <f t="shared" si="22"/>
        <v>37.264912321889909</v>
      </c>
      <c r="J64" s="69">
        <f t="shared" si="23"/>
        <v>17.736804014572538</v>
      </c>
      <c r="L64" t="str">
        <f t="shared" si="24"/>
        <v>63 Community and civil enforcement occupations</v>
      </c>
      <c r="M64" s="173">
        <f t="shared" ref="M64:Q64" si="71">M27/M$35*100</f>
        <v>0.16307569628095106</v>
      </c>
      <c r="N64" s="173">
        <f t="shared" si="71"/>
        <v>0.12118045539399143</v>
      </c>
      <c r="O64" s="173">
        <f t="shared" si="71"/>
        <v>0.17020456498927203</v>
      </c>
      <c r="P64" s="173">
        <f t="shared" si="71"/>
        <v>9.7638373038831286E-2</v>
      </c>
      <c r="Q64" s="173">
        <f t="shared" si="71"/>
        <v>0.10905797522040915</v>
      </c>
      <c r="S64" s="68">
        <f t="shared" si="26"/>
        <v>-32.033685503749112</v>
      </c>
      <c r="T64" s="69">
        <f t="shared" si="27"/>
        <v>26.421695096500876</v>
      </c>
      <c r="U64" s="69">
        <f t="shared" si="28"/>
        <v>-5.6119904072482338</v>
      </c>
      <c r="W64" t="str">
        <f t="shared" si="29"/>
        <v>63 Community and civil enforcement occupations</v>
      </c>
      <c r="X64" s="173">
        <f t="shared" ref="X64:AB64" si="72">X27/X$35*100</f>
        <v>4.4760222048876475E-2</v>
      </c>
      <c r="Y64" s="173">
        <f t="shared" si="72"/>
        <v>5.1961775241769141E-2</v>
      </c>
      <c r="Z64" s="173">
        <f t="shared" si="72"/>
        <v>4.2590407111443483E-2</v>
      </c>
      <c r="AA64" s="173">
        <f t="shared" si="72"/>
        <v>5.3997540318649499E-2</v>
      </c>
      <c r="AB64" s="173">
        <f t="shared" si="72"/>
        <v>5.0382441456841211E-2</v>
      </c>
      <c r="AD64" s="68">
        <f t="shared" si="31"/>
        <v>29.905137547109149</v>
      </c>
      <c r="AE64" s="69">
        <f t="shared" si="32"/>
        <v>80.127022125869999</v>
      </c>
      <c r="AF64" s="69">
        <f t="shared" si="33"/>
        <v>110.03215967297915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7.8155224652620303</v>
      </c>
      <c r="C65" s="173">
        <f t="shared" si="73"/>
        <v>7.2823072609380217</v>
      </c>
      <c r="D65" s="173">
        <f t="shared" si="73"/>
        <v>7.0999993870866307</v>
      </c>
      <c r="E65" s="173">
        <f t="shared" si="73"/>
        <v>6.8419435234165586</v>
      </c>
      <c r="F65" s="173">
        <f t="shared" si="73"/>
        <v>6.3755374702642724</v>
      </c>
      <c r="H65" s="68">
        <f t="shared" si="21"/>
        <v>-3.0611212537315793</v>
      </c>
      <c r="I65" s="69">
        <f t="shared" si="22"/>
        <v>46.203997944320186</v>
      </c>
      <c r="J65" s="69">
        <f t="shared" si="23"/>
        <v>43.142876690588608</v>
      </c>
      <c r="L65" t="str">
        <f t="shared" si="24"/>
        <v>71 Sales occupations</v>
      </c>
      <c r="M65" s="173">
        <f t="shared" ref="M65:Q65" si="74">M28/M$35*100</f>
        <v>5.6265812984973191</v>
      </c>
      <c r="N65" s="173">
        <f t="shared" si="74"/>
        <v>5.3079269686507189</v>
      </c>
      <c r="O65" s="173">
        <f t="shared" si="74"/>
        <v>5.2249628788443383</v>
      </c>
      <c r="P65" s="173">
        <f t="shared" si="74"/>
        <v>5.0524827583395178</v>
      </c>
      <c r="Q65" s="173">
        <f t="shared" si="74"/>
        <v>4.7903995794377003</v>
      </c>
      <c r="S65" s="68">
        <f t="shared" si="26"/>
        <v>-2.7485633585778237</v>
      </c>
      <c r="T65" s="69">
        <f t="shared" si="27"/>
        <v>32.381533112285467</v>
      </c>
      <c r="U65" s="69">
        <f t="shared" si="28"/>
        <v>29.632969753707638</v>
      </c>
      <c r="W65" t="str">
        <f t="shared" si="29"/>
        <v>71 Sales occupations</v>
      </c>
      <c r="X65" s="173">
        <f t="shared" ref="X65:AB65" si="75">X28/X$35*100</f>
        <v>10.057038033027064</v>
      </c>
      <c r="Y65" s="173">
        <f t="shared" si="75"/>
        <v>9.2961469794146456</v>
      </c>
      <c r="Z65" s="173">
        <f t="shared" si="75"/>
        <v>8.9546653505812177</v>
      </c>
      <c r="AA65" s="173">
        <f t="shared" si="75"/>
        <v>8.5888809188757431</v>
      </c>
      <c r="AB65" s="173">
        <f t="shared" si="75"/>
        <v>7.8900455898563715</v>
      </c>
      <c r="AD65" s="68">
        <f t="shared" si="31"/>
        <v>-3.2415145093229749</v>
      </c>
      <c r="AE65" s="69">
        <f t="shared" si="32"/>
        <v>54.181654148216083</v>
      </c>
      <c r="AF65" s="69">
        <f t="shared" si="33"/>
        <v>50.940139638893115</v>
      </c>
    </row>
    <row r="66" spans="1:32" x14ac:dyDescent="0.2">
      <c r="A66" t="str">
        <f t="shared" si="19"/>
        <v>72 Customer service occupations</v>
      </c>
      <c r="B66" s="173">
        <f t="shared" si="73"/>
        <v>1.8895380492434701</v>
      </c>
      <c r="C66" s="173">
        <f t="shared" si="73"/>
        <v>1.947701762033726</v>
      </c>
      <c r="D66" s="173">
        <f t="shared" si="73"/>
        <v>1.9714272893988805</v>
      </c>
      <c r="E66" s="173">
        <f t="shared" si="73"/>
        <v>2.1573509218406675</v>
      </c>
      <c r="F66" s="173">
        <f t="shared" si="73"/>
        <v>2.3437295864346863</v>
      </c>
      <c r="H66" s="68">
        <f t="shared" si="21"/>
        <v>28.34124244430005</v>
      </c>
      <c r="I66" s="69">
        <f t="shared" si="22"/>
        <v>51.225591971550088</v>
      </c>
      <c r="J66" s="69">
        <f t="shared" si="23"/>
        <v>79.566834415850138</v>
      </c>
      <c r="L66" t="str">
        <f t="shared" si="24"/>
        <v>72 Customer service occupations</v>
      </c>
      <c r="M66" s="173">
        <f t="shared" ref="M66:Q66" si="76">M29/M$35*100</f>
        <v>1.6858018861089978</v>
      </c>
      <c r="N66" s="173">
        <f t="shared" si="76"/>
        <v>1.5396214019964911</v>
      </c>
      <c r="O66" s="173">
        <f t="shared" si="76"/>
        <v>1.7302578727770395</v>
      </c>
      <c r="P66" s="173">
        <f t="shared" si="76"/>
        <v>2.1224660217752436</v>
      </c>
      <c r="Q66" s="173">
        <f t="shared" si="76"/>
        <v>2.4407586492317175</v>
      </c>
      <c r="S66" s="68">
        <f t="shared" si="26"/>
        <v>49.630972102798403</v>
      </c>
      <c r="T66" s="69">
        <f t="shared" si="27"/>
        <v>44.474309111130545</v>
      </c>
      <c r="U66" s="69">
        <f t="shared" si="28"/>
        <v>94.105281213928947</v>
      </c>
      <c r="W66" t="str">
        <f t="shared" si="29"/>
        <v>72 Customer service occupations</v>
      </c>
      <c r="X66" s="173">
        <f t="shared" ref="X66:AB66" si="77">X29/X$35*100</f>
        <v>2.0981675858963964</v>
      </c>
      <c r="Y66" s="173">
        <f t="shared" si="77"/>
        <v>2.3639379048799292</v>
      </c>
      <c r="Z66" s="173">
        <f t="shared" si="77"/>
        <v>2.2099766224268946</v>
      </c>
      <c r="AA66" s="173">
        <f t="shared" si="77"/>
        <v>2.1914068439656336</v>
      </c>
      <c r="AB66" s="173">
        <f t="shared" si="77"/>
        <v>2.2510238954705395</v>
      </c>
      <c r="AD66" s="68">
        <f t="shared" si="31"/>
        <v>11.853952524784745</v>
      </c>
      <c r="AE66" s="69">
        <f t="shared" si="32"/>
        <v>56.453951355811014</v>
      </c>
      <c r="AF66" s="69">
        <f t="shared" si="33"/>
        <v>68.307903880595759</v>
      </c>
    </row>
    <row r="67" spans="1:32" x14ac:dyDescent="0.2">
      <c r="A67" t="str">
        <f t="shared" si="19"/>
        <v>81 Process, plant and machine operatives</v>
      </c>
      <c r="B67" s="173">
        <f t="shared" si="73"/>
        <v>2.3494040473042097</v>
      </c>
      <c r="C67" s="173">
        <f t="shared" si="73"/>
        <v>2.1542627865971151</v>
      </c>
      <c r="D67" s="173">
        <f t="shared" si="73"/>
        <v>1.880968694817682</v>
      </c>
      <c r="E67" s="173">
        <f t="shared" si="73"/>
        <v>1.8795362927548731</v>
      </c>
      <c r="F67" s="173">
        <f t="shared" si="73"/>
        <v>1.6170640785049646</v>
      </c>
      <c r="H67" s="68">
        <f t="shared" si="21"/>
        <v>-7.1920535907528977</v>
      </c>
      <c r="I67" s="69">
        <f t="shared" si="22"/>
        <v>38.688269669494609</v>
      </c>
      <c r="J67" s="69">
        <f t="shared" si="23"/>
        <v>31.496216078741707</v>
      </c>
      <c r="L67" t="str">
        <f t="shared" si="24"/>
        <v>81 Process, plant and machine operatives</v>
      </c>
      <c r="M67" s="173">
        <f t="shared" ref="M67:Q67" si="78">M30/M$35*100</f>
        <v>3.5416755779801981</v>
      </c>
      <c r="N67" s="173">
        <f t="shared" si="78"/>
        <v>3.1775298822920552</v>
      </c>
      <c r="O67" s="173">
        <f t="shared" si="78"/>
        <v>2.8347679231875937</v>
      </c>
      <c r="P67" s="173">
        <f t="shared" si="78"/>
        <v>2.73909733979787</v>
      </c>
      <c r="Q67" s="173">
        <f t="shared" si="78"/>
        <v>2.3886645427838413</v>
      </c>
      <c r="S67" s="68">
        <f t="shared" si="26"/>
        <v>-10.619012708493795</v>
      </c>
      <c r="T67" s="69">
        <f t="shared" si="27"/>
        <v>33.835004761599116</v>
      </c>
      <c r="U67" s="69">
        <f t="shared" si="28"/>
        <v>23.215992053105321</v>
      </c>
      <c r="W67" t="str">
        <f t="shared" si="29"/>
        <v>81 Process, plant and machine operatives</v>
      </c>
      <c r="X67" s="173">
        <f t="shared" ref="X67:AB67" si="79">X30/X$35*100</f>
        <v>1.1284963145654316</v>
      </c>
      <c r="Y67" s="173">
        <f t="shared" si="79"/>
        <v>1.1105449537304819</v>
      </c>
      <c r="Z67" s="173">
        <f t="shared" si="79"/>
        <v>0.9375316166120149</v>
      </c>
      <c r="AA67" s="173">
        <f t="shared" si="79"/>
        <v>1.0404011934755077</v>
      </c>
      <c r="AB67" s="173">
        <f t="shared" si="79"/>
        <v>0.87984419688190885</v>
      </c>
      <c r="AD67" s="68">
        <f t="shared" si="31"/>
        <v>3.0573002037869399</v>
      </c>
      <c r="AE67" s="69">
        <f t="shared" si="32"/>
        <v>53.203420679652112</v>
      </c>
      <c r="AF67" s="69">
        <f t="shared" si="33"/>
        <v>56.260720883439049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4.4364367763909822</v>
      </c>
      <c r="C68" s="173">
        <f t="shared" si="73"/>
        <v>4.7348847232943205</v>
      </c>
      <c r="D68" s="173">
        <f t="shared" si="73"/>
        <v>4.3325996811765801</v>
      </c>
      <c r="E68" s="173">
        <f t="shared" si="73"/>
        <v>4.3304176728225308</v>
      </c>
      <c r="F68" s="173">
        <f t="shared" si="73"/>
        <v>4.1281938814829244</v>
      </c>
      <c r="H68" s="68">
        <f t="shared" si="21"/>
        <v>2.8610665686653087</v>
      </c>
      <c r="I68" s="69">
        <f t="shared" si="22"/>
        <v>53.354293595274427</v>
      </c>
      <c r="J68" s="69">
        <f t="shared" si="23"/>
        <v>56.215360163939742</v>
      </c>
      <c r="L68" t="str">
        <f t="shared" si="24"/>
        <v>82 Transport and mobile machine drivers and operatives</v>
      </c>
      <c r="M68" s="173">
        <f t="shared" ref="M68:Q68" si="80">M31/M$35*100</f>
        <v>8.4357859240447368</v>
      </c>
      <c r="N68" s="173">
        <f t="shared" si="80"/>
        <v>9.0689078195459771</v>
      </c>
      <c r="O68" s="173">
        <f t="shared" si="80"/>
        <v>8.4061802040462315</v>
      </c>
      <c r="P68" s="173">
        <f t="shared" si="80"/>
        <v>8.3644833055344758</v>
      </c>
      <c r="Q68" s="173">
        <f t="shared" si="80"/>
        <v>8.002886197649298</v>
      </c>
      <c r="S68" s="68">
        <f t="shared" si="26"/>
        <v>0.98466749314818891</v>
      </c>
      <c r="T68" s="69">
        <f t="shared" si="27"/>
        <v>52.257138460219466</v>
      </c>
      <c r="U68" s="69">
        <f t="shared" si="28"/>
        <v>53.241805953367646</v>
      </c>
      <c r="W68" t="str">
        <f t="shared" si="29"/>
        <v>82 Transport and mobile machine drivers and operatives</v>
      </c>
      <c r="X68" s="173">
        <f t="shared" ref="X68:AB68" si="81">X31/X$35*100</f>
        <v>0.3410305080518829</v>
      </c>
      <c r="Y68" s="173">
        <f t="shared" si="81"/>
        <v>0.31424302315092101</v>
      </c>
      <c r="Z68" s="173">
        <f t="shared" si="81"/>
        <v>0.30327485890783978</v>
      </c>
      <c r="AA68" s="173">
        <f t="shared" si="81"/>
        <v>0.39221447381707619</v>
      </c>
      <c r="AB68" s="173">
        <f t="shared" si="81"/>
        <v>0.42614814292887521</v>
      </c>
      <c r="AD68" s="68">
        <f t="shared" si="31"/>
        <v>54.306101982001607</v>
      </c>
      <c r="AE68" s="69">
        <f t="shared" si="32"/>
        <v>83.434880136425335</v>
      </c>
      <c r="AF68" s="69">
        <f t="shared" si="33"/>
        <v>137.74098211842693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1.7163594366377093</v>
      </c>
      <c r="C69" s="173">
        <f t="shared" si="73"/>
        <v>1.4757192197327056</v>
      </c>
      <c r="D69" s="173">
        <f t="shared" si="73"/>
        <v>1.2654044412189267</v>
      </c>
      <c r="E69" s="173">
        <f t="shared" si="73"/>
        <v>2.246103328029935</v>
      </c>
      <c r="F69" s="173">
        <f t="shared" si="73"/>
        <v>2.4544820644806649</v>
      </c>
      <c r="H69" s="68">
        <f t="shared" si="21"/>
        <v>109.39678498986373</v>
      </c>
      <c r="I69" s="69">
        <f t="shared" si="22"/>
        <v>83.367181481820765</v>
      </c>
      <c r="J69" s="69">
        <f t="shared" si="23"/>
        <v>192.76396647168451</v>
      </c>
      <c r="L69" t="str">
        <f t="shared" si="24"/>
        <v>91 Elementary trades and related occupations</v>
      </c>
      <c r="M69" s="173">
        <f t="shared" ref="M69:Q70" si="82">M32/M$35*100</f>
        <v>2.6147183148476856</v>
      </c>
      <c r="N69" s="173">
        <f t="shared" si="82"/>
        <v>2.2409498775635845</v>
      </c>
      <c r="O69" s="173">
        <f t="shared" si="82"/>
        <v>1.9997931961971611</v>
      </c>
      <c r="P69" s="173">
        <f t="shared" si="82"/>
        <v>2.7131311630122621</v>
      </c>
      <c r="Q69" s="173">
        <f t="shared" si="82"/>
        <v>2.8453690331340913</v>
      </c>
      <c r="S69" s="68">
        <f t="shared" si="26"/>
        <v>50.924938867535417</v>
      </c>
      <c r="T69" s="69">
        <f t="shared" si="27"/>
        <v>46.447119761434337</v>
      </c>
      <c r="U69" s="69">
        <f t="shared" si="28"/>
        <v>97.372058628969754</v>
      </c>
      <c r="W69" t="str">
        <f t="shared" si="29"/>
        <v>91 Elementary trades and related occupations</v>
      </c>
      <c r="X69" s="173">
        <f t="shared" ref="X69:AB70" si="83">X32/X$35*100</f>
        <v>0.79642360577942761</v>
      </c>
      <c r="Y69" s="173">
        <f t="shared" si="83"/>
        <v>0.69519487062136143</v>
      </c>
      <c r="Z69" s="173">
        <f t="shared" si="83"/>
        <v>0.53899414368925336</v>
      </c>
      <c r="AA69" s="173">
        <f t="shared" si="83"/>
        <v>1.7901735833977053</v>
      </c>
      <c r="AB69" s="173">
        <f t="shared" si="83"/>
        <v>2.0810120393841953</v>
      </c>
      <c r="AD69" s="68">
        <f t="shared" si="31"/>
        <v>323.9839883177662</v>
      </c>
      <c r="AE69" s="69">
        <f t="shared" si="32"/>
        <v>218.86098434032135</v>
      </c>
      <c r="AF69" s="69">
        <f t="shared" si="33"/>
        <v>542.84497265808761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9.8461438161127379</v>
      </c>
      <c r="C70" s="173">
        <f t="shared" si="73"/>
        <v>9.4642204311560381</v>
      </c>
      <c r="D70" s="173">
        <f t="shared" si="73"/>
        <v>8.5444029683884448</v>
      </c>
      <c r="E70" s="173">
        <f t="shared" si="73"/>
        <v>7.5408079070792198</v>
      </c>
      <c r="F70" s="173">
        <f t="shared" si="73"/>
        <v>6.761938212874445</v>
      </c>
      <c r="H70" s="68">
        <f t="shared" si="21"/>
        <v>-14.566346959330401</v>
      </c>
      <c r="I70" s="69">
        <f t="shared" si="22"/>
        <v>42.754881480815264</v>
      </c>
      <c r="J70" s="69">
        <f t="shared" si="23"/>
        <v>28.188534521484865</v>
      </c>
      <c r="L70" t="str">
        <f t="shared" si="24"/>
        <v>92 Elementary administration and service occupations</v>
      </c>
      <c r="M70" s="173">
        <f t="shared" si="82"/>
        <v>9.9190404815084126</v>
      </c>
      <c r="N70" s="173">
        <f t="shared" si="82"/>
        <v>9.4218018225240368</v>
      </c>
      <c r="O70" s="173">
        <f t="shared" si="82"/>
        <v>8.6325080444266362</v>
      </c>
      <c r="P70" s="173">
        <f t="shared" si="82"/>
        <v>8.2713560403530515</v>
      </c>
      <c r="Q70" s="173">
        <f t="shared" si="82"/>
        <v>7.5279402289555888</v>
      </c>
      <c r="S70" s="68">
        <f t="shared" si="26"/>
        <v>-7.4989495044732735</v>
      </c>
      <c r="T70" s="69">
        <f t="shared" si="27"/>
        <v>38.158546235213279</v>
      </c>
      <c r="U70" s="69">
        <f t="shared" si="28"/>
        <v>30.659596730740006</v>
      </c>
      <c r="W70" t="str">
        <f t="shared" si="29"/>
        <v>92 Elementary administration and service occupations</v>
      </c>
      <c r="X70" s="173">
        <f t="shared" si="83"/>
        <v>9.7714963048851651</v>
      </c>
      <c r="Y70" s="173">
        <f t="shared" si="83"/>
        <v>9.5074868065343665</v>
      </c>
      <c r="Z70" s="173">
        <f t="shared" si="83"/>
        <v>8.4572550728563805</v>
      </c>
      <c r="AA70" s="173">
        <f t="shared" si="83"/>
        <v>6.8276199578905388</v>
      </c>
      <c r="AB70" s="173">
        <f t="shared" si="83"/>
        <v>6.0300673266300651</v>
      </c>
      <c r="AD70" s="68">
        <f t="shared" si="31"/>
        <v>-21.701824640597305</v>
      </c>
      <c r="AE70" s="69">
        <f t="shared" si="32"/>
        <v>47.395493215205974</v>
      </c>
      <c r="AF70" s="69">
        <f t="shared" si="33"/>
        <v>25.693668574608669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7.954189414377602</v>
      </c>
      <c r="I72" s="67">
        <f>IF(D35&gt;0,I35/D35*100,0)</f>
        <v>50.378202895532773</v>
      </c>
      <c r="J72" s="67">
        <f>IF(D35&gt;0,(J35/D35)*100,0)</f>
        <v>58.332392309910396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6.0736454108819986</v>
      </c>
      <c r="T72" s="67">
        <f t="shared" ref="T72" si="85">IF(O35&gt;0,T35/O35*100,0)</f>
        <v>41.330277386564973</v>
      </c>
      <c r="U72" s="67">
        <f t="shared" ref="U72" si="86">IF(O35&gt;0,(U35/O35)*100,0)</f>
        <v>47.403922797446988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9.8143030392620805</v>
      </c>
      <c r="AE72" s="67">
        <f t="shared" ref="AE72" si="88">IF(Z35&gt;0,AE35/Z35*100,0)</f>
        <v>59.327831027012643</v>
      </c>
      <c r="AF72" s="67">
        <f t="shared" ref="AF72" si="89">IF(Z35&gt;0,(AF35/Z35)*100,0)</f>
        <v>69.142134066274693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Liverpool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Liverpool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Liverpool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4.7480871176169392</v>
      </c>
      <c r="C82" s="18">
        <f t="shared" ref="B82:E107" si="96">IF(AND(D$6-C$6 &lt;&gt; 0,C8&lt;&gt;0,D8&lt;&gt;0),(EXP(LN(D8/C8)/(D$6-C$6))-1)*100,0)</f>
        <v>2.5844447507328283</v>
      </c>
      <c r="D82" s="18">
        <f t="shared" si="96"/>
        <v>-2.0144645029968822</v>
      </c>
      <c r="E82" s="18">
        <f t="shared" si="96"/>
        <v>0.89483761325956923</v>
      </c>
      <c r="F82" s="18">
        <f t="shared" ref="F82:F107" si="97">IF(AND(F$6-D$6 &lt;&gt; 0,D8&lt;&gt;0,F8&lt;&gt;0),(EXP(LN(F8/D8)/(F$6-D$6))-1)*100,0)</f>
        <v>-8.4403088833828743E-2</v>
      </c>
      <c r="H82" s="18">
        <f t="shared" ref="H82:H107" si="98">IF($F$6-$D$6 &lt;&gt; 0,(EXP(LN(1+(H45/100))/($F$6-$D$6))-1)*100,0)</f>
        <v>-8.4403088833828743E-2</v>
      </c>
      <c r="I82" s="18">
        <f t="shared" ref="I82:I107" si="99">IF(D8&gt;0,((1+(I8/D8))^(1/($F$6-$D$6))-1)*100,0)</f>
        <v>2.6537131318132179</v>
      </c>
      <c r="J82" s="18">
        <f t="shared" ref="J82:J107" si="100">IF($F$6-$D$6 &lt;&gt; 0,(EXP(LN(1+(J45/100))/($F$6-$D$6))-1)*100,0)</f>
        <v>2.5953313832620228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3.3921850145781418</v>
      </c>
      <c r="N82" s="18">
        <f t="shared" si="102"/>
        <v>0.99925855968374666</v>
      </c>
      <c r="O82" s="18">
        <f t="shared" si="102"/>
        <v>-3.0019191018192504</v>
      </c>
      <c r="P82" s="18">
        <f t="shared" si="102"/>
        <v>0.34993888138288298</v>
      </c>
      <c r="Q82" s="18">
        <f t="shared" ref="Q82:Q107" si="103">IF(AND(Q$6-O$6 &lt;&gt; 0,O8&lt;&gt;0,Q8&lt;&gt;0),(EXP(LN(Q8/O8)/(Q$6-O$6))-1)*100,0)</f>
        <v>-0.78002296911372504</v>
      </c>
      <c r="S82" s="18">
        <f t="shared" ref="S82:S107" si="104">IF($F$6-$D$6 &lt;&gt; 0,(EXP(LN(1+(S45/100))/($F$6-$D$6))-1)*100,0)</f>
        <v>-0.78002296911372504</v>
      </c>
      <c r="T82" s="18">
        <f t="shared" ref="T82:T107" si="105">IF(O8&gt;0,((1+(T8/O8))^(1/($F$6-$D$6))-1)*100,0)</f>
        <v>2.3142824620693281</v>
      </c>
      <c r="U82" s="18">
        <f t="shared" ref="U82:U107" si="106">IF($F$6-$D$6 &lt;&gt; 0,(EXP(LN(1+(U45/100))/($F$6-$D$6))-1)*100,0)</f>
        <v>1.7572005365646515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7.7588022907239873</v>
      </c>
      <c r="Y82" s="18">
        <f t="shared" si="108"/>
        <v>5.7597162922502054</v>
      </c>
      <c r="Z82" s="18">
        <f t="shared" si="108"/>
        <v>-0.22945611861048265</v>
      </c>
      <c r="AA82" s="18">
        <f t="shared" si="108"/>
        <v>1.7454922589217103</v>
      </c>
      <c r="AB82" s="18">
        <f t="shared" ref="AB82:AB107" si="109">IF(AND(AB$6-Z$6 &lt;&gt; 0,Z8&lt;&gt;0,AB8&lt;&gt;0),(EXP(LN(AB8/Z8)/(AB$6-Z$6))-1)*100,0)</f>
        <v>1.0828701446113032</v>
      </c>
      <c r="AD82" s="18">
        <f t="shared" ref="AD82:AD107" si="110">IF($F$6-$D$6 &lt;&gt; 0,(EXP(LN(1+(AD45/100))/($F$6-$D$6))-1)*100,0)</f>
        <v>1.0828701446113032</v>
      </c>
      <c r="AE82" s="18">
        <f t="shared" ref="AE82:AE107" si="111">IF(Z8&gt;0,((1+(AE8/Z8))^(1/($F$6-$D$6))-1)*100,0)</f>
        <v>3.2622880700548196</v>
      </c>
      <c r="AF82" s="18">
        <f t="shared" ref="AF82:AF107" si="112">IF($F$6-$D$6 &lt;&gt; 0,(EXP(LN(1+(AF45/100))/($F$6-$D$6))-1)*100,0)</f>
        <v>3.9727954887783135</v>
      </c>
    </row>
    <row r="83" spans="1:32" x14ac:dyDescent="0.2">
      <c r="A83" t="str">
        <f t="shared" si="95"/>
        <v>12 Other managers and proprietors</v>
      </c>
      <c r="B83" s="18">
        <f t="shared" si="96"/>
        <v>1.5747056953801408</v>
      </c>
      <c r="C83" s="18">
        <f t="shared" si="96"/>
        <v>5.3514902401111009</v>
      </c>
      <c r="D83" s="18">
        <f t="shared" si="96"/>
        <v>0.40510582068198353</v>
      </c>
      <c r="E83" s="18">
        <f t="shared" si="96"/>
        <v>1.2967504317267231</v>
      </c>
      <c r="F83" s="18">
        <f t="shared" si="97"/>
        <v>0.99865921330808405</v>
      </c>
      <c r="H83" s="18">
        <f t="shared" si="98"/>
        <v>0.99865921330808405</v>
      </c>
      <c r="I83" s="18">
        <f t="shared" si="99"/>
        <v>3.1356506515836324</v>
      </c>
      <c r="J83" s="18">
        <f t="shared" si="100"/>
        <v>3.8003219114948417</v>
      </c>
      <c r="L83" t="str">
        <f t="shared" si="101"/>
        <v>12 Other managers and proprietors</v>
      </c>
      <c r="M83" s="18">
        <f t="shared" si="102"/>
        <v>0.94661016549555388</v>
      </c>
      <c r="N83" s="18">
        <f t="shared" si="102"/>
        <v>2.2362476152332</v>
      </c>
      <c r="O83" s="18">
        <f t="shared" si="102"/>
        <v>2.0905349755911073</v>
      </c>
      <c r="P83" s="18">
        <f t="shared" si="102"/>
        <v>1.3204739557583389</v>
      </c>
      <c r="Q83" s="18">
        <f t="shared" si="103"/>
        <v>1.5765133991007874</v>
      </c>
      <c r="S83" s="18">
        <f t="shared" si="104"/>
        <v>1.5765133991007874</v>
      </c>
      <c r="T83" s="18">
        <f t="shared" si="105"/>
        <v>3.0683216888648168</v>
      </c>
      <c r="U83" s="18">
        <f t="shared" si="106"/>
        <v>4.1412519025834538</v>
      </c>
      <c r="W83" t="str">
        <f t="shared" si="107"/>
        <v>12 Other managers and proprietors</v>
      </c>
      <c r="X83" s="18">
        <f t="shared" si="108"/>
        <v>2.4908804316196242</v>
      </c>
      <c r="Y83" s="18">
        <f t="shared" si="108"/>
        <v>9.7264314049176459</v>
      </c>
      <c r="Z83" s="18">
        <f t="shared" si="108"/>
        <v>-1.9868586472173044</v>
      </c>
      <c r="AA83" s="18">
        <f t="shared" si="108"/>
        <v>1.2585865122403783</v>
      </c>
      <c r="AB83" s="18">
        <f t="shared" si="109"/>
        <v>0.16500338278668814</v>
      </c>
      <c r="AD83" s="18">
        <f t="shared" si="110"/>
        <v>0.16500338278668814</v>
      </c>
      <c r="AE83" s="18">
        <f t="shared" si="111"/>
        <v>3.2228314416746562</v>
      </c>
      <c r="AF83" s="18">
        <f t="shared" si="112"/>
        <v>3.3291286594383296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4.086781466010958</v>
      </c>
      <c r="C84" s="18">
        <f t="shared" si="96"/>
        <v>2.9548543586882303</v>
      </c>
      <c r="D84" s="18">
        <f t="shared" si="96"/>
        <v>4.1658731488481981</v>
      </c>
      <c r="E84" s="18">
        <f t="shared" si="96"/>
        <v>1.3415655934923221</v>
      </c>
      <c r="F84" s="18">
        <f t="shared" si="97"/>
        <v>2.2743887027048215</v>
      </c>
      <c r="H84" s="18">
        <f t="shared" si="98"/>
        <v>2.2743887027048215</v>
      </c>
      <c r="I84" s="18">
        <f t="shared" si="99"/>
        <v>2.6121675151278945</v>
      </c>
      <c r="J84" s="18">
        <f t="shared" si="100"/>
        <v>4.2740817445679813</v>
      </c>
      <c r="L84" t="str">
        <f t="shared" si="101"/>
        <v>21 Science, research, engineering and technology professionals</v>
      </c>
      <c r="M84" s="18">
        <f t="shared" si="102"/>
        <v>4.3440087907174796</v>
      </c>
      <c r="N84" s="18">
        <f t="shared" si="102"/>
        <v>-1.687441017176905</v>
      </c>
      <c r="O84" s="18">
        <f t="shared" si="102"/>
        <v>3.4641628414800563</v>
      </c>
      <c r="P84" s="18">
        <f t="shared" si="102"/>
        <v>1.0019205210016313</v>
      </c>
      <c r="Q84" s="18">
        <f t="shared" si="103"/>
        <v>1.8160874049104825</v>
      </c>
      <c r="S84" s="18">
        <f t="shared" si="104"/>
        <v>1.8160874049104825</v>
      </c>
      <c r="T84" s="18">
        <f t="shared" si="105"/>
        <v>2.2529274531958965</v>
      </c>
      <c r="U84" s="18">
        <f t="shared" si="106"/>
        <v>3.6281301302516056</v>
      </c>
      <c r="W84" t="str">
        <f t="shared" si="107"/>
        <v>21 Science, research, engineering and technology professionals</v>
      </c>
      <c r="X84" s="18">
        <f t="shared" si="108"/>
        <v>2.9524418765641158</v>
      </c>
      <c r="Y84" s="18">
        <f t="shared" si="108"/>
        <v>24.12709695626156</v>
      </c>
      <c r="Z84" s="18">
        <f t="shared" si="108"/>
        <v>6.5545997896190089</v>
      </c>
      <c r="AA84" s="18">
        <f t="shared" si="108"/>
        <v>2.3393356255335673</v>
      </c>
      <c r="AB84" s="18">
        <f t="shared" si="109"/>
        <v>3.725561922771492</v>
      </c>
      <c r="AD84" s="18">
        <f t="shared" si="110"/>
        <v>3.725561922771492</v>
      </c>
      <c r="AE84" s="18">
        <f t="shared" si="111"/>
        <v>3.7806123910220091</v>
      </c>
      <c r="AF84" s="18">
        <f t="shared" si="112"/>
        <v>6.2299868867380592</v>
      </c>
    </row>
    <row r="85" spans="1:32" x14ac:dyDescent="0.2">
      <c r="A85" t="str">
        <f t="shared" si="95"/>
        <v>22 Health professionals</v>
      </c>
      <c r="B85" s="18">
        <f t="shared" si="96"/>
        <v>3.9686143596494805</v>
      </c>
      <c r="C85" s="18">
        <f t="shared" si="96"/>
        <v>1.9985916963363382</v>
      </c>
      <c r="D85" s="18">
        <f t="shared" si="96"/>
        <v>-0.25474346660185887</v>
      </c>
      <c r="E85" s="18">
        <f t="shared" si="96"/>
        <v>0.93257752009248129</v>
      </c>
      <c r="F85" s="18">
        <f t="shared" si="97"/>
        <v>0.53524174026844396</v>
      </c>
      <c r="H85" s="18">
        <f t="shared" si="98"/>
        <v>0.53524174026844396</v>
      </c>
      <c r="I85" s="18">
        <f t="shared" si="99"/>
        <v>2.8824696822168372</v>
      </c>
      <c r="J85" s="18">
        <f t="shared" si="100"/>
        <v>3.2466542781654395</v>
      </c>
      <c r="L85" t="str">
        <f t="shared" si="101"/>
        <v>22 Health professionals</v>
      </c>
      <c r="M85" s="18">
        <f t="shared" si="102"/>
        <v>2.9787077075918322</v>
      </c>
      <c r="N85" s="18">
        <f t="shared" si="102"/>
        <v>5.9121428104282892</v>
      </c>
      <c r="O85" s="18">
        <f t="shared" si="102"/>
        <v>-0.37243029473384981</v>
      </c>
      <c r="P85" s="18">
        <f t="shared" si="102"/>
        <v>0.78077929411728419</v>
      </c>
      <c r="Q85" s="18">
        <f t="shared" si="103"/>
        <v>0.39490049499724122</v>
      </c>
      <c r="S85" s="18">
        <f t="shared" si="104"/>
        <v>0.39490049499724122</v>
      </c>
      <c r="T85" s="18">
        <f t="shared" si="105"/>
        <v>2.1586861299132121</v>
      </c>
      <c r="U85" s="18">
        <f t="shared" si="106"/>
        <v>2.4537236047462718</v>
      </c>
      <c r="W85" t="str">
        <f t="shared" si="107"/>
        <v>22 Health professionals</v>
      </c>
      <c r="X85" s="18">
        <f t="shared" si="108"/>
        <v>4.3289608935158874</v>
      </c>
      <c r="Y85" s="18">
        <f t="shared" si="108"/>
        <v>0.61969442320108925</v>
      </c>
      <c r="Z85" s="18">
        <f t="shared" si="108"/>
        <v>-0.21123759803182152</v>
      </c>
      <c r="AA85" s="18">
        <f t="shared" si="108"/>
        <v>0.9879088204896691</v>
      </c>
      <c r="AB85" s="18">
        <f t="shared" si="109"/>
        <v>0.58660073267613466</v>
      </c>
      <c r="AD85" s="18">
        <f t="shared" si="110"/>
        <v>0.58660073267613466</v>
      </c>
      <c r="AE85" s="18">
        <f t="shared" si="111"/>
        <v>3.1337347668333848</v>
      </c>
      <c r="AF85" s="18">
        <f t="shared" si="112"/>
        <v>3.5202989465993983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1.8117442681961693</v>
      </c>
      <c r="C86" s="18">
        <f t="shared" si="96"/>
        <v>5.8891636999754082</v>
      </c>
      <c r="D86" s="18">
        <f t="shared" si="96"/>
        <v>0.29749316071046028</v>
      </c>
      <c r="E86" s="18">
        <f t="shared" si="96"/>
        <v>0.9347988035292687</v>
      </c>
      <c r="F86" s="18">
        <f t="shared" si="97"/>
        <v>0.7219149066156616</v>
      </c>
      <c r="H86" s="18">
        <f t="shared" si="98"/>
        <v>0.7219149066156616</v>
      </c>
      <c r="I86" s="18">
        <f t="shared" si="99"/>
        <v>2.8537422608245322</v>
      </c>
      <c r="J86" s="18">
        <f t="shared" si="100"/>
        <v>3.3489493854956365</v>
      </c>
      <c r="L86" t="str">
        <f t="shared" si="101"/>
        <v>23 Teaching and other educational professionals</v>
      </c>
      <c r="M86" s="18">
        <f t="shared" si="102"/>
        <v>1.8510975395490181</v>
      </c>
      <c r="N86" s="18">
        <f t="shared" si="102"/>
        <v>5.7814973966718863</v>
      </c>
      <c r="O86" s="18">
        <f t="shared" si="102"/>
        <v>0.9483941809525831</v>
      </c>
      <c r="P86" s="18">
        <f t="shared" si="102"/>
        <v>0.64496829430689129</v>
      </c>
      <c r="Q86" s="18">
        <f t="shared" si="103"/>
        <v>0.7460087850092556</v>
      </c>
      <c r="S86" s="18">
        <f t="shared" si="104"/>
        <v>0.7460087850092556</v>
      </c>
      <c r="T86" s="18">
        <f t="shared" si="105"/>
        <v>2.5270228496434566</v>
      </c>
      <c r="U86" s="18">
        <f t="shared" si="106"/>
        <v>3.061476758934556</v>
      </c>
      <c r="W86" t="str">
        <f t="shared" si="107"/>
        <v>23 Teaching and other educational professionals</v>
      </c>
      <c r="X86" s="18">
        <f t="shared" si="108"/>
        <v>1.7916369086131478</v>
      </c>
      <c r="Y86" s="18">
        <f t="shared" si="108"/>
        <v>5.9442556333771934</v>
      </c>
      <c r="Z86" s="18">
        <f t="shared" si="108"/>
        <v>-4.1686372613225497E-2</v>
      </c>
      <c r="AA86" s="18">
        <f t="shared" si="108"/>
        <v>1.0873188962419178</v>
      </c>
      <c r="AB86" s="18">
        <f t="shared" si="109"/>
        <v>0.70957400101774315</v>
      </c>
      <c r="AD86" s="18">
        <f t="shared" si="110"/>
        <v>0.70957400101774315</v>
      </c>
      <c r="AE86" s="18">
        <f t="shared" si="111"/>
        <v>3.0152172442846625</v>
      </c>
      <c r="AF86" s="18">
        <f t="shared" si="112"/>
        <v>3.4916084306716444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5.6218504098965116</v>
      </c>
      <c r="C87" s="18">
        <f t="shared" si="96"/>
        <v>9.9079865757437879</v>
      </c>
      <c r="D87" s="18">
        <f t="shared" si="96"/>
        <v>0.78343545141739135</v>
      </c>
      <c r="E87" s="18">
        <f t="shared" si="96"/>
        <v>1.0735811969662334</v>
      </c>
      <c r="F87" s="18">
        <f t="shared" si="97"/>
        <v>0.976773255727581</v>
      </c>
      <c r="H87" s="18">
        <f t="shared" si="98"/>
        <v>0.976773255727581</v>
      </c>
      <c r="I87" s="18">
        <f t="shared" si="99"/>
        <v>2.803129753303546</v>
      </c>
      <c r="J87" s="18">
        <f t="shared" si="100"/>
        <v>3.4815024125373073</v>
      </c>
      <c r="L87" t="str">
        <f t="shared" si="101"/>
        <v>24 Business, media and public service professionals</v>
      </c>
      <c r="M87" s="18">
        <f t="shared" si="102"/>
        <v>4.4340534835310752</v>
      </c>
      <c r="N87" s="18">
        <f t="shared" si="102"/>
        <v>7.6821610573102328</v>
      </c>
      <c r="O87" s="18">
        <f t="shared" si="102"/>
        <v>0.79391897106291243</v>
      </c>
      <c r="P87" s="18">
        <f t="shared" si="102"/>
        <v>0.5563580708426219</v>
      </c>
      <c r="Q87" s="18">
        <f t="shared" si="103"/>
        <v>0.63548276048008834</v>
      </c>
      <c r="S87" s="18">
        <f t="shared" si="104"/>
        <v>0.63548276048008834</v>
      </c>
      <c r="T87" s="18">
        <f t="shared" si="105"/>
        <v>2.478025353763913</v>
      </c>
      <c r="U87" s="18">
        <f t="shared" si="106"/>
        <v>2.9351992688155359</v>
      </c>
      <c r="W87" t="str">
        <f t="shared" si="107"/>
        <v>24 Business, media and public service professionals</v>
      </c>
      <c r="X87" s="18">
        <f t="shared" si="108"/>
        <v>7.2615056811373702</v>
      </c>
      <c r="Y87" s="18">
        <f t="shared" si="108"/>
        <v>12.782251378820476</v>
      </c>
      <c r="Z87" s="18">
        <f t="shared" si="108"/>
        <v>0.77050399099740652</v>
      </c>
      <c r="AA87" s="18">
        <f t="shared" si="108"/>
        <v>1.6808359203666967</v>
      </c>
      <c r="AB87" s="18">
        <f t="shared" si="109"/>
        <v>1.3764818513035904</v>
      </c>
      <c r="AD87" s="18">
        <f t="shared" si="110"/>
        <v>1.3764818513035904</v>
      </c>
      <c r="AE87" s="18">
        <f t="shared" si="111"/>
        <v>3.1851113156335487</v>
      </c>
      <c r="AF87" s="18">
        <f t="shared" si="112"/>
        <v>4.1038321619586204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5.1585052492938432</v>
      </c>
      <c r="C88" s="18">
        <f t="shared" si="96"/>
        <v>7.3772732242976202</v>
      </c>
      <c r="D88" s="18">
        <f t="shared" si="96"/>
        <v>-1.2922269107153994</v>
      </c>
      <c r="E88" s="18">
        <f t="shared" si="96"/>
        <v>0.79140200665188676</v>
      </c>
      <c r="F88" s="18">
        <f t="shared" si="97"/>
        <v>9.2017275625688733E-2</v>
      </c>
      <c r="H88" s="18">
        <f t="shared" si="98"/>
        <v>9.2017275625688733E-2</v>
      </c>
      <c r="I88" s="18">
        <f t="shared" si="99"/>
        <v>2.2379894618197671</v>
      </c>
      <c r="J88" s="18">
        <f t="shared" si="100"/>
        <v>2.3056109691487858</v>
      </c>
      <c r="L88" t="str">
        <f t="shared" si="101"/>
        <v>31 Science, engineering and technology associate professionals</v>
      </c>
      <c r="M88" s="18">
        <f t="shared" si="102"/>
        <v>6.0422322498949965</v>
      </c>
      <c r="N88" s="18">
        <f t="shared" si="102"/>
        <v>3.2586376643771731</v>
      </c>
      <c r="O88" s="18">
        <f t="shared" si="102"/>
        <v>-2.4245697875277195</v>
      </c>
      <c r="P88" s="18">
        <f t="shared" si="102"/>
        <v>0.32963239438892344</v>
      </c>
      <c r="Q88" s="18">
        <f t="shared" si="103"/>
        <v>-0.59696629734939943</v>
      </c>
      <c r="S88" s="18">
        <f t="shared" si="104"/>
        <v>-0.59696629734939943</v>
      </c>
      <c r="T88" s="18">
        <f t="shared" si="105"/>
        <v>1.9235979426558414</v>
      </c>
      <c r="U88" s="18">
        <f t="shared" si="106"/>
        <v>1.4712333551416323</v>
      </c>
      <c r="W88" t="str">
        <f t="shared" si="107"/>
        <v>31 Science, engineering and technology associate professionals</v>
      </c>
      <c r="X88" s="18">
        <f t="shared" si="108"/>
        <v>2.3972704945206535</v>
      </c>
      <c r="Y88" s="18">
        <f t="shared" si="108"/>
        <v>21.427648611811236</v>
      </c>
      <c r="Z88" s="18">
        <f t="shared" si="108"/>
        <v>1.7276401294510135</v>
      </c>
      <c r="AA88" s="18">
        <f t="shared" si="108"/>
        <v>1.8093377691559054</v>
      </c>
      <c r="AB88" s="18">
        <f t="shared" si="109"/>
        <v>1.7820979350204214</v>
      </c>
      <c r="AD88" s="18">
        <f t="shared" si="110"/>
        <v>1.7820979350204214</v>
      </c>
      <c r="AE88" s="18">
        <f t="shared" si="111"/>
        <v>3.080301945539099</v>
      </c>
      <c r="AF88" s="18">
        <f t="shared" si="112"/>
        <v>4.2970570187504276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3.5680379940980833</v>
      </c>
      <c r="C89" s="18">
        <f t="shared" si="96"/>
        <v>3.9875343142407038</v>
      </c>
      <c r="D89" s="18">
        <f t="shared" si="96"/>
        <v>9.8366675053437547</v>
      </c>
      <c r="E89" s="18">
        <f t="shared" si="96"/>
        <v>1.908068056950496</v>
      </c>
      <c r="F89" s="18">
        <f t="shared" si="97"/>
        <v>4.4852119932619505</v>
      </c>
      <c r="H89" s="18">
        <f t="shared" si="98"/>
        <v>4.4852119932619505</v>
      </c>
      <c r="I89" s="18">
        <f t="shared" si="99"/>
        <v>4.5364501112089561</v>
      </c>
      <c r="J89" s="18">
        <f t="shared" si="100"/>
        <v>7.2981115595149859</v>
      </c>
      <c r="L89" t="str">
        <f t="shared" si="101"/>
        <v>32 Health and social care associate professionals</v>
      </c>
      <c r="M89" s="18">
        <f t="shared" si="102"/>
        <v>1.0910805993862738</v>
      </c>
      <c r="N89" s="18">
        <f t="shared" si="102"/>
        <v>4.1600739327066538</v>
      </c>
      <c r="O89" s="18">
        <f t="shared" si="102"/>
        <v>5.9782860045099584</v>
      </c>
      <c r="P89" s="18">
        <f t="shared" si="102"/>
        <v>1.290690788793869</v>
      </c>
      <c r="Q89" s="18">
        <f>IF(AND(Q$6-O$6 &lt;&gt; 0,O15&lt;&gt;0,Q15&lt;&gt;0),(EXP(LN(Q15/O15)/(Q$6-O$6))-1)*100,0)</f>
        <v>2.8297198079418218</v>
      </c>
      <c r="S89" s="18">
        <f t="shared" si="104"/>
        <v>2.8297198079418218</v>
      </c>
      <c r="T89" s="18">
        <f t="shared" si="105"/>
        <v>3.3984669027228742</v>
      </c>
      <c r="U89" s="18">
        <f t="shared" si="106"/>
        <v>5.3026271227739175</v>
      </c>
      <c r="W89" t="str">
        <f t="shared" si="107"/>
        <v>32 Health and social care associate professionals</v>
      </c>
      <c r="X89" s="18">
        <f t="shared" si="108"/>
        <v>4.3236750208276664</v>
      </c>
      <c r="Y89" s="18">
        <f t="shared" si="108"/>
        <v>3.9388976551446575</v>
      </c>
      <c r="Z89" s="18">
        <f t="shared" si="108"/>
        <v>10.834385252925482</v>
      </c>
      <c r="AA89" s="18">
        <f t="shared" si="108"/>
        <v>2.0429219563661283</v>
      </c>
      <c r="AB89" s="18">
        <f t="shared" si="109"/>
        <v>4.893061888548611</v>
      </c>
      <c r="AD89" s="18">
        <f t="shared" si="110"/>
        <v>4.893061888548611</v>
      </c>
      <c r="AE89" s="18">
        <f t="shared" si="111"/>
        <v>4.8287467283999241</v>
      </c>
      <c r="AF89" s="18">
        <f t="shared" si="112"/>
        <v>7.7786608863869455</v>
      </c>
    </row>
    <row r="90" spans="1:32" x14ac:dyDescent="0.2">
      <c r="A90" t="str">
        <f t="shared" si="95"/>
        <v>33 Protective service occupations</v>
      </c>
      <c r="B90" s="18">
        <f t="shared" si="96"/>
        <v>1.9503530887322817</v>
      </c>
      <c r="C90" s="18">
        <f t="shared" si="96"/>
        <v>3.7656237990470132</v>
      </c>
      <c r="D90" s="18">
        <f t="shared" si="96"/>
        <v>-4.432802410706671</v>
      </c>
      <c r="E90" s="18">
        <f t="shared" si="96"/>
        <v>0.45116204198709653</v>
      </c>
      <c r="F90" s="18">
        <f t="shared" si="97"/>
        <v>-1.2039471597195095</v>
      </c>
      <c r="H90" s="18">
        <f t="shared" si="98"/>
        <v>-1.2039471597195095</v>
      </c>
      <c r="I90" s="18">
        <f t="shared" si="99"/>
        <v>1.6191372121383774</v>
      </c>
      <c r="J90" s="18">
        <f t="shared" si="100"/>
        <v>0.67567125357714808</v>
      </c>
      <c r="L90" t="str">
        <f t="shared" si="101"/>
        <v>33 Protective service occupations</v>
      </c>
      <c r="M90" s="18">
        <f t="shared" si="102"/>
        <v>1.495496015400799</v>
      </c>
      <c r="N90" s="18">
        <f t="shared" si="102"/>
        <v>1.726600214148899</v>
      </c>
      <c r="O90" s="18">
        <f t="shared" si="102"/>
        <v>-4.8655742488536546</v>
      </c>
      <c r="P90" s="18">
        <f t="shared" si="102"/>
        <v>-0.38452312197289062</v>
      </c>
      <c r="Q90" s="18">
        <f t="shared" si="103"/>
        <v>-1.9011809424756887</v>
      </c>
      <c r="S90" s="18">
        <f t="shared" si="104"/>
        <v>-1.9011809424756887</v>
      </c>
      <c r="T90" s="18">
        <f t="shared" si="105"/>
        <v>1.3236509588429479</v>
      </c>
      <c r="U90" s="18">
        <f t="shared" si="106"/>
        <v>-0.21753509970389162</v>
      </c>
      <c r="W90" t="str">
        <f t="shared" si="107"/>
        <v>33 Protective service occupations</v>
      </c>
      <c r="X90" s="18">
        <f t="shared" si="108"/>
        <v>3.8176805658225677</v>
      </c>
      <c r="Y90" s="18">
        <f t="shared" si="108"/>
        <v>11.677698768919885</v>
      </c>
      <c r="Z90" s="18">
        <f t="shared" si="108"/>
        <v>-2.9628531705255257</v>
      </c>
      <c r="AA90" s="18">
        <f t="shared" si="108"/>
        <v>2.7717938164551814</v>
      </c>
      <c r="AB90" s="18">
        <f t="shared" si="109"/>
        <v>0.8235451807039329</v>
      </c>
      <c r="AD90" s="18">
        <f t="shared" si="110"/>
        <v>0.8235451807039329</v>
      </c>
      <c r="AE90" s="18">
        <f t="shared" si="111"/>
        <v>2.5767389789433048</v>
      </c>
      <c r="AF90" s="18">
        <f t="shared" si="112"/>
        <v>3.1638585046652956</v>
      </c>
    </row>
    <row r="91" spans="1:32" x14ac:dyDescent="0.2">
      <c r="A91" t="str">
        <f t="shared" si="95"/>
        <v>34 Culture, media and sports occupations</v>
      </c>
      <c r="B91" s="18">
        <f t="shared" si="96"/>
        <v>5.7232591039031666</v>
      </c>
      <c r="C91" s="18">
        <f t="shared" si="96"/>
        <v>-3.8389038105432483</v>
      </c>
      <c r="D91" s="18">
        <f t="shared" si="96"/>
        <v>-2.9793863843571855</v>
      </c>
      <c r="E91" s="18">
        <f t="shared" si="96"/>
        <v>0.96555304884793358</v>
      </c>
      <c r="F91" s="18">
        <f t="shared" si="97"/>
        <v>-0.36693484428713674</v>
      </c>
      <c r="H91" s="18">
        <f t="shared" si="98"/>
        <v>-0.36693484428713674</v>
      </c>
      <c r="I91" s="18">
        <f t="shared" si="99"/>
        <v>2.335781560707173</v>
      </c>
      <c r="J91" s="18">
        <f t="shared" si="100"/>
        <v>2.0722115677867858</v>
      </c>
      <c r="L91" t="str">
        <f t="shared" si="101"/>
        <v>34 Culture, media and sports occupations</v>
      </c>
      <c r="M91" s="18">
        <f t="shared" si="102"/>
        <v>7.1572821710433665</v>
      </c>
      <c r="N91" s="18">
        <f t="shared" si="102"/>
        <v>-12.165882706550413</v>
      </c>
      <c r="O91" s="18">
        <f t="shared" si="102"/>
        <v>-3.7655552821064031</v>
      </c>
      <c r="P91" s="18">
        <f t="shared" si="102"/>
        <v>0.46243606666598325</v>
      </c>
      <c r="Q91" s="18">
        <f t="shared" si="103"/>
        <v>-0.96714071557504333</v>
      </c>
      <c r="S91" s="18">
        <f t="shared" si="104"/>
        <v>-0.96714071557504333</v>
      </c>
      <c r="T91" s="18">
        <f t="shared" si="105"/>
        <v>1.9843123971651222</v>
      </c>
      <c r="U91" s="18">
        <f t="shared" si="106"/>
        <v>1.2628062273897234</v>
      </c>
      <c r="W91" t="str">
        <f t="shared" si="107"/>
        <v>34 Culture, media and sports occupations</v>
      </c>
      <c r="X91" s="18">
        <f t="shared" si="108"/>
        <v>3.809269466748999</v>
      </c>
      <c r="Y91" s="18">
        <f t="shared" si="108"/>
        <v>8.1941573393325307</v>
      </c>
      <c r="Z91" s="18">
        <f>IF(AND(AA$6-Z$6 &lt;&gt; 0,Z17&lt;&gt;0,AA17&lt;&gt;0),(EXP(LN(AA17/Z17)/(AA$6-Z$6))-1)*100,0)</f>
        <v>-2.0884440511817148</v>
      </c>
      <c r="AA91" s="18">
        <f t="shared" si="108"/>
        <v>1.4828590297323974</v>
      </c>
      <c r="AB91" s="18">
        <f t="shared" si="109"/>
        <v>0.27818081445811771</v>
      </c>
      <c r="AD91" s="18">
        <f t="shared" si="110"/>
        <v>0.27818081445811771</v>
      </c>
      <c r="AE91" s="18">
        <f t="shared" si="111"/>
        <v>2.7276552130992782</v>
      </c>
      <c r="AF91" s="18">
        <f t="shared" si="112"/>
        <v>2.9197374132854392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2.910490185226422</v>
      </c>
      <c r="C92" s="18">
        <f t="shared" si="96"/>
        <v>2.5114458611935175</v>
      </c>
      <c r="D92" s="18">
        <f t="shared" si="96"/>
        <v>3.0827653267229138E-3</v>
      </c>
      <c r="E92" s="18">
        <f t="shared" si="96"/>
        <v>0.56009312368310304</v>
      </c>
      <c r="F92" s="18">
        <f t="shared" si="97"/>
        <v>0.37407913153422179</v>
      </c>
      <c r="H92" s="18">
        <f t="shared" si="98"/>
        <v>0.37407913153422179</v>
      </c>
      <c r="I92" s="18">
        <f t="shared" si="99"/>
        <v>2.6088306392968663</v>
      </c>
      <c r="J92" s="18">
        <f t="shared" si="100"/>
        <v>2.8718426863912239</v>
      </c>
      <c r="L92" t="str">
        <f t="shared" si="101"/>
        <v>35 Business and public service associate professionals</v>
      </c>
      <c r="M92" s="18">
        <f t="shared" si="102"/>
        <v>2.1912631730215848</v>
      </c>
      <c r="N92" s="18">
        <f t="shared" si="102"/>
        <v>2.3433386733276107</v>
      </c>
      <c r="O92" s="18">
        <f t="shared" si="102"/>
        <v>-0.35859856772543219</v>
      </c>
      <c r="P92" s="18">
        <f t="shared" si="102"/>
        <v>2.7932803260632966E-2</v>
      </c>
      <c r="Q92" s="18">
        <f t="shared" si="103"/>
        <v>-0.10107730513830848</v>
      </c>
      <c r="S92" s="18">
        <f t="shared" si="104"/>
        <v>-0.10107730513830848</v>
      </c>
      <c r="T92" s="18">
        <f t="shared" si="105"/>
        <v>2.160066893622492</v>
      </c>
      <c r="U92" s="18">
        <f t="shared" si="106"/>
        <v>2.0852720868366648</v>
      </c>
      <c r="W92" t="str">
        <f t="shared" si="107"/>
        <v>35 Business and public service associate professionals</v>
      </c>
      <c r="X92" s="18">
        <f t="shared" si="108"/>
        <v>3.691433199556049</v>
      </c>
      <c r="Y92" s="18">
        <f t="shared" si="108"/>
        <v>2.6874484375186247</v>
      </c>
      <c r="Z92" s="18">
        <f t="shared" si="108"/>
        <v>0.37498555355968133</v>
      </c>
      <c r="AA92" s="18">
        <f t="shared" si="108"/>
        <v>1.0709747868799635</v>
      </c>
      <c r="AB92" s="18">
        <f t="shared" si="109"/>
        <v>0.83844380895459203</v>
      </c>
      <c r="AD92" s="18">
        <f t="shared" si="110"/>
        <v>0.83844380895459203</v>
      </c>
      <c r="AE92" s="18">
        <f t="shared" si="111"/>
        <v>3.0495298011163019</v>
      </c>
      <c r="AF92" s="18">
        <f t="shared" si="112"/>
        <v>3.6116600661240561</v>
      </c>
    </row>
    <row r="93" spans="1:32" x14ac:dyDescent="0.2">
      <c r="A93" t="str">
        <f t="shared" si="95"/>
        <v>41 Administrative occupations</v>
      </c>
      <c r="B93" s="18">
        <f t="shared" si="96"/>
        <v>1.0844414021644599</v>
      </c>
      <c r="C93" s="18">
        <f t="shared" si="96"/>
        <v>3.736983062050836</v>
      </c>
      <c r="D93" s="18">
        <f t="shared" si="96"/>
        <v>0.8582055047463566</v>
      </c>
      <c r="E93" s="18">
        <f t="shared" si="96"/>
        <v>2.9485811246376947E-2</v>
      </c>
      <c r="F93" s="18">
        <f t="shared" si="97"/>
        <v>0.30496634109813403</v>
      </c>
      <c r="H93" s="18">
        <f t="shared" si="98"/>
        <v>0.30496634109813403</v>
      </c>
      <c r="I93" s="18">
        <f t="shared" si="99"/>
        <v>2.7764811608995466</v>
      </c>
      <c r="J93" s="18">
        <f t="shared" si="100"/>
        <v>2.9858113155959654</v>
      </c>
      <c r="L93" t="str">
        <f t="shared" si="101"/>
        <v>41 Administrative occupations</v>
      </c>
      <c r="M93" s="18">
        <f t="shared" si="102"/>
        <v>0.73020924973781209</v>
      </c>
      <c r="N93" s="18">
        <f t="shared" si="102"/>
        <v>15.679005821235181</v>
      </c>
      <c r="O93" s="18">
        <f t="shared" si="102"/>
        <v>1.7492877153046038</v>
      </c>
      <c r="P93" s="18">
        <f t="shared" si="102"/>
        <v>1.216832048267702</v>
      </c>
      <c r="Q93" s="18">
        <f t="shared" si="103"/>
        <v>1.3940069540120836</v>
      </c>
      <c r="S93" s="18">
        <f t="shared" si="104"/>
        <v>1.3940069540120836</v>
      </c>
      <c r="T93" s="18">
        <f t="shared" si="105"/>
        <v>2.3853413486779163</v>
      </c>
      <c r="U93" s="18">
        <f t="shared" si="106"/>
        <v>3.4156179386256147</v>
      </c>
      <c r="W93" t="str">
        <f t="shared" si="107"/>
        <v>41 Administrative occupations</v>
      </c>
      <c r="X93" s="18">
        <f t="shared" si="108"/>
        <v>1.2677814789482156</v>
      </c>
      <c r="Y93" s="18">
        <f t="shared" si="108"/>
        <v>-2.3621200060970127</v>
      </c>
      <c r="Z93" s="18">
        <f t="shared" si="108"/>
        <v>0.30333136675744221</v>
      </c>
      <c r="AA93" s="18">
        <f t="shared" si="108"/>
        <v>-0.81629510993250776</v>
      </c>
      <c r="AB93" s="18">
        <f t="shared" si="109"/>
        <v>-0.44448185478926927</v>
      </c>
      <c r="AD93" s="18">
        <f t="shared" si="110"/>
        <v>-0.44448185478926927</v>
      </c>
      <c r="AE93" s="18">
        <f t="shared" si="111"/>
        <v>3.0034146767294656</v>
      </c>
      <c r="AF93" s="18">
        <f t="shared" si="112"/>
        <v>2.712998838530134</v>
      </c>
    </row>
    <row r="94" spans="1:32" x14ac:dyDescent="0.2">
      <c r="A94" t="str">
        <f t="shared" si="95"/>
        <v>42 Secretarial and related occupations</v>
      </c>
      <c r="B94" s="18">
        <f t="shared" si="96"/>
        <v>-0.60168639295272719</v>
      </c>
      <c r="C94" s="18">
        <f t="shared" si="96"/>
        <v>-2.8697586014243326</v>
      </c>
      <c r="D94" s="18">
        <f t="shared" si="96"/>
        <v>-1.5771542964582386</v>
      </c>
      <c r="E94" s="18">
        <f t="shared" si="96"/>
        <v>-3.841350324409798</v>
      </c>
      <c r="F94" s="18">
        <f t="shared" si="97"/>
        <v>-3.0924657763434005</v>
      </c>
      <c r="H94" s="18">
        <f t="shared" si="98"/>
        <v>-3.0924657763434005</v>
      </c>
      <c r="I94" s="18">
        <f t="shared" si="99"/>
        <v>2.4435292601291847</v>
      </c>
      <c r="J94" s="18">
        <f t="shared" si="100"/>
        <v>0.39320452428084351</v>
      </c>
      <c r="L94" t="str">
        <f t="shared" si="101"/>
        <v>42 Secretarial and related occupations</v>
      </c>
      <c r="M94" s="18">
        <f t="shared" si="102"/>
        <v>-3.5446700819161236</v>
      </c>
      <c r="N94" s="18">
        <f t="shared" si="102"/>
        <v>2.9573433422896978</v>
      </c>
      <c r="O94" s="18">
        <f t="shared" si="102"/>
        <v>-3.3007186371908137</v>
      </c>
      <c r="P94" s="18">
        <f t="shared" si="102"/>
        <v>1.886272644329412</v>
      </c>
      <c r="Q94" s="18">
        <f t="shared" si="103"/>
        <v>0.1270755786191291</v>
      </c>
      <c r="S94" s="18">
        <f t="shared" si="104"/>
        <v>0.1270755786191291</v>
      </c>
      <c r="T94" s="18">
        <f t="shared" si="105"/>
        <v>1.7966258575853322</v>
      </c>
      <c r="U94" s="18">
        <f t="shared" si="106"/>
        <v>1.8958679277783164</v>
      </c>
      <c r="W94" t="str">
        <f t="shared" si="107"/>
        <v>42 Secretarial and related occupations</v>
      </c>
      <c r="X94" s="18">
        <f t="shared" si="108"/>
        <v>-0.33570621798426625</v>
      </c>
      <c r="Y94" s="18">
        <f t="shared" si="108"/>
        <v>-3.3547537577236053</v>
      </c>
      <c r="Z94" s="18">
        <f t="shared" si="108"/>
        <v>-1.4300311698563162</v>
      </c>
      <c r="AA94" s="18">
        <f t="shared" si="108"/>
        <v>-4.4663058885711209</v>
      </c>
      <c r="AB94" s="18">
        <f t="shared" si="109"/>
        <v>-3.4647510952175331</v>
      </c>
      <c r="AD94" s="18">
        <f t="shared" si="110"/>
        <v>-3.4647510952175331</v>
      </c>
      <c r="AE94" s="18">
        <f t="shared" si="111"/>
        <v>2.4982160059529468</v>
      </c>
      <c r="AF94" s="18">
        <f t="shared" si="112"/>
        <v>0.24350830517196886</v>
      </c>
    </row>
    <row r="95" spans="1:32" x14ac:dyDescent="0.2">
      <c r="A95" t="str">
        <f t="shared" si="95"/>
        <v>51 Skilled agricultural and related trades</v>
      </c>
      <c r="B95" s="18">
        <f t="shared" si="96"/>
        <v>2.7988013997948036</v>
      </c>
      <c r="C95" s="18">
        <f t="shared" si="96"/>
        <v>-6.201312438154627</v>
      </c>
      <c r="D95" s="18">
        <f t="shared" si="96"/>
        <v>-0.31434350478497519</v>
      </c>
      <c r="E95" s="18">
        <f t="shared" si="96"/>
        <v>0.9667354755757529</v>
      </c>
      <c r="F95" s="18">
        <f t="shared" si="97"/>
        <v>0.5378902542163333</v>
      </c>
      <c r="H95" s="18">
        <f t="shared" si="98"/>
        <v>0.5378902542163333</v>
      </c>
      <c r="I95" s="18">
        <f t="shared" si="99"/>
        <v>3.0324935950454934</v>
      </c>
      <c r="J95" s="18">
        <f t="shared" si="100"/>
        <v>3.3913016688577491</v>
      </c>
      <c r="L95" t="str">
        <f t="shared" si="101"/>
        <v>51 Skilled agricultural and related trades</v>
      </c>
      <c r="M95" s="18">
        <f t="shared" si="102"/>
        <v>4.6596611573517244</v>
      </c>
      <c r="N95" s="18">
        <f t="shared" si="102"/>
        <v>-11.443006535167122</v>
      </c>
      <c r="O95" s="18">
        <f t="shared" si="102"/>
        <v>-0.57655448925106878</v>
      </c>
      <c r="P95" s="18">
        <f t="shared" si="102"/>
        <v>0.79625434205432555</v>
      </c>
      <c r="Q95" s="18">
        <f t="shared" si="103"/>
        <v>0.33655807241153024</v>
      </c>
      <c r="S95" s="18">
        <f t="shared" si="104"/>
        <v>0.33655807241153024</v>
      </c>
      <c r="T95" s="18">
        <f t="shared" si="105"/>
        <v>2.8720522785782299</v>
      </c>
      <c r="U95" s="18">
        <f t="shared" si="106"/>
        <v>3.1002961039879873</v>
      </c>
      <c r="W95" t="str">
        <f t="shared" si="107"/>
        <v>51 Skilled agricultural and related trades</v>
      </c>
      <c r="X95" s="18">
        <f t="shared" si="108"/>
        <v>-6.1422989282122753</v>
      </c>
      <c r="Y95" s="18">
        <f t="shared" si="108"/>
        <v>27.032486034521021</v>
      </c>
      <c r="Z95" s="18">
        <f t="shared" si="108"/>
        <v>0.81275538720853024</v>
      </c>
      <c r="AA95" s="18">
        <f t="shared" si="108"/>
        <v>1.6436337544583735</v>
      </c>
      <c r="AB95" s="18">
        <f t="shared" si="109"/>
        <v>1.3659161912087825</v>
      </c>
      <c r="AD95" s="18">
        <f t="shared" si="110"/>
        <v>1.3659161912087825</v>
      </c>
      <c r="AE95" s="18">
        <f t="shared" si="111"/>
        <v>3.7025743990088733</v>
      </c>
      <c r="AF95" s="18">
        <f t="shared" si="112"/>
        <v>4.5560113350400222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1.9498527717758618</v>
      </c>
      <c r="C96" s="18">
        <f t="shared" si="96"/>
        <v>-15.77051400736752</v>
      </c>
      <c r="D96" s="18">
        <f t="shared" si="96"/>
        <v>-0.56535360631418952</v>
      </c>
      <c r="E96" s="18">
        <f t="shared" si="96"/>
        <v>-0.7637717758174789</v>
      </c>
      <c r="F96" s="18">
        <f t="shared" si="97"/>
        <v>-0.69767641794897806</v>
      </c>
      <c r="H96" s="18">
        <f t="shared" si="98"/>
        <v>-0.69767641794897806</v>
      </c>
      <c r="I96" s="18">
        <f t="shared" si="99"/>
        <v>2.0437008246765309</v>
      </c>
      <c r="J96" s="18">
        <f t="shared" si="100"/>
        <v>1.5249603903626063</v>
      </c>
      <c r="L96" t="str">
        <f t="shared" si="101"/>
        <v>52 Skilled metal, electrical and electronic trades</v>
      </c>
      <c r="M96" s="18">
        <f t="shared" si="102"/>
        <v>1.7624100648722107</v>
      </c>
      <c r="N96" s="18">
        <f t="shared" si="102"/>
        <v>-15.593278751665229</v>
      </c>
      <c r="O96" s="18">
        <f t="shared" si="102"/>
        <v>-0.87487639837239284</v>
      </c>
      <c r="P96" s="18">
        <f t="shared" si="102"/>
        <v>-0.91336490620643751</v>
      </c>
      <c r="Q96" s="18">
        <f t="shared" si="103"/>
        <v>-0.90053706437029923</v>
      </c>
      <c r="S96" s="18">
        <f t="shared" si="104"/>
        <v>-0.90053706437029923</v>
      </c>
      <c r="T96" s="18">
        <f t="shared" si="105"/>
        <v>1.9779695539766884</v>
      </c>
      <c r="U96" s="18">
        <f t="shared" si="106"/>
        <v>1.3046775025772561</v>
      </c>
      <c r="W96" t="str">
        <f t="shared" si="107"/>
        <v>52 Skilled metal, electrical and electronic trades</v>
      </c>
      <c r="X96" s="18">
        <f t="shared" si="108"/>
        <v>14.48497726381779</v>
      </c>
      <c r="Y96" s="18">
        <f t="shared" si="108"/>
        <v>-24.673785868134821</v>
      </c>
      <c r="Z96" s="18">
        <f t="shared" si="108"/>
        <v>12.703390439284746</v>
      </c>
      <c r="AA96" s="18">
        <f t="shared" si="108"/>
        <v>2.9470749478382352</v>
      </c>
      <c r="AB96" s="18">
        <f t="shared" si="109"/>
        <v>6.1015352397490785</v>
      </c>
      <c r="AD96" s="18">
        <f t="shared" si="110"/>
        <v>6.1015352397490785</v>
      </c>
      <c r="AE96" s="18">
        <f t="shared" si="111"/>
        <v>5.0303085936304948</v>
      </c>
      <c r="AF96" s="18">
        <f t="shared" si="112"/>
        <v>8.7500251650385774</v>
      </c>
    </row>
    <row r="97" spans="1:32" x14ac:dyDescent="0.2">
      <c r="A97" t="str">
        <f t="shared" si="95"/>
        <v>53 Skilled construction and building trades</v>
      </c>
      <c r="B97" s="18">
        <f t="shared" si="96"/>
        <v>0.76377884315845801</v>
      </c>
      <c r="C97" s="18">
        <f t="shared" si="96"/>
        <v>-14.339468972592073</v>
      </c>
      <c r="D97" s="18">
        <f t="shared" si="96"/>
        <v>-0.11707690076625532</v>
      </c>
      <c r="E97" s="18">
        <f t="shared" si="96"/>
        <v>-0.77242842508389309</v>
      </c>
      <c r="F97" s="18">
        <f t="shared" si="97"/>
        <v>-0.55445708113812664</v>
      </c>
      <c r="H97" s="18">
        <f t="shared" si="98"/>
        <v>-0.55445708113812664</v>
      </c>
      <c r="I97" s="18">
        <f t="shared" si="99"/>
        <v>2.26801493549047</v>
      </c>
      <c r="J97" s="18">
        <f t="shared" si="100"/>
        <v>1.8675179675936127</v>
      </c>
      <c r="L97" t="str">
        <f t="shared" si="101"/>
        <v>53 Skilled construction and building trades</v>
      </c>
      <c r="M97" s="18">
        <f t="shared" si="102"/>
        <v>0.69060649130692209</v>
      </c>
      <c r="N97" s="18">
        <f t="shared" si="102"/>
        <v>-14.607150780747757</v>
      </c>
      <c r="O97" s="18">
        <f t="shared" si="102"/>
        <v>1.5370358308008925E-2</v>
      </c>
      <c r="P97" s="18">
        <f t="shared" si="102"/>
        <v>-0.79285122523623519</v>
      </c>
      <c r="Q97" s="18">
        <f t="shared" si="103"/>
        <v>-0.52417234024786374</v>
      </c>
      <c r="S97" s="18">
        <f t="shared" si="104"/>
        <v>-0.52417234024786374</v>
      </c>
      <c r="T97" s="18">
        <f t="shared" si="105"/>
        <v>2.2724471976677485</v>
      </c>
      <c r="U97" s="18">
        <f t="shared" si="106"/>
        <v>1.8938236090838556</v>
      </c>
      <c r="W97" t="str">
        <f t="shared" si="107"/>
        <v>53 Skilled construction and building trades</v>
      </c>
      <c r="X97" s="18">
        <f t="shared" si="108"/>
        <v>6.8952310157695429</v>
      </c>
      <c r="Y97" s="18">
        <f t="shared" si="108"/>
        <v>5.0184316929287043</v>
      </c>
      <c r="Z97" s="18">
        <f t="shared" si="108"/>
        <v>-9.5458386785988392</v>
      </c>
      <c r="AA97" s="18">
        <f t="shared" si="108"/>
        <v>1.051890082915552</v>
      </c>
      <c r="AB97" s="18">
        <f t="shared" si="109"/>
        <v>-2.6119183709997329</v>
      </c>
      <c r="AD97" s="18">
        <f t="shared" si="110"/>
        <v>-2.6119183709997329</v>
      </c>
      <c r="AE97" s="18">
        <f t="shared" si="111"/>
        <v>2.0025377916399467</v>
      </c>
      <c r="AF97" s="18">
        <f t="shared" si="112"/>
        <v>0.12364376176987601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-2.2572962644677674</v>
      </c>
      <c r="C98" s="18">
        <f t="shared" si="96"/>
        <v>-2.4984238664038871</v>
      </c>
      <c r="D98" s="18">
        <f t="shared" si="96"/>
        <v>0.79320524563830652</v>
      </c>
      <c r="E98" s="18">
        <f t="shared" si="96"/>
        <v>6.2563327880460484E-2</v>
      </c>
      <c r="F98" s="18">
        <f t="shared" si="97"/>
        <v>0.30552024478838202</v>
      </c>
      <c r="H98" s="18">
        <f t="shared" si="98"/>
        <v>0.30552024478838202</v>
      </c>
      <c r="I98" s="18">
        <f t="shared" si="99"/>
        <v>2.5313541982382004</v>
      </c>
      <c r="J98" s="18">
        <f t="shared" si="100"/>
        <v>2.7480849202086599</v>
      </c>
      <c r="L98" t="str">
        <f t="shared" si="101"/>
        <v>54 Textiles, printing and other skilled trades</v>
      </c>
      <c r="M98" s="18">
        <f t="shared" si="102"/>
        <v>-2.7347836761812849</v>
      </c>
      <c r="N98" s="18">
        <f t="shared" si="102"/>
        <v>-8.3505056052674558</v>
      </c>
      <c r="O98" s="18">
        <f t="shared" si="102"/>
        <v>0.84543064688740177</v>
      </c>
      <c r="P98" s="18">
        <f t="shared" si="102"/>
        <v>-0.269970960791166</v>
      </c>
      <c r="Q98" s="18">
        <f t="shared" si="103"/>
        <v>0.10045202541351106</v>
      </c>
      <c r="S98" s="18">
        <f t="shared" si="104"/>
        <v>0.10045202541351106</v>
      </c>
      <c r="T98" s="18">
        <f t="shared" si="105"/>
        <v>1.9089172993962622</v>
      </c>
      <c r="U98" s="18">
        <f t="shared" si="106"/>
        <v>1.986139000042364</v>
      </c>
      <c r="W98" t="str">
        <f t="shared" si="107"/>
        <v>54 Textiles, printing and other skilled trades</v>
      </c>
      <c r="X98" s="18">
        <f t="shared" si="108"/>
        <v>-1.5906648135175838</v>
      </c>
      <c r="Y98" s="18">
        <f t="shared" si="108"/>
        <v>5.4365122585161796</v>
      </c>
      <c r="Z98" s="18">
        <f t="shared" si="108"/>
        <v>0.73151229042334176</v>
      </c>
      <c r="AA98" s="18">
        <f t="shared" si="108"/>
        <v>0.44425316484728583</v>
      </c>
      <c r="AB98" s="18">
        <f t="shared" si="109"/>
        <v>0.53991507052770782</v>
      </c>
      <c r="AD98" s="18">
        <f t="shared" si="110"/>
        <v>0.53991507052770782</v>
      </c>
      <c r="AE98" s="18">
        <f t="shared" si="111"/>
        <v>3.2029167530299496</v>
      </c>
      <c r="AF98" s="18">
        <f t="shared" si="112"/>
        <v>3.5550624529862462</v>
      </c>
    </row>
    <row r="99" spans="1:32" x14ac:dyDescent="0.2">
      <c r="A99" t="str">
        <f t="shared" si="95"/>
        <v>61 Caring personal service occupations</v>
      </c>
      <c r="B99" s="18">
        <f t="shared" si="96"/>
        <v>1.1058582747900392</v>
      </c>
      <c r="C99" s="18">
        <f t="shared" si="96"/>
        <v>-0.91904478847164572</v>
      </c>
      <c r="D99" s="18">
        <f t="shared" si="96"/>
        <v>1.1136991119984119</v>
      </c>
      <c r="E99" s="18">
        <f t="shared" si="96"/>
        <v>0.94495952840107922</v>
      </c>
      <c r="F99" s="18">
        <f t="shared" si="97"/>
        <v>1.0011747447760566</v>
      </c>
      <c r="H99" s="18">
        <f t="shared" si="98"/>
        <v>1.0011747447760566</v>
      </c>
      <c r="I99" s="18">
        <f t="shared" si="99"/>
        <v>3.1865372312521512</v>
      </c>
      <c r="J99" s="18">
        <f t="shared" si="100"/>
        <v>3.8485508592374096</v>
      </c>
      <c r="L99" t="str">
        <f t="shared" si="101"/>
        <v>61 Caring personal service occupations</v>
      </c>
      <c r="M99" s="18">
        <f t="shared" si="102"/>
        <v>1.911093689050114</v>
      </c>
      <c r="N99" s="18">
        <f t="shared" si="102"/>
        <v>-7.2573688732549213</v>
      </c>
      <c r="O99" s="18">
        <f t="shared" si="102"/>
        <v>3.7256038042049466</v>
      </c>
      <c r="P99" s="18">
        <f t="shared" si="102"/>
        <v>1.5605847797850458</v>
      </c>
      <c r="Q99" s="18">
        <f t="shared" si="103"/>
        <v>2.2771895792956132</v>
      </c>
      <c r="S99" s="18">
        <f t="shared" si="104"/>
        <v>2.2771895792956132</v>
      </c>
      <c r="T99" s="18">
        <f t="shared" si="105"/>
        <v>2.9248818781586916</v>
      </c>
      <c r="U99" s="18">
        <f t="shared" si="106"/>
        <v>4.5270019224683766</v>
      </c>
      <c r="W99" t="str">
        <f t="shared" si="107"/>
        <v>61 Caring personal service occupations</v>
      </c>
      <c r="X99" s="18">
        <f t="shared" si="108"/>
        <v>0.97181102697367905</v>
      </c>
      <c r="Y99" s="18">
        <f t="shared" si="108"/>
        <v>0.16076227625938522</v>
      </c>
      <c r="Z99" s="18">
        <f t="shared" si="108"/>
        <v>0.6760716921261567</v>
      </c>
      <c r="AA99" s="18">
        <f t="shared" si="108"/>
        <v>0.8284741762204284</v>
      </c>
      <c r="AB99" s="18">
        <f t="shared" si="109"/>
        <v>0.77764773148270017</v>
      </c>
      <c r="AD99" s="18">
        <f t="shared" si="110"/>
        <v>0.77764773148270017</v>
      </c>
      <c r="AE99" s="18">
        <f t="shared" si="111"/>
        <v>3.2269760861693531</v>
      </c>
      <c r="AF99" s="18">
        <f t="shared" si="112"/>
        <v>3.7356381862017063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2.1590956894963931</v>
      </c>
      <c r="C100" s="18">
        <f t="shared" si="96"/>
        <v>-13.168534780696174</v>
      </c>
      <c r="D100" s="18">
        <f t="shared" si="96"/>
        <v>-1.7756119736136999</v>
      </c>
      <c r="E100" s="18">
        <f t="shared" si="96"/>
        <v>-0.20558528139504872</v>
      </c>
      <c r="F100" s="18">
        <f t="shared" si="97"/>
        <v>-0.73169626786587783</v>
      </c>
      <c r="H100" s="18">
        <f t="shared" si="98"/>
        <v>-0.73169626786587783</v>
      </c>
      <c r="I100" s="18">
        <f t="shared" si="99"/>
        <v>2.5472080697671817</v>
      </c>
      <c r="J100" s="18">
        <f t="shared" si="100"/>
        <v>2.0411140617639489</v>
      </c>
      <c r="L100" t="str">
        <f t="shared" si="101"/>
        <v>62 Leisure, travel and related personal service occupations</v>
      </c>
      <c r="M100" s="18">
        <f t="shared" si="102"/>
        <v>3.6441229904408567</v>
      </c>
      <c r="N100" s="18">
        <f t="shared" si="102"/>
        <v>-7.4209426831356122</v>
      </c>
      <c r="O100" s="18">
        <f t="shared" si="102"/>
        <v>-0.9790835782447771</v>
      </c>
      <c r="P100" s="18">
        <f t="shared" si="102"/>
        <v>0.34337077160553342</v>
      </c>
      <c r="Q100" s="18">
        <f t="shared" si="103"/>
        <v>-9.9398206491752017E-2</v>
      </c>
      <c r="S100" s="18">
        <f t="shared" si="104"/>
        <v>-9.9398206491752017E-2</v>
      </c>
      <c r="T100" s="18">
        <f t="shared" si="105"/>
        <v>2.323756298755475</v>
      </c>
      <c r="U100" s="18">
        <f t="shared" si="106"/>
        <v>2.2518405473572312</v>
      </c>
      <c r="W100" t="str">
        <f t="shared" si="107"/>
        <v>62 Leisure, travel and related personal service occupations</v>
      </c>
      <c r="X100" s="18">
        <f t="shared" si="108"/>
        <v>1.5140321935454448</v>
      </c>
      <c r="Y100" s="18">
        <f t="shared" si="108"/>
        <v>-15.797923724894735</v>
      </c>
      <c r="Z100" s="18">
        <f t="shared" si="108"/>
        <v>-2.1862268465777657</v>
      </c>
      <c r="AA100" s="18">
        <f t="shared" si="108"/>
        <v>-0.51070742593172236</v>
      </c>
      <c r="AB100" s="18">
        <f t="shared" si="109"/>
        <v>-1.0723788746472618</v>
      </c>
      <c r="AD100" s="18">
        <f t="shared" si="110"/>
        <v>-1.0723788746472618</v>
      </c>
      <c r="AE100" s="18">
        <f t="shared" si="111"/>
        <v>2.6570758588981835</v>
      </c>
      <c r="AF100" s="18">
        <f t="shared" si="112"/>
        <v>1.9327733452422224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-2.5266047165220185</v>
      </c>
      <c r="C101" s="18">
        <f t="shared" si="96"/>
        <v>19.880200516340519</v>
      </c>
      <c r="D101" s="18">
        <f t="shared" si="96"/>
        <v>-5.9839763673132929</v>
      </c>
      <c r="E101" s="18">
        <f t="shared" si="96"/>
        <v>0.9168024855756185</v>
      </c>
      <c r="F101" s="18">
        <f t="shared" si="97"/>
        <v>-1.4379758263064479</v>
      </c>
      <c r="H101" s="18">
        <f t="shared" si="98"/>
        <v>-1.4379758263064479</v>
      </c>
      <c r="I101" s="18">
        <f t="shared" si="99"/>
        <v>2.1340693165674107</v>
      </c>
      <c r="J101" s="18">
        <f t="shared" si="100"/>
        <v>1.0944893390647525</v>
      </c>
      <c r="L101" t="str">
        <f t="shared" si="101"/>
        <v>63 Community and civil enforcement occupations</v>
      </c>
      <c r="M101" s="18">
        <f t="shared" si="102"/>
        <v>-5.2527006924439013</v>
      </c>
      <c r="N101" s="18">
        <f t="shared" si="102"/>
        <v>35.897887083394274</v>
      </c>
      <c r="O101" s="18">
        <f t="shared" si="102"/>
        <v>-10.090686567118269</v>
      </c>
      <c r="P101" s="18">
        <f t="shared" si="102"/>
        <v>1.4675166461654676</v>
      </c>
      <c r="Q101" s="18">
        <f t="shared" si="103"/>
        <v>-2.5415317343932875</v>
      </c>
      <c r="S101" s="18">
        <f t="shared" si="104"/>
        <v>-2.5415317343932875</v>
      </c>
      <c r="T101" s="18">
        <f t="shared" si="105"/>
        <v>1.5752985031753708</v>
      </c>
      <c r="U101" s="18">
        <f t="shared" si="106"/>
        <v>-0.38430058748278872</v>
      </c>
      <c r="W101" t="str">
        <f t="shared" si="107"/>
        <v>63 Community and civil enforcement occupations</v>
      </c>
      <c r="X101" s="18">
        <f t="shared" si="108"/>
        <v>6.0308726680149416</v>
      </c>
      <c r="Y101" s="18">
        <f t="shared" si="108"/>
        <v>-18.221335674948037</v>
      </c>
      <c r="Z101" s="18">
        <f t="shared" si="108"/>
        <v>5.6397622344955822</v>
      </c>
      <c r="AA101" s="18">
        <f t="shared" si="108"/>
        <v>-0.12680919605463359</v>
      </c>
      <c r="AB101" s="18">
        <f t="shared" si="109"/>
        <v>1.7595290752580928</v>
      </c>
      <c r="AD101" s="18">
        <f t="shared" si="110"/>
        <v>1.7595290752580928</v>
      </c>
      <c r="AE101" s="18">
        <f t="shared" si="111"/>
        <v>4.001257694899496</v>
      </c>
      <c r="AF101" s="18">
        <f t="shared" si="112"/>
        <v>5.0716905451784644</v>
      </c>
    </row>
    <row r="102" spans="1:32" x14ac:dyDescent="0.2">
      <c r="A102" t="str">
        <f t="shared" si="95"/>
        <v>71 Sales occupations</v>
      </c>
      <c r="B102" s="18">
        <f t="shared" si="96"/>
        <v>0.31032031084357037</v>
      </c>
      <c r="C102" s="18">
        <f t="shared" si="96"/>
        <v>-4.2105514283236829</v>
      </c>
      <c r="D102" s="18">
        <f t="shared" si="96"/>
        <v>-0.13021483700926817</v>
      </c>
      <c r="E102" s="18">
        <f t="shared" si="96"/>
        <v>-0.24544366923733296</v>
      </c>
      <c r="F102" s="18">
        <f t="shared" si="97"/>
        <v>-0.20704883829246734</v>
      </c>
      <c r="H102" s="18">
        <f t="shared" si="98"/>
        <v>-0.20704883829246734</v>
      </c>
      <c r="I102" s="18">
        <f t="shared" si="99"/>
        <v>2.5645510225854595</v>
      </c>
      <c r="J102" s="18">
        <f t="shared" si="100"/>
        <v>2.419971202693505</v>
      </c>
      <c r="L102" t="str">
        <f t="shared" si="101"/>
        <v>71 Sales occupations</v>
      </c>
      <c r="M102" s="18">
        <f t="shared" si="102"/>
        <v>0.57176919748729294</v>
      </c>
      <c r="N102" s="18">
        <f t="shared" si="102"/>
        <v>-4.7571568633861254</v>
      </c>
      <c r="O102" s="18">
        <f t="shared" si="102"/>
        <v>-0.19342752414818198</v>
      </c>
      <c r="P102" s="18">
        <f t="shared" si="102"/>
        <v>-0.1817315588445334</v>
      </c>
      <c r="Q102" s="18">
        <f t="shared" si="103"/>
        <v>-0.18563036622750717</v>
      </c>
      <c r="S102" s="18">
        <f t="shared" si="104"/>
        <v>-0.18563036622750717</v>
      </c>
      <c r="T102" s="18">
        <f t="shared" si="105"/>
        <v>1.8877160580776486</v>
      </c>
      <c r="U102" s="18">
        <f t="shared" si="106"/>
        <v>1.7453018822966904</v>
      </c>
      <c r="W102" t="str">
        <f t="shared" si="107"/>
        <v>71 Sales occupations</v>
      </c>
      <c r="X102" s="18">
        <f t="shared" si="108"/>
        <v>0.15960915452317703</v>
      </c>
      <c r="Y102" s="18">
        <f t="shared" si="108"/>
        <v>-3.8922123184461532</v>
      </c>
      <c r="Z102" s="18">
        <f t="shared" si="108"/>
        <v>-9.3804254223017747E-2</v>
      </c>
      <c r="AA102" s="18">
        <f t="shared" si="108"/>
        <v>-0.2821984564296609</v>
      </c>
      <c r="AB102" s="18">
        <f t="shared" si="109"/>
        <v>-0.21943989514600082</v>
      </c>
      <c r="AD102" s="18">
        <f t="shared" si="110"/>
        <v>-0.21943989514600082</v>
      </c>
      <c r="AE102" s="18">
        <f t="shared" si="111"/>
        <v>2.9284691020118325</v>
      </c>
      <c r="AF102" s="18">
        <f t="shared" si="112"/>
        <v>2.782769700386889</v>
      </c>
    </row>
    <row r="103" spans="1:32" x14ac:dyDescent="0.2">
      <c r="A103" t="str">
        <f t="shared" si="95"/>
        <v>72 Customer service occupations</v>
      </c>
      <c r="B103" s="18">
        <f t="shared" si="96"/>
        <v>2.8749353401464228</v>
      </c>
      <c r="C103" s="18">
        <f t="shared" si="96"/>
        <v>-0.55414916252395363</v>
      </c>
      <c r="D103" s="18">
        <f t="shared" si="96"/>
        <v>2.4419618577945057</v>
      </c>
      <c r="E103" s="18">
        <f t="shared" si="96"/>
        <v>1.297255843176659</v>
      </c>
      <c r="F103" s="18">
        <f t="shared" si="97"/>
        <v>1.6773961696830098</v>
      </c>
      <c r="H103" s="18">
        <f t="shared" si="98"/>
        <v>1.6773961696830098</v>
      </c>
      <c r="I103" s="18">
        <f t="shared" si="99"/>
        <v>2.795716872479681</v>
      </c>
      <c r="J103" s="18">
        <f t="shared" si="100"/>
        <v>3.9796636925297113</v>
      </c>
      <c r="L103" t="str">
        <f t="shared" si="101"/>
        <v>72 Customer service occupations</v>
      </c>
      <c r="M103" s="18">
        <f t="shared" si="102"/>
        <v>-0.23967485316624959</v>
      </c>
      <c r="N103" s="18">
        <f t="shared" si="102"/>
        <v>8.7354047018721737</v>
      </c>
      <c r="O103" s="18">
        <f t="shared" si="102"/>
        <v>4.6696562214979753</v>
      </c>
      <c r="P103" s="18">
        <f t="shared" si="102"/>
        <v>1.7634333132176883</v>
      </c>
      <c r="Q103" s="18">
        <f t="shared" si="103"/>
        <v>2.7230959014038714</v>
      </c>
      <c r="S103" s="18">
        <f t="shared" si="104"/>
        <v>2.7230959014038714</v>
      </c>
      <c r="T103" s="18">
        <f t="shared" si="105"/>
        <v>2.4832072651777892</v>
      </c>
      <c r="U103" s="18">
        <f t="shared" si="106"/>
        <v>4.5207434365345245</v>
      </c>
      <c r="W103" t="str">
        <f t="shared" si="107"/>
        <v>72 Customer service occupations</v>
      </c>
      <c r="X103" s="18">
        <f t="shared" si="108"/>
        <v>5.2406136189455443</v>
      </c>
      <c r="Y103" s="18">
        <f t="shared" si="108"/>
        <v>-6.7253094540791754</v>
      </c>
      <c r="Z103" s="18">
        <f t="shared" si="108"/>
        <v>0.57314814861690877</v>
      </c>
      <c r="AA103" s="18">
        <f t="shared" si="108"/>
        <v>0.83797394861062635</v>
      </c>
      <c r="AB103" s="18">
        <f t="shared" si="109"/>
        <v>0.74962129133759881</v>
      </c>
      <c r="AD103" s="18">
        <f t="shared" si="110"/>
        <v>0.74962129133759881</v>
      </c>
      <c r="AE103" s="18">
        <f t="shared" si="111"/>
        <v>3.0289093344765039</v>
      </c>
      <c r="AF103" s="18">
        <f t="shared" si="112"/>
        <v>3.5317688617600762</v>
      </c>
    </row>
    <row r="104" spans="1:32" x14ac:dyDescent="0.2">
      <c r="A104" t="str">
        <f t="shared" si="95"/>
        <v>81 Process, plant and machine operatives</v>
      </c>
      <c r="B104" s="18">
        <f t="shared" si="96"/>
        <v>-9.1344846664742629E-2</v>
      </c>
      <c r="C104" s="18">
        <f t="shared" si="96"/>
        <v>-14.215021006483909</v>
      </c>
      <c r="D104" s="18">
        <f t="shared" si="96"/>
        <v>0.59669451912927052</v>
      </c>
      <c r="E104" s="18">
        <f t="shared" si="96"/>
        <v>-1.0384107766083339</v>
      </c>
      <c r="F104" s="18">
        <f t="shared" si="97"/>
        <v>-0.496350227284581</v>
      </c>
      <c r="H104" s="18">
        <f t="shared" si="98"/>
        <v>-0.496350227284581</v>
      </c>
      <c r="I104" s="18">
        <f t="shared" si="99"/>
        <v>2.2043346503341166</v>
      </c>
      <c r="J104" s="18">
        <f t="shared" si="100"/>
        <v>1.8421479384638229</v>
      </c>
      <c r="L104" t="str">
        <f t="shared" si="101"/>
        <v>81 Process, plant and machine operatives</v>
      </c>
      <c r="M104" s="18">
        <f t="shared" si="102"/>
        <v>-0.68239879157857564</v>
      </c>
      <c r="N104" s="18">
        <f t="shared" si="102"/>
        <v>-13.681885117809877</v>
      </c>
      <c r="O104" s="18">
        <f t="shared" si="102"/>
        <v>-0.20867099383158338</v>
      </c>
      <c r="P104" s="18">
        <f t="shared" si="102"/>
        <v>-1.0130115786777028</v>
      </c>
      <c r="Q104" s="18">
        <f t="shared" si="103"/>
        <v>-0.74562099493248324</v>
      </c>
      <c r="S104" s="18">
        <f t="shared" si="104"/>
        <v>-0.74562099493248324</v>
      </c>
      <c r="T104" s="18">
        <f t="shared" si="105"/>
        <v>1.961914451111535</v>
      </c>
      <c r="U104" s="18">
        <f t="shared" si="106"/>
        <v>1.4015215845174067</v>
      </c>
      <c r="W104" t="str">
        <f t="shared" si="107"/>
        <v>81 Process, plant and machine operatives</v>
      </c>
      <c r="X104" s="18">
        <f t="shared" si="108"/>
        <v>1.7403900667803729</v>
      </c>
      <c r="Y104" s="18">
        <f t="shared" si="108"/>
        <v>-15.770934738259001</v>
      </c>
      <c r="Z104" s="18">
        <f t="shared" si="108"/>
        <v>2.8627099386696386</v>
      </c>
      <c r="AA104" s="18">
        <f t="shared" si="108"/>
        <v>-1.1039615156217986</v>
      </c>
      <c r="AB104" s="18">
        <f t="shared" si="109"/>
        <v>0.20096807211378298</v>
      </c>
      <c r="AD104" s="18">
        <f t="shared" si="110"/>
        <v>0.20096807211378298</v>
      </c>
      <c r="AE104" s="18">
        <f t="shared" si="111"/>
        <v>2.8848031111924133</v>
      </c>
      <c r="AF104" s="18">
        <f t="shared" si="112"/>
        <v>3.0204212955773801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3.7735442356202631</v>
      </c>
      <c r="C105" s="18">
        <f t="shared" si="96"/>
        <v>-10.098380668772055</v>
      </c>
      <c r="D105" s="18">
        <f t="shared" si="96"/>
        <v>0.6018866737526718</v>
      </c>
      <c r="E105" s="18">
        <f t="shared" si="96"/>
        <v>-1.794944024763323E-2</v>
      </c>
      <c r="F105" s="18">
        <f t="shared" si="97"/>
        <v>0.18823710024460372</v>
      </c>
      <c r="H105" s="18">
        <f t="shared" si="98"/>
        <v>0.18823710024460372</v>
      </c>
      <c r="I105" s="18">
        <f t="shared" si="99"/>
        <v>2.8915546580436935</v>
      </c>
      <c r="J105" s="18">
        <f t="shared" si="100"/>
        <v>3.0184273145870577</v>
      </c>
      <c r="L105" t="str">
        <f t="shared" si="101"/>
        <v>82 Transport and mobile machine drivers and operatives</v>
      </c>
      <c r="M105" s="18">
        <f t="shared" si="102"/>
        <v>3.9114402410277638</v>
      </c>
      <c r="N105" s="18">
        <f t="shared" si="102"/>
        <v>-10.315417869233723</v>
      </c>
      <c r="O105" s="18">
        <f t="shared" si="102"/>
        <v>0.37900809973308025</v>
      </c>
      <c r="P105" s="18">
        <f t="shared" si="102"/>
        <v>-9.111917477333531E-2</v>
      </c>
      <c r="Q105" s="18">
        <f t="shared" si="103"/>
        <v>6.5344755928165021E-2</v>
      </c>
      <c r="S105" s="18">
        <f t="shared" si="104"/>
        <v>6.5344755928165021E-2</v>
      </c>
      <c r="T105" s="18">
        <f t="shared" si="105"/>
        <v>2.8423150216247528</v>
      </c>
      <c r="U105" s="18">
        <f t="shared" si="106"/>
        <v>2.8865214364634628</v>
      </c>
      <c r="W105" t="str">
        <f t="shared" si="107"/>
        <v>82 Transport and mobile machine drivers and operatives</v>
      </c>
      <c r="X105" s="18">
        <f t="shared" si="108"/>
        <v>8.1199516084673462E-2</v>
      </c>
      <c r="Y105" s="18">
        <f t="shared" si="108"/>
        <v>-3.7096053228003245</v>
      </c>
      <c r="Z105" s="18">
        <f t="shared" si="108"/>
        <v>6.0601945080268171</v>
      </c>
      <c r="AA105" s="18">
        <f t="shared" si="108"/>
        <v>1.4056376805344328</v>
      </c>
      <c r="AB105" s="18">
        <f t="shared" si="109"/>
        <v>2.9340056027662875</v>
      </c>
      <c r="AD105" s="18">
        <f t="shared" si="110"/>
        <v>2.9340056027662875</v>
      </c>
      <c r="AE105" s="18">
        <f t="shared" si="111"/>
        <v>4.1275047528249953</v>
      </c>
      <c r="AF105" s="18">
        <f t="shared" si="112"/>
        <v>5.9433260928411391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-1.6856880350863523</v>
      </c>
      <c r="C106" s="18">
        <f t="shared" si="96"/>
        <v>-15.753089800166709</v>
      </c>
      <c r="D106" s="18">
        <f t="shared" si="96"/>
        <v>12.846983963002634</v>
      </c>
      <c r="E106" s="18">
        <f t="shared" si="96"/>
        <v>1.3565974465289843</v>
      </c>
      <c r="F106" s="18">
        <f t="shared" si="97"/>
        <v>5.050470200283752</v>
      </c>
      <c r="H106" s="18">
        <f t="shared" si="98"/>
        <v>5.050470200283752</v>
      </c>
      <c r="I106" s="18">
        <f t="shared" si="99"/>
        <v>4.1249423516243278</v>
      </c>
      <c r="J106" s="18">
        <f t="shared" si="100"/>
        <v>7.4239641995540451</v>
      </c>
      <c r="L106" t="str">
        <f t="shared" si="101"/>
        <v>91 Elementary trades and related occupations</v>
      </c>
      <c r="M106" s="18">
        <f t="shared" si="102"/>
        <v>-1.8121357638637758</v>
      </c>
      <c r="N106" s="18">
        <f t="shared" si="102"/>
        <v>-13.657021859747909</v>
      </c>
      <c r="O106" s="18">
        <f t="shared" si="102"/>
        <v>6.800172936953941</v>
      </c>
      <c r="P106" s="18">
        <f t="shared" si="102"/>
        <v>0.83008258473686869</v>
      </c>
      <c r="Q106" s="18">
        <f t="shared" si="103"/>
        <v>2.7820796030556538</v>
      </c>
      <c r="S106" s="18">
        <f t="shared" si="104"/>
        <v>2.7820796030556538</v>
      </c>
      <c r="T106" s="18">
        <f t="shared" si="105"/>
        <v>2.5759124766980612</v>
      </c>
      <c r="U106" s="18">
        <f t="shared" si="106"/>
        <v>4.6371040109822514</v>
      </c>
      <c r="W106" t="str">
        <f t="shared" si="107"/>
        <v>91 Elementary trades and related occupations</v>
      </c>
      <c r="X106" s="18">
        <f t="shared" si="108"/>
        <v>-1.2641185402910815</v>
      </c>
      <c r="Y106" s="18">
        <f t="shared" si="108"/>
        <v>-22.644768694113804</v>
      </c>
      <c r="Z106" s="18">
        <f t="shared" si="108"/>
        <v>28.078784510497478</v>
      </c>
      <c r="AA106" s="18">
        <f t="shared" si="108"/>
        <v>2.093089599753295</v>
      </c>
      <c r="AB106" s="18">
        <f t="shared" si="109"/>
        <v>10.1091213482283</v>
      </c>
      <c r="AD106" s="18">
        <f t="shared" si="110"/>
        <v>10.1091213482283</v>
      </c>
      <c r="AE106" s="18">
        <f t="shared" si="111"/>
        <v>8.0372262310714149</v>
      </c>
      <c r="AF106" s="18">
        <f t="shared" si="112"/>
        <v>13.207122106951719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1.0933386093918696</v>
      </c>
      <c r="C107" s="18">
        <f t="shared" si="96"/>
        <v>-11.299669839427306</v>
      </c>
      <c r="D107" s="18">
        <f t="shared" si="96"/>
        <v>-1.8710589997717686</v>
      </c>
      <c r="E107" s="18">
        <f t="shared" si="96"/>
        <v>-0.62792884426650097</v>
      </c>
      <c r="F107" s="18">
        <f t="shared" si="97"/>
        <v>-1.0440456036538204</v>
      </c>
      <c r="H107" s="18">
        <f t="shared" si="98"/>
        <v>-1.0440456036538204</v>
      </c>
      <c r="I107" s="18">
        <f t="shared" si="99"/>
        <v>2.4014401549639297</v>
      </c>
      <c r="J107" s="18">
        <f t="shared" si="100"/>
        <v>1.6693262399177788</v>
      </c>
      <c r="L107" t="str">
        <f t="shared" si="101"/>
        <v>92 Elementary administration and service occupations</v>
      </c>
      <c r="M107" s="18">
        <f t="shared" si="102"/>
        <v>0.74467044055370746</v>
      </c>
      <c r="N107" s="18">
        <f t="shared" si="102"/>
        <v>-11.350333241812438</v>
      </c>
      <c r="O107" s="18">
        <f t="shared" si="102"/>
        <v>-0.37627872814000041</v>
      </c>
      <c r="P107" s="18">
        <f t="shared" si="102"/>
        <v>-0.58926461492623261</v>
      </c>
      <c r="Q107" s="18">
        <f t="shared" si="103"/>
        <v>-0.5183199611572098</v>
      </c>
      <c r="S107" s="18">
        <f t="shared" si="104"/>
        <v>-0.5183199611572098</v>
      </c>
      <c r="T107" s="18">
        <f t="shared" si="105"/>
        <v>2.1782633413320207</v>
      </c>
      <c r="U107" s="18">
        <f t="shared" si="106"/>
        <v>1.7988224189752877</v>
      </c>
      <c r="W107" t="str">
        <f t="shared" si="107"/>
        <v>92 Elementary administration and service occupations</v>
      </c>
      <c r="X107" s="18">
        <f t="shared" si="108"/>
        <v>1.4519884754165213</v>
      </c>
      <c r="Y107" s="18">
        <f t="shared" si="108"/>
        <v>-11.248459614826967</v>
      </c>
      <c r="Z107" s="18">
        <f t="shared" si="108"/>
        <v>-3.4787450548506182</v>
      </c>
      <c r="AA107" s="18">
        <f t="shared" si="108"/>
        <v>-0.67383120209129066</v>
      </c>
      <c r="AB107" s="18">
        <f t="shared" si="109"/>
        <v>-1.6177442332192982</v>
      </c>
      <c r="AD107" s="18">
        <f t="shared" si="110"/>
        <v>-1.6177442332192982</v>
      </c>
      <c r="AE107" s="18">
        <f t="shared" si="111"/>
        <v>2.6200637969012952</v>
      </c>
      <c r="AF107" s="18">
        <f t="shared" si="112"/>
        <v>1.5361971006172981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2.0981496602968663</v>
      </c>
      <c r="C109" s="26">
        <f>IF(AND(D$6-C$6 &lt;&gt; 0,C35&lt;&gt;0,D35&lt;&gt;0),(EXP(LN(D35/C35)/(D$6-C$6))-1)*100,0)</f>
        <v>-1.7509497080388736</v>
      </c>
      <c r="D109" s="26">
        <f>IF(AND(E$6-D$6 &lt;&gt; 0,D35&lt;&gt;0,E35&lt;&gt;0),(EXP(LN(E35/D35)/(E$6-D$6))-1)*100,0)</f>
        <v>0.61202287509127817</v>
      </c>
      <c r="E109" s="26">
        <f>IF(AND(F$6-E$6 &lt;&gt; 0,E35&lt;&gt;0,F35&lt;&gt;0),(EXP(LN(F35/E35)/(F$6-E$6))-1)*100,0)</f>
        <v>0.46134993665720714</v>
      </c>
      <c r="F109" s="26">
        <f t="shared" ref="F109" si="113">IF(AND(F$6-D$6 &lt;&gt; 0,D35&lt;&gt;0,F35&lt;&gt;0),(EXP(LN(F35/D35)/(F$6-D$6))-1)*100,0)</f>
        <v>0.51154916139344309</v>
      </c>
      <c r="H109" s="26">
        <f t="shared" ref="H109" si="114">IF($F$6-$D$6 &lt;&gt; 0,(EXP(LN(1+(H72/100))/($F$6-$D$6))-1)*100,0)</f>
        <v>0.51154916139344309</v>
      </c>
      <c r="I109" s="26">
        <f>IF(D35&gt;0,((1+(I35/D35))^(1/($F$6-$D$6))-1)*100,0)</f>
        <v>2.7572151983321858</v>
      </c>
      <c r="J109" s="26">
        <f t="shared" ref="J109" si="115">IF($F$6-$D$6 &lt;&gt; 0,(EXP(LN(1+(J72/100))/($F$6-$D$6))-1)*100,0)</f>
        <v>3.1109175657334065</v>
      </c>
      <c r="L109" s="24" t="str">
        <f>L35</f>
        <v>All occupations</v>
      </c>
      <c r="M109" s="26">
        <f>IF(AND(N$6-M$6 &lt;&gt; 0,M35&lt;&gt;0,N35&lt;&gt;0),(EXP(LN(N35/M35)/(N$6-M$6))-1)*100,0)</f>
        <v>2.0483541933534966</v>
      </c>
      <c r="N109" s="26">
        <f>IF(AND(O$6-N$6 &lt;&gt; 0,N35&lt;&gt;0,O35&lt;&gt;0),(EXP(LN(O35/N35)/(O$6-N$6))-1)*100,0)</f>
        <v>-3.2448521878074787</v>
      </c>
      <c r="O109" s="26">
        <f>IF(AND(P$6-O$6 &lt;&gt; 0,O35&lt;&gt;0,P35&lt;&gt;0),(EXP(LN(P35/O35)/(P$6-O$6))-1)*100,0)</f>
        <v>0.47888688896673415</v>
      </c>
      <c r="P109" s="26">
        <f>IF(AND(Q$6-P$6 &lt;&gt; 0,P35&lt;&gt;0,Q35&lt;&gt;0),(EXP(LN(Q35/P35)/(Q$6-P$6))-1)*100,0)</f>
        <v>0.35137830365026268</v>
      </c>
      <c r="Q109" s="26">
        <f t="shared" ref="Q109" si="116">IF(AND(Q$6-O$6 &lt;&gt; 0,O35&lt;&gt;0,Q35&lt;&gt;0),(EXP(LN(Q35/O35)/(Q$6-O$6))-1)*100,0)</f>
        <v>0.39386317644045654</v>
      </c>
      <c r="S109" s="26">
        <f t="shared" ref="S109" si="117">IF($F$6-$D$6 &lt;&gt; 0,(EXP(LN(1+(S72/100))/($F$6-$D$6))-1)*100,0)</f>
        <v>0.39386317644045654</v>
      </c>
      <c r="T109" s="26">
        <f t="shared" ref="T109" si="118">IF(O35&gt;0,((1+(T35/O35))^(1/($F$6-$D$6))-1)*100,0)</f>
        <v>2.3329940246167302</v>
      </c>
      <c r="U109" s="26">
        <f t="shared" ref="U109" si="119">IF($F$6-$D$6 &lt;&gt; 0,(EXP(LN(1+(U72/100))/($F$6-$D$6))-1)*100,0)</f>
        <v>2.6204550441334185</v>
      </c>
      <c r="W109" s="24" t="str">
        <f>W35</f>
        <v>All occupations</v>
      </c>
      <c r="X109" s="26">
        <f>IF(AND(Y$6-X$6 &lt;&gt; 0,X35&lt;&gt;0,Y35&lt;&gt;0),(EXP(LN(Y35/X35)/(Y$6-X$6))-1)*100,0)</f>
        <v>2.1490657315889061</v>
      </c>
      <c r="Y109" s="26">
        <f>IF(AND(Z$6-Y$6 &lt;&gt; 0,Y35&lt;&gt;0,Z35&lt;&gt;0),(EXP(LN(Z35/Y35)/(Z$6-Y$6))-1)*100,0)</f>
        <v>-0.22719050063538804</v>
      </c>
      <c r="Z109" s="26">
        <f>IF(AND(AA$6-Z$6 &lt;&gt; 0,Z35&lt;&gt;0,AA35&lt;&gt;0),(EXP(LN(AA35/Z35)/(AA$6-Z$6))-1)*100,0)</f>
        <v>0.74302282638976092</v>
      </c>
      <c r="AA109" s="26">
        <f>IF(AND(AB$6-AA$6 &lt;&gt; 0,AA35&lt;&gt;0,AB35&lt;&gt;0),(EXP(LN(AB35/AA35)/(AB$6-AA$6))-1)*100,0)</f>
        <v>0.56767317814263585</v>
      </c>
      <c r="AB109" s="26">
        <f t="shared" ref="AB109" si="120">IF(AND(AB$6-Z$6 &lt;&gt; 0,Z35&lt;&gt;0,AB35&lt;&gt;0),(EXP(LN(AB35/Z35)/(AB$6-Z$6))-1)*100,0)</f>
        <v>0.62608912271662209</v>
      </c>
      <c r="AD109" s="26">
        <f t="shared" ref="AD109" si="121">IF($F$6-$D$6 &lt;&gt; 0,(EXP(LN(1+(AD72/100))/($F$6-$D$6))-1)*100,0)</f>
        <v>0.62608912271662209</v>
      </c>
      <c r="AE109" s="26">
        <f t="shared" ref="AE109" si="122">IF(Z35&gt;0,((1+(AE35/Z35))^(1/($F$6-$D$6))-1)*100,0)</f>
        <v>3.1540086312873417</v>
      </c>
      <c r="AF109" s="26">
        <f t="shared" ref="AF109" si="123">IF($F$6-$D$6 &lt;&gt; 0,(EXP(LN(1+(AF72/100))/($F$6-$D$6))-1)*100,0)</f>
        <v>3.565900823710777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Liverpool City Region (Continued)</v>
      </c>
      <c r="L112" s="19" t="str">
        <f>CONCATENATE(L$1," (Continued)")</f>
        <v>Occupation Table 2.1  Males: Employment Change by Occupation (SOC 2020) and Replacement Demand, 2015-2035, Liverpool City Region (Continued)</v>
      </c>
      <c r="W112" s="19" t="str">
        <f>CONCATENATE(W$1," (Continued)")</f>
        <v>Occupation Table 2.2  Females: Employment Change by Occupation (SOC 2020) and Replacement Demand, 2015-2035, Liverpool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7.0836480399365129</v>
      </c>
      <c r="C119" s="27">
        <f t="shared" si="125"/>
        <v>1.0810030006915312</v>
      </c>
      <c r="D119" s="27">
        <f t="shared" si="125"/>
        <v>-4.1512086626967459</v>
      </c>
      <c r="E119" s="27">
        <f t="shared" si="125"/>
        <v>3.6111677537235423</v>
      </c>
      <c r="F119" s="27">
        <f t="shared" ref="F119:F144" si="126">F8-D8</f>
        <v>-0.54004090897320367</v>
      </c>
      <c r="L119" t="str">
        <f t="shared" ref="L119:L144" si="127">L8</f>
        <v>11 Corporate managers and directors</v>
      </c>
      <c r="M119" s="27">
        <f t="shared" ref="M119:P144" si="128">N8-M8</f>
        <v>3.4850904773871711</v>
      </c>
      <c r="N119" s="27">
        <f t="shared" si="128"/>
        <v>0.27878517901301336</v>
      </c>
      <c r="O119" s="27">
        <f t="shared" si="128"/>
        <v>-3.9829846029186022</v>
      </c>
      <c r="P119" s="27">
        <f t="shared" si="128"/>
        <v>0.86013528751037072</v>
      </c>
      <c r="Q119" s="27">
        <f t="shared" ref="Q119:Q144" si="129">Q8-O8</f>
        <v>-3.1228493154082315</v>
      </c>
      <c r="W119" t="str">
        <f t="shared" ref="W119:W144" si="130">W8</f>
        <v>11 Corporate managers and directors</v>
      </c>
      <c r="X119" s="27">
        <f t="shared" ref="X119:AA144" si="131">Y8-X8</f>
        <v>3.5985575625493755</v>
      </c>
      <c r="Y119" s="27">
        <f t="shared" si="131"/>
        <v>0.80221782167843614</v>
      </c>
      <c r="Z119" s="27">
        <f t="shared" si="131"/>
        <v>-0.16822405977810817</v>
      </c>
      <c r="AA119" s="27">
        <f t="shared" si="131"/>
        <v>2.7510324662133119</v>
      </c>
      <c r="AB119" s="27">
        <f t="shared" ref="AB119:AB144" si="132">AB8-Z8</f>
        <v>2.5828084064352037</v>
      </c>
    </row>
    <row r="120" spans="1:28" x14ac:dyDescent="0.2">
      <c r="A120" t="str">
        <f t="shared" si="124"/>
        <v>12 Other managers and proprietors</v>
      </c>
      <c r="B120" s="27">
        <f t="shared" si="125"/>
        <v>1.2400514565261425</v>
      </c>
      <c r="C120" s="27">
        <f t="shared" si="125"/>
        <v>1.0953495300479155</v>
      </c>
      <c r="D120" s="27">
        <f t="shared" si="125"/>
        <v>0.44032754538976349</v>
      </c>
      <c r="E120" s="27">
        <f t="shared" si="125"/>
        <v>3.0257372982727695</v>
      </c>
      <c r="F120" s="27">
        <f t="shared" si="126"/>
        <v>3.466064843662533</v>
      </c>
      <c r="L120" t="str">
        <f t="shared" si="127"/>
        <v>12 Other managers and proprietors</v>
      </c>
      <c r="M120" s="27">
        <f t="shared" si="128"/>
        <v>0.44216425517690894</v>
      </c>
      <c r="N120" s="27">
        <f t="shared" si="128"/>
        <v>0.26734841986866975</v>
      </c>
      <c r="O120" s="27">
        <f t="shared" si="128"/>
        <v>1.3321309684603051</v>
      </c>
      <c r="P120" s="27">
        <f t="shared" si="128"/>
        <v>1.9000523913136291</v>
      </c>
      <c r="Q120" s="27">
        <f t="shared" si="129"/>
        <v>3.2321833597739342</v>
      </c>
      <c r="W120" t="str">
        <f t="shared" si="130"/>
        <v>12 Other managers and proprietors</v>
      </c>
      <c r="X120" s="27">
        <f t="shared" si="131"/>
        <v>0.79788720134924773</v>
      </c>
      <c r="Y120" s="27">
        <f t="shared" si="131"/>
        <v>0.82800111017924394</v>
      </c>
      <c r="Z120" s="27">
        <f t="shared" si="131"/>
        <v>-0.89180342307053806</v>
      </c>
      <c r="AA120" s="27">
        <f t="shared" si="131"/>
        <v>1.1256849069591581</v>
      </c>
      <c r="AB120" s="27">
        <f t="shared" si="132"/>
        <v>0.23388148388862007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5.2795027817474676</v>
      </c>
      <c r="C121" s="27">
        <f t="shared" si="125"/>
        <v>1.0537589085209333</v>
      </c>
      <c r="D121" s="27">
        <f t="shared" si="125"/>
        <v>8.3119354820096305</v>
      </c>
      <c r="E121" s="27">
        <f t="shared" si="125"/>
        <v>6.4187958205508977</v>
      </c>
      <c r="F121" s="27">
        <f t="shared" si="126"/>
        <v>14.730731302560528</v>
      </c>
      <c r="L121" t="str">
        <f t="shared" si="127"/>
        <v>21 Science, research, engineering and technology professionals</v>
      </c>
      <c r="M121" s="27">
        <f t="shared" si="128"/>
        <v>4.5748858279449784</v>
      </c>
      <c r="N121" s="27">
        <f t="shared" si="128"/>
        <v>-0.49355582956558663</v>
      </c>
      <c r="O121" s="27">
        <f t="shared" si="128"/>
        <v>5.3378753910637649</v>
      </c>
      <c r="P121" s="27">
        <f t="shared" si="128"/>
        <v>3.5740537163241797</v>
      </c>
      <c r="Q121" s="27">
        <f t="shared" si="129"/>
        <v>8.9119291073879445</v>
      </c>
      <c r="W121" t="str">
        <f t="shared" si="130"/>
        <v>21 Science, research, engineering and technology professionals</v>
      </c>
      <c r="X121" s="27">
        <f t="shared" si="131"/>
        <v>0.70461695380241007</v>
      </c>
      <c r="Y121" s="27">
        <f t="shared" si="131"/>
        <v>1.5473147380865644</v>
      </c>
      <c r="Z121" s="27">
        <f t="shared" si="131"/>
        <v>2.9740600909457759</v>
      </c>
      <c r="AA121" s="27">
        <f t="shared" si="131"/>
        <v>2.8447421042267749</v>
      </c>
      <c r="AB121" s="27">
        <f t="shared" si="132"/>
        <v>5.8188021951725508</v>
      </c>
    </row>
    <row r="122" spans="1:28" x14ac:dyDescent="0.2">
      <c r="A122" t="str">
        <f t="shared" si="124"/>
        <v>22 Health professionals</v>
      </c>
      <c r="B122" s="27">
        <f t="shared" si="125"/>
        <v>5.5386742755157101</v>
      </c>
      <c r="C122" s="27">
        <f t="shared" si="125"/>
        <v>0.76784861603675836</v>
      </c>
      <c r="D122" s="27">
        <f t="shared" si="125"/>
        <v>-0.49659928530079611</v>
      </c>
      <c r="E122" s="27">
        <f t="shared" si="125"/>
        <v>3.7634607686135553</v>
      </c>
      <c r="F122" s="27">
        <f t="shared" si="126"/>
        <v>3.2668614833127592</v>
      </c>
      <c r="L122" t="str">
        <f t="shared" si="127"/>
        <v>22 Health professionals</v>
      </c>
      <c r="M122" s="27">
        <f t="shared" si="128"/>
        <v>1.1088681742174327</v>
      </c>
      <c r="N122" s="27">
        <f t="shared" si="128"/>
        <v>0.59179559008757288</v>
      </c>
      <c r="O122" s="27">
        <f t="shared" si="128"/>
        <v>-0.19595334766678363</v>
      </c>
      <c r="P122" s="27">
        <f t="shared" si="128"/>
        <v>0.84160168460397067</v>
      </c>
      <c r="Q122" s="27">
        <f t="shared" si="129"/>
        <v>0.64564833693718704</v>
      </c>
      <c r="W122" t="str">
        <f t="shared" si="130"/>
        <v>22 Health professionals</v>
      </c>
      <c r="X122" s="27">
        <f t="shared" si="131"/>
        <v>4.4298061012982544</v>
      </c>
      <c r="Y122" s="27">
        <f t="shared" si="131"/>
        <v>0.17605302594918371</v>
      </c>
      <c r="Z122" s="27">
        <f t="shared" si="131"/>
        <v>-0.30064593763406222</v>
      </c>
      <c r="AA122" s="27">
        <f t="shared" si="131"/>
        <v>2.9218590840096503</v>
      </c>
      <c r="AB122" s="27">
        <f t="shared" si="132"/>
        <v>2.6212131463755881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2.6751117754904286</v>
      </c>
      <c r="C123" s="27">
        <f t="shared" si="125"/>
        <v>2.2732430027794024</v>
      </c>
      <c r="D123" s="27">
        <f t="shared" si="125"/>
        <v>0.61161022012898769</v>
      </c>
      <c r="E123" s="27">
        <f t="shared" si="125"/>
        <v>4.0453073795573147</v>
      </c>
      <c r="F123" s="27">
        <f t="shared" si="126"/>
        <v>4.6569175996863024</v>
      </c>
      <c r="L123" t="str">
        <f t="shared" si="127"/>
        <v>23 Teaching and other educational professionals</v>
      </c>
      <c r="M123" s="27">
        <f t="shared" si="128"/>
        <v>0.92428008815807239</v>
      </c>
      <c r="N123" s="27">
        <f t="shared" si="128"/>
        <v>0.75540109248608722</v>
      </c>
      <c r="O123" s="27">
        <f t="shared" si="128"/>
        <v>0.66794913831750513</v>
      </c>
      <c r="P123" s="27">
        <f t="shared" si="128"/>
        <v>0.96210122968041389</v>
      </c>
      <c r="Q123" s="27">
        <f t="shared" si="129"/>
        <v>1.630050367997919</v>
      </c>
      <c r="W123" t="str">
        <f t="shared" si="130"/>
        <v>23 Teaching and other educational professionals</v>
      </c>
      <c r="X123" s="27">
        <f t="shared" si="131"/>
        <v>1.7508316873324112</v>
      </c>
      <c r="Y123" s="27">
        <f t="shared" si="131"/>
        <v>1.5178419102932175</v>
      </c>
      <c r="Z123" s="27">
        <f t="shared" si="131"/>
        <v>-5.6338918188448162E-2</v>
      </c>
      <c r="AA123" s="27">
        <f t="shared" si="131"/>
        <v>3.0832061498769576</v>
      </c>
      <c r="AB123" s="27">
        <f t="shared" si="132"/>
        <v>3.0268672316885095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7.5045038581704375</v>
      </c>
      <c r="C124" s="27">
        <f t="shared" si="125"/>
        <v>3.7839107308062196</v>
      </c>
      <c r="D124" s="27">
        <f t="shared" si="125"/>
        <v>1.6701778261202804</v>
      </c>
      <c r="E124" s="27">
        <f t="shared" si="125"/>
        <v>4.9185729777715679</v>
      </c>
      <c r="F124" s="27">
        <f t="shared" si="126"/>
        <v>6.5887508038918483</v>
      </c>
      <c r="L124" t="str">
        <f t="shared" si="127"/>
        <v>24 Business, media and public service professionals</v>
      </c>
      <c r="M124" s="27">
        <f t="shared" si="128"/>
        <v>3.4290257820351222</v>
      </c>
      <c r="N124" s="27">
        <f t="shared" si="128"/>
        <v>1.653437525277397</v>
      </c>
      <c r="O124" s="27">
        <f t="shared" si="128"/>
        <v>0.93473853964935572</v>
      </c>
      <c r="P124" s="27">
        <f t="shared" si="128"/>
        <v>1.3755369104964998</v>
      </c>
      <c r="Q124" s="27">
        <f t="shared" si="129"/>
        <v>2.3102754501458556</v>
      </c>
      <c r="W124" t="str">
        <f t="shared" si="130"/>
        <v>24 Business, media and public service professionals</v>
      </c>
      <c r="X124" s="27">
        <f t="shared" si="131"/>
        <v>4.0754780761353029</v>
      </c>
      <c r="Y124" s="27">
        <f t="shared" si="131"/>
        <v>2.1304732055287445</v>
      </c>
      <c r="Z124" s="27">
        <f t="shared" si="131"/>
        <v>0.73543928647101353</v>
      </c>
      <c r="AA124" s="27">
        <f t="shared" si="131"/>
        <v>3.5430360672750396</v>
      </c>
      <c r="AB124" s="27">
        <f t="shared" si="132"/>
        <v>4.2784753537460531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2.3736416861231451</v>
      </c>
      <c r="C125" s="27">
        <f t="shared" si="125"/>
        <v>0.96084139037344585</v>
      </c>
      <c r="D125" s="27">
        <f t="shared" si="125"/>
        <v>-0.88054826498100347</v>
      </c>
      <c r="E125" s="27">
        <f t="shared" si="125"/>
        <v>1.0748283836825738</v>
      </c>
      <c r="F125" s="27">
        <f t="shared" si="126"/>
        <v>0.19428011870157036</v>
      </c>
      <c r="L125" t="str">
        <f t="shared" si="127"/>
        <v>31 Science, engineering and technology associate professionals</v>
      </c>
      <c r="M125" s="27">
        <f t="shared" si="128"/>
        <v>2.1067184919374791</v>
      </c>
      <c r="N125" s="27">
        <f t="shared" si="128"/>
        <v>0.32820753593118468</v>
      </c>
      <c r="O125" s="27">
        <f t="shared" si="128"/>
        <v>-1.2011191959853491</v>
      </c>
      <c r="P125" s="27">
        <f t="shared" si="128"/>
        <v>0.30776697898050287</v>
      </c>
      <c r="Q125" s="27">
        <f t="shared" si="129"/>
        <v>-0.89335221700484624</v>
      </c>
      <c r="W125" t="str">
        <f t="shared" si="130"/>
        <v>31 Science, engineering and technology associate professionals</v>
      </c>
      <c r="X125" s="27">
        <f t="shared" si="131"/>
        <v>0.26692319418565091</v>
      </c>
      <c r="Y125" s="27">
        <f t="shared" si="131"/>
        <v>0.63263385444227982</v>
      </c>
      <c r="Z125" s="27">
        <f t="shared" si="131"/>
        <v>0.3205709310043261</v>
      </c>
      <c r="AA125" s="27">
        <f t="shared" si="131"/>
        <v>0.76706140470205808</v>
      </c>
      <c r="AB125" s="27">
        <f t="shared" si="132"/>
        <v>1.0876323357063842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2.2552746750664152</v>
      </c>
      <c r="C126" s="27">
        <f t="shared" si="125"/>
        <v>0.68729822878834312</v>
      </c>
      <c r="D126" s="27">
        <f t="shared" si="125"/>
        <v>10.728786077084667</v>
      </c>
      <c r="E126" s="27">
        <f t="shared" si="125"/>
        <v>5.9611634404957492</v>
      </c>
      <c r="F126" s="27">
        <f t="shared" si="126"/>
        <v>16.689949517580416</v>
      </c>
      <c r="L126" t="str">
        <f t="shared" si="127"/>
        <v>32 Health and social care associate professionals</v>
      </c>
      <c r="M126" s="27">
        <f t="shared" si="128"/>
        <v>0.161002519802524</v>
      </c>
      <c r="N126" s="27">
        <f t="shared" si="128"/>
        <v>0.1576765216874958</v>
      </c>
      <c r="O126" s="27">
        <f t="shared" si="128"/>
        <v>1.3298751258471588</v>
      </c>
      <c r="P126" s="27">
        <f t="shared" si="128"/>
        <v>0.72215665304804144</v>
      </c>
      <c r="Q126" s="27">
        <f t="shared" si="129"/>
        <v>2.0520317788952003</v>
      </c>
      <c r="W126" t="str">
        <f t="shared" si="130"/>
        <v>32 Health and social care associate professionals</v>
      </c>
      <c r="X126" s="27">
        <f t="shared" si="131"/>
        <v>2.094272155263873</v>
      </c>
      <c r="Y126" s="27">
        <f t="shared" si="131"/>
        <v>0.52962170710083356</v>
      </c>
      <c r="Z126" s="27">
        <f t="shared" si="131"/>
        <v>9.3989109512375197</v>
      </c>
      <c r="AA126" s="27">
        <f t="shared" si="131"/>
        <v>5.2390067874476891</v>
      </c>
      <c r="AB126" s="27">
        <f t="shared" si="132"/>
        <v>14.637917738685209</v>
      </c>
    </row>
    <row r="127" spans="1:28" x14ac:dyDescent="0.2">
      <c r="A127" t="str">
        <f t="shared" si="124"/>
        <v>33 Protective service occupations</v>
      </c>
      <c r="B127" s="27">
        <f t="shared" si="125"/>
        <v>0.60553996427287426</v>
      </c>
      <c r="C127" s="27">
        <f t="shared" si="125"/>
        <v>0.30667408367571802</v>
      </c>
      <c r="D127" s="27">
        <f t="shared" si="125"/>
        <v>-1.7141630807449451</v>
      </c>
      <c r="E127" s="27">
        <f t="shared" si="125"/>
        <v>0.31017307760693669</v>
      </c>
      <c r="F127" s="27">
        <f t="shared" si="126"/>
        <v>-1.4039900031380084</v>
      </c>
      <c r="L127" t="str">
        <f t="shared" si="127"/>
        <v>33 Protective service occupations</v>
      </c>
      <c r="M127" s="27">
        <f t="shared" si="128"/>
        <v>0.3732911099432572</v>
      </c>
      <c r="N127" s="27">
        <f t="shared" si="128"/>
        <v>0.11180244543401319</v>
      </c>
      <c r="O127" s="27">
        <f t="shared" si="128"/>
        <v>-1.4539633907272425</v>
      </c>
      <c r="P127" s="27">
        <f t="shared" si="128"/>
        <v>-0.19400024587410059</v>
      </c>
      <c r="Q127" s="27">
        <f t="shared" si="129"/>
        <v>-1.647963636601343</v>
      </c>
      <c r="W127" t="str">
        <f t="shared" si="130"/>
        <v>33 Protective service occupations</v>
      </c>
      <c r="X127" s="27">
        <f t="shared" si="131"/>
        <v>0.23224885432961262</v>
      </c>
      <c r="Y127" s="27">
        <f t="shared" si="131"/>
        <v>0.19487163824169196</v>
      </c>
      <c r="Z127" s="27">
        <f t="shared" si="131"/>
        <v>-0.26019969001769372</v>
      </c>
      <c r="AA127" s="27">
        <f t="shared" si="131"/>
        <v>0.50417332348104327</v>
      </c>
      <c r="AB127" s="27">
        <f t="shared" si="132"/>
        <v>0.24397363346334955</v>
      </c>
    </row>
    <row r="128" spans="1:28" x14ac:dyDescent="0.2">
      <c r="A128" t="str">
        <f t="shared" si="124"/>
        <v>34 Culture, media and sports occupations</v>
      </c>
      <c r="B128" s="27">
        <f t="shared" si="125"/>
        <v>1.9200017059858148</v>
      </c>
      <c r="C128" s="27">
        <f t="shared" si="125"/>
        <v>-0.36931029786642</v>
      </c>
      <c r="D128" s="27">
        <f t="shared" si="125"/>
        <v>-1.2983916132345037</v>
      </c>
      <c r="E128" s="27">
        <f t="shared" si="125"/>
        <v>0.80209304650002267</v>
      </c>
      <c r="F128" s="27">
        <f t="shared" si="126"/>
        <v>-0.49629856673448103</v>
      </c>
      <c r="L128" t="str">
        <f t="shared" si="127"/>
        <v>34 Culture, media and sports occupations</v>
      </c>
      <c r="M128" s="27">
        <f t="shared" si="128"/>
        <v>1.3735098849222656</v>
      </c>
      <c r="N128" s="27">
        <f t="shared" si="128"/>
        <v>-0.69171199718011778</v>
      </c>
      <c r="O128" s="27">
        <f t="shared" si="128"/>
        <v>-0.87205657906668943</v>
      </c>
      <c r="P128" s="27">
        <f t="shared" si="128"/>
        <v>0.19462747650130918</v>
      </c>
      <c r="Q128" s="27">
        <f t="shared" si="129"/>
        <v>-0.67742910256538025</v>
      </c>
      <c r="W128" t="str">
        <f t="shared" si="130"/>
        <v>34 Culture, media and sports occupations</v>
      </c>
      <c r="X128" s="27">
        <f t="shared" si="131"/>
        <v>0.5464918210635572</v>
      </c>
      <c r="Y128" s="27">
        <f t="shared" si="131"/>
        <v>0.32240169931368579</v>
      </c>
      <c r="Z128" s="27">
        <f t="shared" si="131"/>
        <v>-0.42633503416779783</v>
      </c>
      <c r="AA128" s="27">
        <f t="shared" si="131"/>
        <v>0.60746556999868728</v>
      </c>
      <c r="AB128" s="27">
        <f t="shared" si="132"/>
        <v>0.18113053583088945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4.0990728101102505</v>
      </c>
      <c r="C129" s="27">
        <f t="shared" si="125"/>
        <v>0.94953079345852132</v>
      </c>
      <c r="D129" s="27">
        <f t="shared" si="125"/>
        <v>5.9744074594334506E-3</v>
      </c>
      <c r="E129" s="27">
        <f t="shared" si="125"/>
        <v>2.2266715408515907</v>
      </c>
      <c r="F129" s="27">
        <f t="shared" si="126"/>
        <v>2.2326459483110241</v>
      </c>
      <c r="L129" t="str">
        <f t="shared" si="127"/>
        <v>35 Business and public service associate professionals</v>
      </c>
      <c r="M129" s="27">
        <f t="shared" si="128"/>
        <v>1.6060346067541253</v>
      </c>
      <c r="N129" s="27">
        <f t="shared" si="128"/>
        <v>0.45315035233223711</v>
      </c>
      <c r="O129" s="27">
        <f t="shared" si="128"/>
        <v>-0.35231461283053989</v>
      </c>
      <c r="P129" s="27">
        <f t="shared" si="128"/>
        <v>5.4365885005402959E-2</v>
      </c>
      <c r="Q129" s="27">
        <f t="shared" si="129"/>
        <v>-0.29794872782513693</v>
      </c>
      <c r="W129" t="str">
        <f t="shared" si="130"/>
        <v>35 Business and public service associate professionals</v>
      </c>
      <c r="X129" s="27">
        <f t="shared" si="131"/>
        <v>2.4930382033561127</v>
      </c>
      <c r="Y129" s="27">
        <f t="shared" si="131"/>
        <v>0.49638044112627355</v>
      </c>
      <c r="Z129" s="27">
        <f t="shared" si="131"/>
        <v>0.35828902028997689</v>
      </c>
      <c r="AA129" s="27">
        <f t="shared" si="131"/>
        <v>2.1723056558461558</v>
      </c>
      <c r="AB129" s="27">
        <f t="shared" si="132"/>
        <v>2.5305946761361326</v>
      </c>
    </row>
    <row r="130" spans="1:28" x14ac:dyDescent="0.2">
      <c r="A130" t="str">
        <f t="shared" si="124"/>
        <v>41 Administrative occupations</v>
      </c>
      <c r="B130" s="27">
        <f t="shared" si="125"/>
        <v>3.1080602405637023</v>
      </c>
      <c r="C130" s="27">
        <f t="shared" si="125"/>
        <v>2.7505762388199884</v>
      </c>
      <c r="D130" s="27">
        <f t="shared" si="125"/>
        <v>3.3331254409954454</v>
      </c>
      <c r="E130" s="27">
        <f t="shared" si="125"/>
        <v>0.23527823607888365</v>
      </c>
      <c r="F130" s="27">
        <f t="shared" si="126"/>
        <v>3.568403677074329</v>
      </c>
      <c r="L130" t="str">
        <f t="shared" si="127"/>
        <v>41 Administrative occupations</v>
      </c>
      <c r="M130" s="27">
        <f t="shared" si="128"/>
        <v>0.71371897563083309</v>
      </c>
      <c r="N130" s="27">
        <f t="shared" si="128"/>
        <v>3.9014263778083418</v>
      </c>
      <c r="O130" s="27">
        <f t="shared" si="128"/>
        <v>2.6072582235608621</v>
      </c>
      <c r="P130" s="27">
        <f t="shared" si="128"/>
        <v>4.0359551895234773</v>
      </c>
      <c r="Q130" s="27">
        <f t="shared" si="129"/>
        <v>6.6432134130843394</v>
      </c>
      <c r="W130" t="str">
        <f t="shared" si="130"/>
        <v>41 Administrative occupations</v>
      </c>
      <c r="X130" s="27">
        <f t="shared" si="131"/>
        <v>2.3943412649326916</v>
      </c>
      <c r="Y130" s="27">
        <f t="shared" si="131"/>
        <v>-1.150850138988126</v>
      </c>
      <c r="Z130" s="27">
        <f t="shared" si="131"/>
        <v>0.72586721743466853</v>
      </c>
      <c r="AA130" s="27">
        <f t="shared" si="131"/>
        <v>-3.800676953444615</v>
      </c>
      <c r="AB130" s="27">
        <f t="shared" si="132"/>
        <v>-3.0748097360099464</v>
      </c>
    </row>
    <row r="131" spans="1:28" x14ac:dyDescent="0.2">
      <c r="A131" t="str">
        <f t="shared" si="124"/>
        <v>42 Secretarial and related occupations</v>
      </c>
      <c r="B131" s="27">
        <f t="shared" si="125"/>
        <v>-0.37904969822830203</v>
      </c>
      <c r="C131" s="27">
        <f t="shared" si="125"/>
        <v>-0.44519368422230166</v>
      </c>
      <c r="D131" s="27">
        <f t="shared" si="125"/>
        <v>-1.1513407317080233</v>
      </c>
      <c r="E131" s="27">
        <f t="shared" si="125"/>
        <v>-4.5103930821325946</v>
      </c>
      <c r="F131" s="27">
        <f t="shared" si="126"/>
        <v>-5.6617338138406179</v>
      </c>
      <c r="L131" t="str">
        <f t="shared" si="127"/>
        <v>42 Secretarial and related occupations</v>
      </c>
      <c r="M131" s="27">
        <f t="shared" si="128"/>
        <v>-0.18511476945768601</v>
      </c>
      <c r="N131" s="27">
        <f t="shared" si="128"/>
        <v>3.5250810488760775E-2</v>
      </c>
      <c r="O131" s="27">
        <f t="shared" si="128"/>
        <v>-0.18960021566507113</v>
      </c>
      <c r="P131" s="27">
        <f t="shared" si="128"/>
        <v>0.21320202520739473</v>
      </c>
      <c r="Q131" s="27">
        <f t="shared" si="129"/>
        <v>2.3601809542323604E-2</v>
      </c>
      <c r="W131" t="str">
        <f t="shared" si="130"/>
        <v>42 Secretarial and related occupations</v>
      </c>
      <c r="X131" s="27">
        <f t="shared" si="131"/>
        <v>-0.19393492877061647</v>
      </c>
      <c r="Y131" s="27">
        <f t="shared" si="131"/>
        <v>-0.48044449471105644</v>
      </c>
      <c r="Z131" s="27">
        <f t="shared" si="131"/>
        <v>-0.96174051604295663</v>
      </c>
      <c r="AA131" s="27">
        <f t="shared" si="131"/>
        <v>-4.7235951073399871</v>
      </c>
      <c r="AB131" s="27">
        <f t="shared" si="132"/>
        <v>-5.6853356233829437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0.64513877275322162</v>
      </c>
      <c r="C132" s="27">
        <f t="shared" si="125"/>
        <v>-0.38270841559113489</v>
      </c>
      <c r="D132" s="27">
        <f t="shared" si="125"/>
        <v>-9.0411840069425153E-2</v>
      </c>
      <c r="E132" s="27">
        <f t="shared" si="125"/>
        <v>0.57546697904072541</v>
      </c>
      <c r="F132" s="27">
        <f t="shared" si="126"/>
        <v>0.48505513897130026</v>
      </c>
      <c r="L132" t="str">
        <f t="shared" si="127"/>
        <v>51 Skilled agricultural and related trades</v>
      </c>
      <c r="M132" s="27">
        <f t="shared" si="128"/>
        <v>0.88778756581516038</v>
      </c>
      <c r="N132" s="27">
        <f t="shared" si="128"/>
        <v>-0.60998666230385545</v>
      </c>
      <c r="O132" s="27">
        <f t="shared" si="128"/>
        <v>-0.13452579223389627</v>
      </c>
      <c r="P132" s="27">
        <f t="shared" si="128"/>
        <v>0.37853964320675715</v>
      </c>
      <c r="Q132" s="27">
        <f t="shared" si="129"/>
        <v>0.24401385097286088</v>
      </c>
      <c r="W132" t="str">
        <f t="shared" si="130"/>
        <v>51 Skilled agricultural and related trades</v>
      </c>
      <c r="X132" s="27">
        <f t="shared" si="131"/>
        <v>-0.2426487930619351</v>
      </c>
      <c r="Y132" s="27">
        <f t="shared" si="131"/>
        <v>0.22727824671270802</v>
      </c>
      <c r="Z132" s="27">
        <f t="shared" si="131"/>
        <v>4.4113952164477777E-2</v>
      </c>
      <c r="AA132" s="27">
        <f t="shared" si="131"/>
        <v>0.1969273358339807</v>
      </c>
      <c r="AB132" s="27">
        <f t="shared" si="132"/>
        <v>0.24104128799845848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1.8388691186102122</v>
      </c>
      <c r="C133" s="27">
        <f t="shared" si="125"/>
        <v>-3.9012173660465628</v>
      </c>
      <c r="D133" s="27">
        <f t="shared" si="125"/>
        <v>-0.58236873187048488</v>
      </c>
      <c r="E133" s="27">
        <f t="shared" si="125"/>
        <v>-1.4948311842803079</v>
      </c>
      <c r="F133" s="27">
        <f t="shared" si="126"/>
        <v>-2.0771999161507928</v>
      </c>
      <c r="L133" t="str">
        <f t="shared" si="127"/>
        <v>52 Skilled metal, electrical and electronic trades</v>
      </c>
      <c r="M133" s="27">
        <f t="shared" si="128"/>
        <v>1.6370998614363685</v>
      </c>
      <c r="N133" s="27">
        <f t="shared" si="128"/>
        <v>-3.7820849074251477</v>
      </c>
      <c r="O133" s="27">
        <f t="shared" si="128"/>
        <v>-0.88001198134201175</v>
      </c>
      <c r="P133" s="27">
        <f t="shared" si="128"/>
        <v>-1.7177207836847259</v>
      </c>
      <c r="Q133" s="27">
        <f t="shared" si="129"/>
        <v>-2.5977327650267377</v>
      </c>
      <c r="W133" t="str">
        <f t="shared" si="130"/>
        <v>52 Skilled metal, electrical and electronic trades</v>
      </c>
      <c r="X133" s="27">
        <f t="shared" si="131"/>
        <v>0.20176925717382421</v>
      </c>
      <c r="Y133" s="27">
        <f t="shared" si="131"/>
        <v>-0.11913245862138661</v>
      </c>
      <c r="Z133" s="27">
        <f t="shared" si="131"/>
        <v>0.29764324947154913</v>
      </c>
      <c r="AA133" s="27">
        <f t="shared" si="131"/>
        <v>0.22288959940439446</v>
      </c>
      <c r="AB133" s="27">
        <f t="shared" si="132"/>
        <v>0.52053284887594353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0.59219182915201074</v>
      </c>
      <c r="C134" s="27">
        <f t="shared" si="125"/>
        <v>-2.8327827227148958</v>
      </c>
      <c r="D134" s="27">
        <f t="shared" si="125"/>
        <v>-9.8829196306397193E-2</v>
      </c>
      <c r="E134" s="27">
        <f t="shared" si="125"/>
        <v>-1.2552457799654171</v>
      </c>
      <c r="F134" s="27">
        <f t="shared" si="126"/>
        <v>-1.3540749762718143</v>
      </c>
      <c r="L134" t="str">
        <f t="shared" si="127"/>
        <v>53 Skilled construction and building trades</v>
      </c>
      <c r="M134" s="27">
        <f t="shared" si="128"/>
        <v>0.52911126816600174</v>
      </c>
      <c r="N134" s="27">
        <f t="shared" si="128"/>
        <v>-2.846304834307972</v>
      </c>
      <c r="O134" s="27">
        <f t="shared" si="128"/>
        <v>1.2791600990119889E-2</v>
      </c>
      <c r="P134" s="27">
        <f t="shared" si="128"/>
        <v>-1.2741474973701106</v>
      </c>
      <c r="Q134" s="27">
        <f t="shared" si="129"/>
        <v>-1.2613558963799907</v>
      </c>
      <c r="W134" t="str">
        <f t="shared" si="130"/>
        <v>53 Skilled construction and building trades</v>
      </c>
      <c r="X134" s="27">
        <f t="shared" si="131"/>
        <v>6.3080560986010892E-2</v>
      </c>
      <c r="Y134" s="27">
        <f t="shared" si="131"/>
        <v>1.3522111593068653E-2</v>
      </c>
      <c r="Z134" s="27">
        <f t="shared" si="131"/>
        <v>-0.11162079729650834</v>
      </c>
      <c r="AA134" s="27">
        <f t="shared" si="131"/>
        <v>1.8901717404688934E-2</v>
      </c>
      <c r="AB134" s="27">
        <f t="shared" si="132"/>
        <v>-9.2719079891819406E-2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-1.1681363646132326</v>
      </c>
      <c r="C135" s="27">
        <f t="shared" si="125"/>
        <v>-0.30519716597626889</v>
      </c>
      <c r="D135" s="27">
        <f t="shared" si="125"/>
        <v>0.47992261588678531</v>
      </c>
      <c r="E135" s="27">
        <f t="shared" si="125"/>
        <v>7.7736528851549025E-2</v>
      </c>
      <c r="F135" s="27">
        <f t="shared" si="126"/>
        <v>0.55765914473833433</v>
      </c>
      <c r="L135" t="str">
        <f t="shared" si="127"/>
        <v>54 Textiles, printing and other skilled trades</v>
      </c>
      <c r="M135" s="27">
        <f t="shared" si="128"/>
        <v>-0.8246795581664319</v>
      </c>
      <c r="N135" s="27">
        <f t="shared" si="128"/>
        <v>-0.58708400098998581</v>
      </c>
      <c r="O135" s="27">
        <f t="shared" si="128"/>
        <v>0.27701849685899838</v>
      </c>
      <c r="P135" s="27">
        <f t="shared" si="128"/>
        <v>-0.17924438938306331</v>
      </c>
      <c r="Q135" s="27">
        <f t="shared" si="129"/>
        <v>9.7774107475935068E-2</v>
      </c>
      <c r="W135" t="str">
        <f t="shared" si="130"/>
        <v>54 Textiles, printing and other skilled trades</v>
      </c>
      <c r="X135" s="27">
        <f t="shared" si="131"/>
        <v>-0.34345680644679355</v>
      </c>
      <c r="Y135" s="27">
        <f t="shared" si="131"/>
        <v>0.28188683501370804</v>
      </c>
      <c r="Z135" s="27">
        <f t="shared" si="131"/>
        <v>0.20290411902778249</v>
      </c>
      <c r="AA135" s="27">
        <f t="shared" si="131"/>
        <v>0.25698091823462565</v>
      </c>
      <c r="AB135" s="27">
        <f t="shared" si="132"/>
        <v>0.45988503726240815</v>
      </c>
    </row>
    <row r="136" spans="1:28" x14ac:dyDescent="0.2">
      <c r="A136" t="str">
        <f t="shared" si="124"/>
        <v>61 Caring personal service occupations</v>
      </c>
      <c r="B136" s="27">
        <f t="shared" si="125"/>
        <v>2.8940590406038069</v>
      </c>
      <c r="C136" s="27">
        <f t="shared" si="125"/>
        <v>-0.61800582754605671</v>
      </c>
      <c r="D136" s="27">
        <f t="shared" si="125"/>
        <v>3.7936496899529573</v>
      </c>
      <c r="E136" s="27">
        <f t="shared" si="125"/>
        <v>6.9446219895137062</v>
      </c>
      <c r="F136" s="27">
        <f t="shared" si="126"/>
        <v>10.738271679466663</v>
      </c>
      <c r="L136" t="str">
        <f t="shared" si="127"/>
        <v>61 Caring personal service occupations</v>
      </c>
      <c r="M136" s="27">
        <f t="shared" si="128"/>
        <v>0.71382726678566755</v>
      </c>
      <c r="N136" s="27">
        <f t="shared" si="128"/>
        <v>-0.71037349457063748</v>
      </c>
      <c r="O136" s="27">
        <f t="shared" si="128"/>
        <v>1.8218243444341322</v>
      </c>
      <c r="P136" s="27">
        <f t="shared" si="128"/>
        <v>1.8255639665387875</v>
      </c>
      <c r="Q136" s="27">
        <f t="shared" si="129"/>
        <v>3.6473883109729197</v>
      </c>
      <c r="W136" t="str">
        <f t="shared" si="130"/>
        <v>61 Caring personal service occupations</v>
      </c>
      <c r="X136" s="27">
        <f t="shared" si="131"/>
        <v>2.18023177381815</v>
      </c>
      <c r="Y136" s="27">
        <f t="shared" si="131"/>
        <v>9.2367667024539912E-2</v>
      </c>
      <c r="Z136" s="27">
        <f t="shared" si="131"/>
        <v>1.9718253455188233</v>
      </c>
      <c r="AA136" s="27">
        <f t="shared" si="131"/>
        <v>5.1190580229749898</v>
      </c>
      <c r="AB136" s="27">
        <f t="shared" si="132"/>
        <v>7.0908833684938131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1.3621155813685437</v>
      </c>
      <c r="C137" s="27">
        <f t="shared" si="125"/>
        <v>-2.1902227556755367</v>
      </c>
      <c r="D137" s="27">
        <f t="shared" si="125"/>
        <v>-1.2374397991188975</v>
      </c>
      <c r="E137" s="27">
        <f t="shared" si="125"/>
        <v>-0.2689690350792997</v>
      </c>
      <c r="F137" s="27">
        <f t="shared" si="126"/>
        <v>-1.5064088341981972</v>
      </c>
      <c r="L137" t="str">
        <f t="shared" si="127"/>
        <v>62 Leisure, travel and related personal service occupations</v>
      </c>
      <c r="M137" s="27">
        <f t="shared" si="128"/>
        <v>0.69639737791997991</v>
      </c>
      <c r="N137" s="27">
        <f t="shared" si="128"/>
        <v>-0.38741569320744507</v>
      </c>
      <c r="O137" s="27">
        <f t="shared" si="128"/>
        <v>-0.23201527674838562</v>
      </c>
      <c r="P137" s="27">
        <f t="shared" si="128"/>
        <v>0.1604534476203483</v>
      </c>
      <c r="Q137" s="27">
        <f t="shared" si="129"/>
        <v>-7.1561829128037324E-2</v>
      </c>
      <c r="W137" t="str">
        <f t="shared" si="130"/>
        <v>62 Leisure, travel and related personal service occupations</v>
      </c>
      <c r="X137" s="27">
        <f t="shared" si="131"/>
        <v>0.66571820344857002</v>
      </c>
      <c r="Y137" s="27">
        <f t="shared" si="131"/>
        <v>-1.8028070624680819</v>
      </c>
      <c r="Z137" s="27">
        <f t="shared" si="131"/>
        <v>-1.0054245223705269</v>
      </c>
      <c r="AA137" s="27">
        <f t="shared" si="131"/>
        <v>-0.42942248269964978</v>
      </c>
      <c r="AB137" s="27">
        <f t="shared" si="132"/>
        <v>-1.4348470050701767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-6.8777383163717953E-2</v>
      </c>
      <c r="C138" s="27">
        <f t="shared" si="125"/>
        <v>0.12685471329972253</v>
      </c>
      <c r="D138" s="27">
        <f t="shared" si="125"/>
        <v>-0.20307158333419617</v>
      </c>
      <c r="E138" s="27">
        <f t="shared" si="125"/>
        <v>5.3691229627439441E-2</v>
      </c>
      <c r="F138" s="27">
        <f t="shared" si="126"/>
        <v>-0.14938035370675673</v>
      </c>
      <c r="L138" t="str">
        <f t="shared" si="127"/>
        <v>63 Community and civil enforcement occupations</v>
      </c>
      <c r="M138" s="27">
        <f t="shared" si="128"/>
        <v>-0.1082161904547147</v>
      </c>
      <c r="N138" s="27">
        <f t="shared" si="128"/>
        <v>0.16126706056327905</v>
      </c>
      <c r="O138" s="27">
        <f t="shared" si="128"/>
        <v>-0.25182063389447057</v>
      </c>
      <c r="P138" s="27">
        <f t="shared" si="128"/>
        <v>5.6253264125694924E-2</v>
      </c>
      <c r="Q138" s="27">
        <f t="shared" si="129"/>
        <v>-0.19556736976877565</v>
      </c>
      <c r="W138" t="str">
        <f t="shared" si="130"/>
        <v>63 Community and civil enforcement occupations</v>
      </c>
      <c r="X138" s="27">
        <f t="shared" si="131"/>
        <v>3.9438807290997108E-2</v>
      </c>
      <c r="Y138" s="27">
        <f t="shared" si="131"/>
        <v>-3.4412347263555715E-2</v>
      </c>
      <c r="Z138" s="27">
        <f t="shared" si="131"/>
        <v>4.8749050560274065E-2</v>
      </c>
      <c r="AA138" s="27">
        <f t="shared" si="131"/>
        <v>-2.5620344982549281E-3</v>
      </c>
      <c r="AB138" s="27">
        <f t="shared" si="132"/>
        <v>4.6187016062019137E-2</v>
      </c>
    </row>
    <row r="139" spans="1:28" x14ac:dyDescent="0.2">
      <c r="A139" t="str">
        <f t="shared" si="124"/>
        <v>71 Sales occupations</v>
      </c>
      <c r="B139" s="27">
        <f t="shared" si="125"/>
        <v>0.6585309085063642</v>
      </c>
      <c r="C139" s="27">
        <f t="shared" si="125"/>
        <v>-2.2511601079009722</v>
      </c>
      <c r="D139" s="27">
        <f t="shared" si="125"/>
        <v>-0.33257111440025966</v>
      </c>
      <c r="E139" s="27">
        <f t="shared" si="125"/>
        <v>-1.2351384712203028</v>
      </c>
      <c r="F139" s="27">
        <f t="shared" si="126"/>
        <v>-1.5677095856205625</v>
      </c>
      <c r="L139" t="str">
        <f t="shared" si="127"/>
        <v>71 Sales occupations</v>
      </c>
      <c r="M139" s="27">
        <f t="shared" si="128"/>
        <v>0.44367860439382412</v>
      </c>
      <c r="N139" s="27">
        <f t="shared" si="128"/>
        <v>-0.93608786148226031</v>
      </c>
      <c r="O139" s="27">
        <f t="shared" si="128"/>
        <v>-0.18055506707684543</v>
      </c>
      <c r="P139" s="27">
        <f t="shared" si="128"/>
        <v>-0.33456354900212659</v>
      </c>
      <c r="Q139" s="27">
        <f t="shared" si="129"/>
        <v>-0.51511861607897202</v>
      </c>
      <c r="W139" t="str">
        <f t="shared" si="130"/>
        <v>71 Sales occupations</v>
      </c>
      <c r="X139" s="27">
        <f t="shared" si="131"/>
        <v>0.21485230411252587</v>
      </c>
      <c r="Y139" s="27">
        <f t="shared" si="131"/>
        <v>-1.3150722464187155</v>
      </c>
      <c r="Z139" s="27">
        <f t="shared" si="131"/>
        <v>-0.15201604732339291</v>
      </c>
      <c r="AA139" s="27">
        <f t="shared" si="131"/>
        <v>-0.90057492221815849</v>
      </c>
      <c r="AB139" s="27">
        <f t="shared" si="132"/>
        <v>-1.0525909695415514</v>
      </c>
    </row>
    <row r="140" spans="1:28" x14ac:dyDescent="0.2">
      <c r="A140" t="str">
        <f t="shared" si="124"/>
        <v>72 Customer service occupations</v>
      </c>
      <c r="B140" s="27">
        <f t="shared" si="125"/>
        <v>1.5326854646184209</v>
      </c>
      <c r="C140" s="27">
        <f t="shared" si="125"/>
        <v>-7.9240562029657013E-2</v>
      </c>
      <c r="D140" s="27">
        <f t="shared" si="125"/>
        <v>1.8231606905417461</v>
      </c>
      <c r="E140" s="27">
        <f t="shared" si="125"/>
        <v>2.2070376426078937</v>
      </c>
      <c r="F140" s="27">
        <f t="shared" si="126"/>
        <v>4.0301983331496398</v>
      </c>
      <c r="L140" t="str">
        <f t="shared" si="127"/>
        <v>72 Customer service occupations</v>
      </c>
      <c r="M140" s="27">
        <f t="shared" si="128"/>
        <v>-5.5048758206519111E-2</v>
      </c>
      <c r="N140" s="27">
        <f t="shared" si="128"/>
        <v>0.49858725454287178</v>
      </c>
      <c r="O140" s="27">
        <f t="shared" si="128"/>
        <v>1.5908521577469905</v>
      </c>
      <c r="P140" s="27">
        <f t="shared" si="128"/>
        <v>1.4893689956369371</v>
      </c>
      <c r="Q140" s="27">
        <f t="shared" si="129"/>
        <v>3.0802211533839277</v>
      </c>
      <c r="W140" t="str">
        <f t="shared" si="130"/>
        <v>72 Customer service occupations</v>
      </c>
      <c r="X140" s="27">
        <f t="shared" si="131"/>
        <v>1.5877342228249374</v>
      </c>
      <c r="Y140" s="27">
        <f t="shared" si="131"/>
        <v>-0.57782781657252791</v>
      </c>
      <c r="Z140" s="27">
        <f t="shared" si="131"/>
        <v>0.23230853279475738</v>
      </c>
      <c r="AA140" s="27">
        <f t="shared" si="131"/>
        <v>0.71766864697092281</v>
      </c>
      <c r="AB140" s="27">
        <f t="shared" si="132"/>
        <v>0.94997717976568019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-5.7920669691043258E-2</v>
      </c>
      <c r="C141" s="27">
        <f t="shared" si="125"/>
        <v>-2.2482499581586328</v>
      </c>
      <c r="D141" s="27">
        <f t="shared" si="125"/>
        <v>0.40965021070466179</v>
      </c>
      <c r="E141" s="27">
        <f t="shared" si="125"/>
        <v>-1.3854511959570033</v>
      </c>
      <c r="F141" s="27">
        <f t="shared" si="126"/>
        <v>-0.97580098525234149</v>
      </c>
      <c r="L141" t="str">
        <f t="shared" si="127"/>
        <v>81 Process, plant and machine operatives</v>
      </c>
      <c r="M141" s="27">
        <f t="shared" si="128"/>
        <v>-0.32709903213003244</v>
      </c>
      <c r="N141" s="27">
        <f t="shared" si="128"/>
        <v>-1.6116835960574978</v>
      </c>
      <c r="O141" s="27">
        <f t="shared" si="128"/>
        <v>-0.10564656724569765</v>
      </c>
      <c r="P141" s="27">
        <f t="shared" si="128"/>
        <v>-0.97409528076775942</v>
      </c>
      <c r="Q141" s="27">
        <f t="shared" si="129"/>
        <v>-1.0797418480134571</v>
      </c>
      <c r="W141" t="str">
        <f t="shared" si="130"/>
        <v>81 Process, plant and machine operatives</v>
      </c>
      <c r="X141" s="27">
        <f t="shared" si="131"/>
        <v>0.26917836243898208</v>
      </c>
      <c r="Y141" s="27">
        <f t="shared" si="131"/>
        <v>-0.63656636210110662</v>
      </c>
      <c r="Z141" s="27">
        <f t="shared" si="131"/>
        <v>0.51529677795036699</v>
      </c>
      <c r="AA141" s="27">
        <f t="shared" si="131"/>
        <v>-0.41135591518925052</v>
      </c>
      <c r="AB141" s="27">
        <f t="shared" si="132"/>
        <v>0.10394086276111647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4.787105224923824</v>
      </c>
      <c r="C142" s="27">
        <f t="shared" si="125"/>
        <v>-3.51042385128234</v>
      </c>
      <c r="D142" s="27">
        <f t="shared" si="125"/>
        <v>0.9518926099729299</v>
      </c>
      <c r="E142" s="27">
        <f t="shared" si="125"/>
        <v>-5.7757196706376135E-2</v>
      </c>
      <c r="F142" s="27">
        <f t="shared" si="126"/>
        <v>0.89413541326655377</v>
      </c>
      <c r="L142" t="str">
        <f t="shared" si="127"/>
        <v>82 Transport and mobile machine drivers and operatives</v>
      </c>
      <c r="M142" s="27">
        <f t="shared" si="128"/>
        <v>4.7834031252396372</v>
      </c>
      <c r="N142" s="27">
        <f t="shared" si="128"/>
        <v>-3.4680553152279465</v>
      </c>
      <c r="O142" s="27">
        <f t="shared" si="128"/>
        <v>0.57574143977994297</v>
      </c>
      <c r="P142" s="27">
        <f t="shared" si="128"/>
        <v>-0.27884391290357513</v>
      </c>
      <c r="Q142" s="27">
        <f t="shared" si="129"/>
        <v>0.29689752687636783</v>
      </c>
      <c r="W142" t="str">
        <f t="shared" si="130"/>
        <v>82 Transport and mobile machine drivers and operatives</v>
      </c>
      <c r="X142" s="27">
        <f t="shared" si="131"/>
        <v>3.7020996842471732E-3</v>
      </c>
      <c r="Y142" s="27">
        <f t="shared" si="131"/>
        <v>-4.2368536054392836E-2</v>
      </c>
      <c r="Z142" s="27">
        <f t="shared" si="131"/>
        <v>0.37615117019302136</v>
      </c>
      <c r="AA142" s="27">
        <f t="shared" si="131"/>
        <v>0.22108671619712528</v>
      </c>
      <c r="AB142" s="27">
        <f t="shared" si="132"/>
        <v>0.59723788639014663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-0.76238777530942059</v>
      </c>
      <c r="C143" s="27">
        <f t="shared" si="125"/>
        <v>-1.706742059776662</v>
      </c>
      <c r="D143" s="27">
        <f t="shared" si="125"/>
        <v>7.5758493850157169</v>
      </c>
      <c r="E143" s="27">
        <f t="shared" si="125"/>
        <v>2.4094406300391746</v>
      </c>
      <c r="F143" s="27">
        <f t="shared" si="126"/>
        <v>9.9852900150548916</v>
      </c>
      <c r="L143" t="str">
        <f t="shared" si="127"/>
        <v>91 Elementary trades and related occupations</v>
      </c>
      <c r="M143" s="27">
        <f t="shared" si="128"/>
        <v>-0.63048289354240339</v>
      </c>
      <c r="N143" s="27">
        <f t="shared" si="128"/>
        <v>-1.1345727543218427</v>
      </c>
      <c r="O143" s="27">
        <f t="shared" si="128"/>
        <v>2.7939280285379677</v>
      </c>
      <c r="P143" s="27">
        <f t="shared" si="128"/>
        <v>0.8589391924654457</v>
      </c>
      <c r="Q143" s="27">
        <f t="shared" si="129"/>
        <v>3.6528672210034134</v>
      </c>
      <c r="W143" t="str">
        <f t="shared" si="130"/>
        <v>91 Elementary trades and related occupations</v>
      </c>
      <c r="X143" s="27">
        <f t="shared" si="131"/>
        <v>-0.13190488176701409</v>
      </c>
      <c r="Y143" s="27">
        <f t="shared" si="131"/>
        <v>-0.57216930545480493</v>
      </c>
      <c r="Z143" s="27">
        <f t="shared" si="131"/>
        <v>4.7819213564777279</v>
      </c>
      <c r="AA143" s="27">
        <f t="shared" si="131"/>
        <v>1.5505014375737147</v>
      </c>
      <c r="AB143" s="27">
        <f t="shared" si="132"/>
        <v>6.3324227940514426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2.9574926809602005</v>
      </c>
      <c r="C144" s="27">
        <f t="shared" si="125"/>
        <v>-7.8514344625110795</v>
      </c>
      <c r="D144" s="27">
        <f t="shared" si="125"/>
        <v>-5.554118297497638</v>
      </c>
      <c r="E144" s="27">
        <f t="shared" si="125"/>
        <v>-3.4234587780441075</v>
      </c>
      <c r="F144" s="27">
        <f t="shared" si="126"/>
        <v>-8.9775770755417454</v>
      </c>
      <c r="L144" t="str">
        <f t="shared" si="127"/>
        <v>92 Elementary administration and service occupations</v>
      </c>
      <c r="M144" s="27">
        <f t="shared" si="128"/>
        <v>1.0213204156018776</v>
      </c>
      <c r="N144" s="27">
        <f t="shared" si="128"/>
        <v>-3.9644850111319663</v>
      </c>
      <c r="O144" s="27">
        <f t="shared" si="128"/>
        <v>-0.57818475855511053</v>
      </c>
      <c r="P144" s="27">
        <f t="shared" si="128"/>
        <v>-1.7437804297747981</v>
      </c>
      <c r="Q144" s="27">
        <f t="shared" si="129"/>
        <v>-2.3219651883299086</v>
      </c>
      <c r="W144" t="str">
        <f t="shared" si="130"/>
        <v>92 Elementary administration and service occupations</v>
      </c>
      <c r="X144" s="27">
        <f t="shared" si="131"/>
        <v>1.9361722653583797</v>
      </c>
      <c r="Y144" s="27">
        <f t="shared" si="131"/>
        <v>-3.8869494513791203</v>
      </c>
      <c r="Z144" s="27">
        <f t="shared" si="131"/>
        <v>-4.9759335389424457</v>
      </c>
      <c r="AA144" s="27">
        <f t="shared" si="131"/>
        <v>-1.6796783482693911</v>
      </c>
      <c r="AB144" s="27">
        <f t="shared" si="132"/>
        <v>-6.6556118872118368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58.514999999999873</v>
      </c>
      <c r="C146" s="29">
        <f t="shared" ref="C146" si="133">D35-C35</f>
        <v>-12.855000000000246</v>
      </c>
      <c r="D146" s="29">
        <f>E35-D35</f>
        <v>22.344999999999914</v>
      </c>
      <c r="E146" s="29">
        <f>F35-E35</f>
        <v>35.030000000000314</v>
      </c>
      <c r="F146" s="29">
        <f t="shared" ref="F146" si="134">F35-D35</f>
        <v>57.375000000000227</v>
      </c>
      <c r="L146" s="24" t="str">
        <f>L35</f>
        <v>All occupations</v>
      </c>
      <c r="M146" s="29">
        <f>N35-M35</f>
        <v>28.880574477310915</v>
      </c>
      <c r="N146" s="29">
        <f t="shared" ref="N146" si="135">O35-N35</f>
        <v>-12.029265792251408</v>
      </c>
      <c r="O146" s="29">
        <f>P35-O35</f>
        <v>8.6712314332905862</v>
      </c>
      <c r="P146" s="29">
        <f>Q35-P35</f>
        <v>13.114277849028667</v>
      </c>
      <c r="Q146" s="29">
        <f t="shared" ref="Q146" si="136">Q35-O35</f>
        <v>21.785509282319254</v>
      </c>
      <c r="W146" s="24" t="str">
        <f>W35</f>
        <v>All occupations</v>
      </c>
      <c r="X146" s="29">
        <f>Y35-X35</f>
        <v>29.63442552268873</v>
      </c>
      <c r="Y146" s="29">
        <f t="shared" ref="Y146" si="137">Z35-Y35</f>
        <v>-0.82573420774878059</v>
      </c>
      <c r="Z146" s="29">
        <f>AA35-Z35</f>
        <v>13.673768566709668</v>
      </c>
      <c r="AA146" s="29">
        <f>AB35-AA35</f>
        <v>21.915722150971646</v>
      </c>
      <c r="AB146" s="29">
        <f t="shared" ref="AB146" si="138">AB35-Z35</f>
        <v>35.589490717681315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34.743634218080601</v>
      </c>
      <c r="C153" s="11">
        <f t="shared" ref="C153:F153" si="143">C8</f>
        <v>41.827282258017114</v>
      </c>
      <c r="D153" s="11">
        <f t="shared" si="143"/>
        <v>42.908285258708645</v>
      </c>
      <c r="E153" s="11">
        <f t="shared" si="143"/>
        <v>38.757076596011899</v>
      </c>
      <c r="F153" s="11">
        <f t="shared" si="143"/>
        <v>42.368244349735441</v>
      </c>
      <c r="H153" s="40">
        <f>IF(D$151-B$151 &lt;&gt; 0,(EXP(LN(D153/B153)/(D$151-B$151))-1)*100,0)</f>
        <v>4.311738363595996</v>
      </c>
      <c r="I153" s="40">
        <f>IF(F$151-D$151 &lt;&gt; 0,(EXP(LN(F153/D153)/(F$151-D$151))-1)*100,0)</f>
        <v>-8.4403088833828743E-2</v>
      </c>
      <c r="L153" s="10" t="str">
        <f>L8</f>
        <v>11 Corporate managers and directors</v>
      </c>
      <c r="M153" s="11">
        <f>M8</f>
        <v>24.414113018177119</v>
      </c>
      <c r="N153" s="11">
        <f t="shared" ref="N153:Q153" si="144">N8</f>
        <v>27.89920349556429</v>
      </c>
      <c r="O153" s="11">
        <f t="shared" si="144"/>
        <v>28.177988674577303</v>
      </c>
      <c r="P153" s="11">
        <f t="shared" si="144"/>
        <v>24.195004071658701</v>
      </c>
      <c r="Q153" s="11">
        <f t="shared" si="144"/>
        <v>25.055139359169072</v>
      </c>
      <c r="S153" s="40">
        <f>IF(O$151-M$151 &lt;&gt; 0,(EXP(LN(O153/M153)/(O$151-M$151))-1)*100,0)</f>
        <v>2.9091065996432963</v>
      </c>
      <c r="T153" s="40">
        <f>IF(Q$151-O$151 &lt;&gt; 0,(EXP(LN(Q153/O153)/(Q$151-O$151))-1)*100,0)</f>
        <v>-0.78002296911372504</v>
      </c>
      <c r="W153" s="10" t="str">
        <f>W8</f>
        <v>11 Corporate managers and directors</v>
      </c>
      <c r="X153" s="11">
        <f>X8</f>
        <v>10.329521199903429</v>
      </c>
      <c r="Y153" s="11">
        <f t="shared" ref="Y153:AB153" si="145">Y8</f>
        <v>13.928078762452804</v>
      </c>
      <c r="Z153" s="11">
        <f t="shared" si="145"/>
        <v>14.73029658413124</v>
      </c>
      <c r="AA153" s="11">
        <f t="shared" si="145"/>
        <v>14.562072524353132</v>
      </c>
      <c r="AB153" s="11">
        <f t="shared" si="145"/>
        <v>17.313104990566444</v>
      </c>
      <c r="AD153" s="40">
        <f>IF(Z$151-X$151 &lt;&gt; 0,(EXP(LN(Z153/X153)/(Z$151-X$151))-1)*100,0)</f>
        <v>7.3559847506021736</v>
      </c>
      <c r="AE153" s="40">
        <f>IF(AB$151-Z$151 &lt;&gt; 0,(EXP(LN(AB153/Z153)/(AB$151-Z$151))-1)*100,0)</f>
        <v>1.0828701446113032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19.228070148889955</v>
      </c>
      <c r="C154" s="11">
        <f t="shared" ref="C154:F178" si="146">C9</f>
        <v>20.468121605416098</v>
      </c>
      <c r="D154" s="11">
        <f t="shared" si="146"/>
        <v>21.563471135464013</v>
      </c>
      <c r="E154" s="11">
        <f t="shared" si="146"/>
        <v>22.003798680853777</v>
      </c>
      <c r="F154" s="11">
        <f t="shared" si="146"/>
        <v>25.029535979126546</v>
      </c>
      <c r="H154" s="40">
        <f t="shared" ref="H154:H177" si="147">IF(D$151-B$151 &lt;&gt; 0,(EXP(LN(D154/B154)/(D$151-B$151))-1)*100,0)</f>
        <v>2.3190725192157702</v>
      </c>
      <c r="I154" s="40">
        <f t="shared" ref="I154:I180" si="148">IF(F$151-D$151 &lt;&gt; 0,(EXP(LN(F154/D154)/(F$151-D$151))-1)*100,0)</f>
        <v>0.99865921330808405</v>
      </c>
      <c r="L154" s="10" t="str">
        <f t="shared" ref="L154:Q154" si="149">L9</f>
        <v>12 Other managers and proprietors</v>
      </c>
      <c r="M154" s="11">
        <f t="shared" si="149"/>
        <v>11.51306011476791</v>
      </c>
      <c r="N154" s="11">
        <f t="shared" si="149"/>
        <v>11.955224369944819</v>
      </c>
      <c r="O154" s="11">
        <f t="shared" si="149"/>
        <v>12.222572789813489</v>
      </c>
      <c r="P154" s="11">
        <f t="shared" si="149"/>
        <v>13.554703758273794</v>
      </c>
      <c r="Q154" s="11">
        <f t="shared" si="149"/>
        <v>15.454756149587423</v>
      </c>
      <c r="S154" s="40">
        <f t="shared" ref="S154:S177" si="150">IF(O$151-M$151 &lt;&gt; 0,(EXP(LN(O154/M154)/(O$151-M$151))-1)*100,0)</f>
        <v>1.2032296142408638</v>
      </c>
      <c r="T154" s="40">
        <f t="shared" ref="T154:T177" si="151">IF(Q$151-O$151 &lt;&gt; 0,(EXP(LN(Q154/O154)/(Q$151-O$151))-1)*100,0)</f>
        <v>1.5765133991007874</v>
      </c>
      <c r="W154" s="10" t="str">
        <f t="shared" ref="W154:AB154" si="152">W9</f>
        <v>12 Other managers and proprietors</v>
      </c>
      <c r="X154" s="11">
        <f t="shared" si="152"/>
        <v>7.7150100341220202</v>
      </c>
      <c r="Y154" s="11">
        <f t="shared" si="152"/>
        <v>8.512897235471268</v>
      </c>
      <c r="Z154" s="11">
        <f t="shared" si="152"/>
        <v>9.3408983456505119</v>
      </c>
      <c r="AA154" s="11">
        <f t="shared" si="152"/>
        <v>8.4490949225799739</v>
      </c>
      <c r="AB154" s="11">
        <f t="shared" si="152"/>
        <v>9.574779829539132</v>
      </c>
      <c r="AD154" s="40">
        <f t="shared" ref="AD154:AD177" si="153">IF(Z$151-X$151 &lt;&gt; 0,(EXP(LN(Z154/X154)/(Z$151-X$151))-1)*100,0)</f>
        <v>3.8987757168260639</v>
      </c>
      <c r="AE154" s="40">
        <f t="shared" ref="AE154:AE177" si="154">IF(AB$151-Z$151 &lt;&gt; 0,(EXP(LN(AB154/Z154)/(AB$151-Z$151))-1)*100,0)</f>
        <v>0.16500338278668814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30.382454817703753</v>
      </c>
      <c r="C155" s="11">
        <f t="shared" si="146"/>
        <v>35.66195759945122</v>
      </c>
      <c r="D155" s="11">
        <f t="shared" si="146"/>
        <v>36.715716507972154</v>
      </c>
      <c r="E155" s="11">
        <f t="shared" si="146"/>
        <v>45.027651989981784</v>
      </c>
      <c r="F155" s="11">
        <f t="shared" si="146"/>
        <v>51.446447810532682</v>
      </c>
      <c r="H155" s="40">
        <f t="shared" si="147"/>
        <v>3.8594048076412868</v>
      </c>
      <c r="I155" s="40">
        <f t="shared" si="148"/>
        <v>2.2743887027048215</v>
      </c>
      <c r="L155" s="10" t="str">
        <f t="shared" ref="L155:Q155" si="155">L10</f>
        <v>21 Science, research, engineering and technology professionals</v>
      </c>
      <c r="M155" s="11">
        <f t="shared" si="155"/>
        <v>24.673889361324036</v>
      </c>
      <c r="N155" s="11">
        <f t="shared" si="155"/>
        <v>29.248775189269015</v>
      </c>
      <c r="O155" s="11">
        <f t="shared" si="155"/>
        <v>28.755219359703428</v>
      </c>
      <c r="P155" s="11">
        <f t="shared" si="155"/>
        <v>34.093094750767193</v>
      </c>
      <c r="Q155" s="11">
        <f t="shared" si="155"/>
        <v>37.667148467091373</v>
      </c>
      <c r="S155" s="40">
        <f t="shared" si="150"/>
        <v>3.1088194464059304</v>
      </c>
      <c r="T155" s="40">
        <f t="shared" si="151"/>
        <v>1.8160874049104825</v>
      </c>
      <c r="W155" s="10" t="str">
        <f t="shared" ref="W155:AB155" si="156">W10</f>
        <v>21 Science, research, engineering and technology professionals</v>
      </c>
      <c r="X155" s="11">
        <f t="shared" si="156"/>
        <v>5.708565456379759</v>
      </c>
      <c r="Y155" s="11">
        <f t="shared" si="156"/>
        <v>6.4131824101821691</v>
      </c>
      <c r="Z155" s="11">
        <f t="shared" si="156"/>
        <v>7.9604971482687334</v>
      </c>
      <c r="AA155" s="11">
        <f t="shared" si="156"/>
        <v>10.934557239214509</v>
      </c>
      <c r="AB155" s="11">
        <f t="shared" si="156"/>
        <v>13.779299343441284</v>
      </c>
      <c r="AD155" s="40">
        <f t="shared" si="153"/>
        <v>6.8766028982553573</v>
      </c>
      <c r="AE155" s="40">
        <f t="shared" si="154"/>
        <v>3.725561922771492</v>
      </c>
    </row>
    <row r="156" spans="1:31" x14ac:dyDescent="0.2">
      <c r="A156" s="10" t="str">
        <f t="shared" si="142"/>
        <v>22 Health professionals</v>
      </c>
      <c r="B156" s="11">
        <f t="shared" si="142"/>
        <v>32.880809676325036</v>
      </c>
      <c r="C156" s="11">
        <f t="shared" si="146"/>
        <v>38.419483951840746</v>
      </c>
      <c r="D156" s="11">
        <f t="shared" si="146"/>
        <v>39.187332567877505</v>
      </c>
      <c r="E156" s="11">
        <f t="shared" si="146"/>
        <v>38.690733282576709</v>
      </c>
      <c r="F156" s="11">
        <f t="shared" si="146"/>
        <v>42.454194051190264</v>
      </c>
      <c r="H156" s="40">
        <f t="shared" si="147"/>
        <v>3.5715891416626233</v>
      </c>
      <c r="I156" s="40">
        <f t="shared" si="148"/>
        <v>0.53524174026844396</v>
      </c>
      <c r="L156" s="10" t="str">
        <f t="shared" ref="L156:Q156" si="157">L11</f>
        <v>22 Health professionals</v>
      </c>
      <c r="M156" s="11">
        <f t="shared" si="157"/>
        <v>8.9009642852373556</v>
      </c>
      <c r="N156" s="11">
        <f t="shared" si="157"/>
        <v>10.009832459454788</v>
      </c>
      <c r="O156" s="11">
        <f t="shared" si="157"/>
        <v>10.601628049542361</v>
      </c>
      <c r="P156" s="11">
        <f t="shared" si="157"/>
        <v>10.405674701875578</v>
      </c>
      <c r="Q156" s="11">
        <f t="shared" si="157"/>
        <v>11.247276386479548</v>
      </c>
      <c r="S156" s="40">
        <f t="shared" si="150"/>
        <v>3.558821843990212</v>
      </c>
      <c r="T156" s="40">
        <f t="shared" si="151"/>
        <v>0.39490049499724122</v>
      </c>
      <c r="W156" s="10" t="str">
        <f t="shared" ref="W156:AB156" si="158">W11</f>
        <v>22 Health professionals</v>
      </c>
      <c r="X156" s="11">
        <f t="shared" si="158"/>
        <v>23.979845391087689</v>
      </c>
      <c r="Y156" s="11">
        <f t="shared" si="158"/>
        <v>28.409651492385944</v>
      </c>
      <c r="Z156" s="11">
        <f t="shared" si="158"/>
        <v>28.585704518335127</v>
      </c>
      <c r="AA156" s="11">
        <f t="shared" si="158"/>
        <v>28.285058580701065</v>
      </c>
      <c r="AB156" s="11">
        <f t="shared" si="158"/>
        <v>31.206917664710716</v>
      </c>
      <c r="AD156" s="40">
        <f t="shared" si="153"/>
        <v>3.5763265722846382</v>
      </c>
      <c r="AE156" s="40">
        <f t="shared" si="154"/>
        <v>0.58660073267613466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35.925326564997498</v>
      </c>
      <c r="C157" s="11">
        <f t="shared" si="146"/>
        <v>38.600438340487926</v>
      </c>
      <c r="D157" s="11">
        <f t="shared" si="146"/>
        <v>40.873681343267329</v>
      </c>
      <c r="E157" s="11">
        <f t="shared" si="146"/>
        <v>41.485291563396316</v>
      </c>
      <c r="F157" s="11">
        <f t="shared" si="146"/>
        <v>45.530598942953631</v>
      </c>
      <c r="H157" s="40">
        <f t="shared" si="147"/>
        <v>2.6144699211213984</v>
      </c>
      <c r="I157" s="40">
        <f t="shared" si="148"/>
        <v>0.7219149066156616</v>
      </c>
      <c r="L157" s="10" t="str">
        <f t="shared" ref="L157:Q157" si="159">L12</f>
        <v>23 Teaching and other educational professionals</v>
      </c>
      <c r="M157" s="11">
        <f t="shared" si="159"/>
        <v>12.141558061677166</v>
      </c>
      <c r="N157" s="11">
        <f t="shared" si="159"/>
        <v>13.065838149835239</v>
      </c>
      <c r="O157" s="11">
        <f t="shared" si="159"/>
        <v>13.821239242321326</v>
      </c>
      <c r="P157" s="11">
        <f t="shared" si="159"/>
        <v>14.489188380638831</v>
      </c>
      <c r="Q157" s="11">
        <f t="shared" si="159"/>
        <v>15.451289610319245</v>
      </c>
      <c r="S157" s="40">
        <f t="shared" si="150"/>
        <v>2.6253172564902894</v>
      </c>
      <c r="T157" s="40">
        <f t="shared" si="151"/>
        <v>0.7460087850092556</v>
      </c>
      <c r="W157" s="10" t="str">
        <f t="shared" ref="W157:AB157" si="160">W12</f>
        <v>23 Teaching and other educational professionals</v>
      </c>
      <c r="X157" s="11">
        <f t="shared" si="160"/>
        <v>23.783768503320324</v>
      </c>
      <c r="Y157" s="11">
        <f t="shared" si="160"/>
        <v>25.534600190652736</v>
      </c>
      <c r="Z157" s="11">
        <f t="shared" si="160"/>
        <v>27.052442100945953</v>
      </c>
      <c r="AA157" s="11">
        <f t="shared" si="160"/>
        <v>26.996103182757505</v>
      </c>
      <c r="AB157" s="11">
        <f t="shared" si="160"/>
        <v>30.079309332634462</v>
      </c>
      <c r="AD157" s="40">
        <f t="shared" si="153"/>
        <v>2.6089306129695844</v>
      </c>
      <c r="AE157" s="40">
        <f t="shared" si="154"/>
        <v>0.70957400101774315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30.686007421586389</v>
      </c>
      <c r="C158" s="11">
        <f t="shared" si="146"/>
        <v>38.190511279756826</v>
      </c>
      <c r="D158" s="11">
        <f t="shared" si="146"/>
        <v>41.974422010563046</v>
      </c>
      <c r="E158" s="11">
        <f t="shared" si="146"/>
        <v>43.644599836683327</v>
      </c>
      <c r="F158" s="11">
        <f t="shared" si="146"/>
        <v>48.563172814454894</v>
      </c>
      <c r="H158" s="40">
        <f t="shared" si="147"/>
        <v>6.4654925803932839</v>
      </c>
      <c r="I158" s="40">
        <f t="shared" si="148"/>
        <v>0.976773255727581</v>
      </c>
      <c r="L158" s="10" t="str">
        <f t="shared" ref="L158:Q158" si="161">L13</f>
        <v>24 Business, media and public service professionals</v>
      </c>
      <c r="M158" s="11">
        <f t="shared" si="161"/>
        <v>18.094052332866031</v>
      </c>
      <c r="N158" s="11">
        <f t="shared" si="161"/>
        <v>21.523078114901153</v>
      </c>
      <c r="O158" s="11">
        <f t="shared" si="161"/>
        <v>23.17651564017855</v>
      </c>
      <c r="P158" s="11">
        <f t="shared" si="161"/>
        <v>24.111254179827906</v>
      </c>
      <c r="Q158" s="11">
        <f t="shared" si="161"/>
        <v>25.486791090324406</v>
      </c>
      <c r="S158" s="40">
        <f t="shared" si="150"/>
        <v>5.0757407963504475</v>
      </c>
      <c r="T158" s="40">
        <f t="shared" si="151"/>
        <v>0.63548276048008834</v>
      </c>
      <c r="W158" s="10" t="str">
        <f t="shared" ref="W158:AB158" si="162">W13</f>
        <v>24 Business, media and public service professionals</v>
      </c>
      <c r="X158" s="11">
        <f t="shared" si="162"/>
        <v>12.591955088720377</v>
      </c>
      <c r="Y158" s="11">
        <f t="shared" si="162"/>
        <v>16.66743316485568</v>
      </c>
      <c r="Z158" s="11">
        <f t="shared" si="162"/>
        <v>18.797906370384425</v>
      </c>
      <c r="AA158" s="11">
        <f t="shared" si="162"/>
        <v>19.533345656855438</v>
      </c>
      <c r="AB158" s="11">
        <f t="shared" si="162"/>
        <v>23.076381724130478</v>
      </c>
      <c r="AD158" s="40">
        <f t="shared" si="153"/>
        <v>8.3436002875509665</v>
      </c>
      <c r="AE158" s="40">
        <f t="shared" si="154"/>
        <v>1.3764818513035904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10.650701606583436</v>
      </c>
      <c r="C159" s="11">
        <f t="shared" si="146"/>
        <v>13.024343292706581</v>
      </c>
      <c r="D159" s="11">
        <f t="shared" si="146"/>
        <v>13.985184683080027</v>
      </c>
      <c r="E159" s="11">
        <f t="shared" si="146"/>
        <v>13.104636418099023</v>
      </c>
      <c r="F159" s="11">
        <f t="shared" si="146"/>
        <v>14.179464801781597</v>
      </c>
      <c r="H159" s="40">
        <f t="shared" si="147"/>
        <v>5.5985604158283353</v>
      </c>
      <c r="I159" s="40">
        <f t="shared" si="148"/>
        <v>9.2017275625688733E-2</v>
      </c>
      <c r="L159" s="10" t="str">
        <f t="shared" ref="L159:Q159" si="163">L14</f>
        <v>31 Science, engineering and technology associate professionals</v>
      </c>
      <c r="M159" s="11">
        <f t="shared" si="163"/>
        <v>7.9652063347804196</v>
      </c>
      <c r="N159" s="11">
        <f t="shared" si="163"/>
        <v>10.071924826717899</v>
      </c>
      <c r="O159" s="11">
        <f t="shared" si="163"/>
        <v>10.400132362649083</v>
      </c>
      <c r="P159" s="11">
        <f t="shared" si="163"/>
        <v>9.1990131666637343</v>
      </c>
      <c r="Q159" s="11">
        <f t="shared" si="163"/>
        <v>9.5067801456442371</v>
      </c>
      <c r="S159" s="40">
        <f t="shared" si="150"/>
        <v>5.4795740209340194</v>
      </c>
      <c r="T159" s="40">
        <f t="shared" si="151"/>
        <v>-0.59696629734939943</v>
      </c>
      <c r="W159" s="10" t="str">
        <f t="shared" ref="W159:AB159" si="164">W14</f>
        <v>31 Science, engineering and technology associate professionals</v>
      </c>
      <c r="X159" s="11">
        <f t="shared" si="164"/>
        <v>2.6854952718030192</v>
      </c>
      <c r="Y159" s="11">
        <f t="shared" si="164"/>
        <v>2.9524184659886701</v>
      </c>
      <c r="Z159" s="11">
        <f t="shared" si="164"/>
        <v>3.5850523204309499</v>
      </c>
      <c r="AA159" s="11">
        <f t="shared" si="164"/>
        <v>3.905623251435276</v>
      </c>
      <c r="AB159" s="11">
        <f t="shared" si="164"/>
        <v>4.6726846561373341</v>
      </c>
      <c r="AD159" s="40">
        <f t="shared" si="153"/>
        <v>5.9483557716146773</v>
      </c>
      <c r="AE159" s="40">
        <f t="shared" si="154"/>
        <v>1.7820979350204214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14.980896217151185</v>
      </c>
      <c r="C160" s="11">
        <f t="shared" si="146"/>
        <v>17.236170892217601</v>
      </c>
      <c r="D160" s="11">
        <f t="shared" si="146"/>
        <v>17.923469121005944</v>
      </c>
      <c r="E160" s="11">
        <f t="shared" si="146"/>
        <v>28.652255198090611</v>
      </c>
      <c r="F160" s="11">
        <f t="shared" si="146"/>
        <v>34.61341863858636</v>
      </c>
      <c r="H160" s="40">
        <f t="shared" si="147"/>
        <v>3.6518016559051514</v>
      </c>
      <c r="I160" s="40">
        <f t="shared" si="148"/>
        <v>4.4852119932619505</v>
      </c>
      <c r="L160" s="10" t="str">
        <f t="shared" ref="L160:Q160" si="165">L15</f>
        <v>32 Health and social care associate professionals</v>
      </c>
      <c r="M160" s="11">
        <f t="shared" si="165"/>
        <v>3.6292311211872992</v>
      </c>
      <c r="N160" s="11">
        <f t="shared" si="165"/>
        <v>3.7902336409898232</v>
      </c>
      <c r="O160" s="11">
        <f t="shared" si="165"/>
        <v>3.947910162677319</v>
      </c>
      <c r="P160" s="11">
        <f t="shared" si="165"/>
        <v>5.2777852885244778</v>
      </c>
      <c r="Q160" s="11">
        <f t="shared" si="165"/>
        <v>5.9999419415725193</v>
      </c>
      <c r="S160" s="40">
        <f t="shared" si="150"/>
        <v>1.6975585649270597</v>
      </c>
      <c r="T160" s="40">
        <f>IF(Q$151-O$151 &lt;&gt; 0,(EXP(LN(Q160/O160)/(Q$151-O$151))-1)*100,0)</f>
        <v>2.8297198079418218</v>
      </c>
      <c r="W160" s="10" t="str">
        <f t="shared" ref="W160:AB160" si="166">W15</f>
        <v>32 Health and social care associate professionals</v>
      </c>
      <c r="X160" s="11">
        <f t="shared" si="166"/>
        <v>11.351665095963904</v>
      </c>
      <c r="Y160" s="11">
        <f t="shared" si="166"/>
        <v>13.445937251227777</v>
      </c>
      <c r="Z160" s="11">
        <f t="shared" si="166"/>
        <v>13.975558958328611</v>
      </c>
      <c r="AA160" s="11">
        <f t="shared" si="166"/>
        <v>23.37446990956613</v>
      </c>
      <c r="AB160" s="11">
        <f t="shared" si="166"/>
        <v>28.613476697013819</v>
      </c>
      <c r="AD160" s="40">
        <f t="shared" si="153"/>
        <v>4.2466057617383424</v>
      </c>
      <c r="AE160" s="40">
        <f t="shared" si="154"/>
        <v>4.893061888548611</v>
      </c>
    </row>
    <row r="161" spans="1:31" x14ac:dyDescent="0.2">
      <c r="A161" s="10" t="str">
        <f t="shared" si="142"/>
        <v>33 Protective service occupations</v>
      </c>
      <c r="B161" s="11">
        <f t="shared" si="142"/>
        <v>7.5385046891874383</v>
      </c>
      <c r="C161" s="11">
        <f t="shared" si="146"/>
        <v>8.1440446534603126</v>
      </c>
      <c r="D161" s="11">
        <f t="shared" si="146"/>
        <v>8.4507187371360306</v>
      </c>
      <c r="E161" s="11">
        <f t="shared" si="146"/>
        <v>6.7365556563910856</v>
      </c>
      <c r="F161" s="11">
        <f t="shared" si="146"/>
        <v>7.0467287339980222</v>
      </c>
      <c r="H161" s="40">
        <f t="shared" si="147"/>
        <v>2.3108487799426092</v>
      </c>
      <c r="I161" s="40">
        <f t="shared" si="148"/>
        <v>-1.2039471597195095</v>
      </c>
      <c r="L161" s="10" t="str">
        <f t="shared" ref="L161:Q161" si="167">L16</f>
        <v>33 Protective service occupations</v>
      </c>
      <c r="M161" s="11">
        <f t="shared" si="167"/>
        <v>6.1020032006811755</v>
      </c>
      <c r="N161" s="11">
        <f t="shared" si="167"/>
        <v>6.4752943106244327</v>
      </c>
      <c r="O161" s="11">
        <f t="shared" si="167"/>
        <v>6.5870967560584459</v>
      </c>
      <c r="P161" s="11">
        <f t="shared" si="167"/>
        <v>5.1331333653312035</v>
      </c>
      <c r="Q161" s="11">
        <f t="shared" si="167"/>
        <v>4.9391331194571029</v>
      </c>
      <c r="S161" s="40">
        <f t="shared" si="150"/>
        <v>1.5416748148222359</v>
      </c>
      <c r="T161" s="40">
        <f t="shared" si="151"/>
        <v>-1.9011809424756887</v>
      </c>
      <c r="W161" s="10" t="str">
        <f t="shared" ref="W161:AB161" si="168">W16</f>
        <v>33 Protective service occupations</v>
      </c>
      <c r="X161" s="11">
        <f t="shared" si="168"/>
        <v>1.4365014885062679</v>
      </c>
      <c r="Y161" s="11">
        <f t="shared" si="168"/>
        <v>1.6687503428358805</v>
      </c>
      <c r="Z161" s="11">
        <f t="shared" si="168"/>
        <v>1.8636219810775725</v>
      </c>
      <c r="AA161" s="11">
        <f t="shared" si="168"/>
        <v>1.6034222910598788</v>
      </c>
      <c r="AB161" s="11">
        <f t="shared" si="168"/>
        <v>2.107595614540922</v>
      </c>
      <c r="AD161" s="40">
        <f t="shared" si="153"/>
        <v>5.3441319344508686</v>
      </c>
      <c r="AE161" s="40">
        <f t="shared" si="154"/>
        <v>0.8235451807039329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7.7002002082204903</v>
      </c>
      <c r="C162" s="11">
        <f t="shared" si="146"/>
        <v>9.6202019142063051</v>
      </c>
      <c r="D162" s="11">
        <f t="shared" si="146"/>
        <v>9.2508916163398851</v>
      </c>
      <c r="E162" s="11">
        <f t="shared" si="146"/>
        <v>7.9525000031053814</v>
      </c>
      <c r="F162" s="11">
        <f t="shared" si="146"/>
        <v>8.7545930496054041</v>
      </c>
      <c r="H162" s="40">
        <f t="shared" si="147"/>
        <v>3.7376283972923696</v>
      </c>
      <c r="I162" s="40">
        <f t="shared" si="148"/>
        <v>-0.36693484428713674</v>
      </c>
      <c r="L162" s="10" t="str">
        <f t="shared" ref="L162:Q162" si="169">L17</f>
        <v>34 Culture, media and sports occupations</v>
      </c>
      <c r="M162" s="11">
        <f t="shared" si="169"/>
        <v>4.312160558108415</v>
      </c>
      <c r="N162" s="11">
        <f t="shared" si="169"/>
        <v>5.6856704430306806</v>
      </c>
      <c r="O162" s="11">
        <f t="shared" si="169"/>
        <v>4.9939584458505628</v>
      </c>
      <c r="P162" s="11">
        <f t="shared" si="169"/>
        <v>4.1219018667838734</v>
      </c>
      <c r="Q162" s="11">
        <f t="shared" si="169"/>
        <v>4.3165293432851826</v>
      </c>
      <c r="S162" s="40">
        <f t="shared" si="150"/>
        <v>2.9793153863390209</v>
      </c>
      <c r="T162" s="40">
        <f t="shared" si="151"/>
        <v>-0.96714071557504333</v>
      </c>
      <c r="W162" s="10" t="str">
        <f t="shared" ref="W162:AB162" si="170">W17</f>
        <v>34 Culture, media and sports occupations</v>
      </c>
      <c r="X162" s="11">
        <f t="shared" si="170"/>
        <v>3.388039650112074</v>
      </c>
      <c r="Y162" s="11">
        <f t="shared" si="170"/>
        <v>3.9345314711756312</v>
      </c>
      <c r="Z162" s="11">
        <f t="shared" si="170"/>
        <v>4.256933170489317</v>
      </c>
      <c r="AA162" s="11">
        <f t="shared" si="170"/>
        <v>3.8305981363215191</v>
      </c>
      <c r="AB162" s="11">
        <f t="shared" si="170"/>
        <v>4.4380637063202064</v>
      </c>
      <c r="AD162" s="40">
        <f t="shared" si="153"/>
        <v>4.6717944521382559</v>
      </c>
      <c r="AE162" s="40">
        <f t="shared" si="154"/>
        <v>0.27818081445811771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33.709060270937805</v>
      </c>
      <c r="C163" s="11">
        <f t="shared" si="146"/>
        <v>37.808133081048055</v>
      </c>
      <c r="D163" s="11">
        <f t="shared" si="146"/>
        <v>38.757663874506576</v>
      </c>
      <c r="E163" s="11">
        <f t="shared" si="146"/>
        <v>38.76363828196601</v>
      </c>
      <c r="F163" s="11">
        <f t="shared" si="146"/>
        <v>40.990309822817601</v>
      </c>
      <c r="H163" s="40">
        <f t="shared" si="147"/>
        <v>2.8305572453309225</v>
      </c>
      <c r="I163" s="40">
        <f t="shared" si="148"/>
        <v>0.37407913153422179</v>
      </c>
      <c r="L163" s="10" t="str">
        <f t="shared" ref="L163:Q163" si="171">L18</f>
        <v>35 Business and public service associate professionals</v>
      </c>
      <c r="M163" s="11">
        <f t="shared" si="171"/>
        <v>17.731774199548354</v>
      </c>
      <c r="N163" s="11">
        <f t="shared" si="171"/>
        <v>19.33780880630248</v>
      </c>
      <c r="O163" s="11">
        <f t="shared" si="171"/>
        <v>19.790959158634717</v>
      </c>
      <c r="P163" s="11">
        <f t="shared" si="171"/>
        <v>19.438644545804177</v>
      </c>
      <c r="Q163" s="11">
        <f t="shared" si="171"/>
        <v>19.49301043080958</v>
      </c>
      <c r="S163" s="40">
        <f t="shared" si="150"/>
        <v>2.2216601843900508</v>
      </c>
      <c r="T163" s="40">
        <f t="shared" si="151"/>
        <v>-0.10107730513830848</v>
      </c>
      <c r="W163" s="10" t="str">
        <f t="shared" ref="W163:AB163" si="172">W18</f>
        <v>35 Business and public service associate professionals</v>
      </c>
      <c r="X163" s="11">
        <f t="shared" si="172"/>
        <v>15.977286071389484</v>
      </c>
      <c r="Y163" s="11">
        <f t="shared" si="172"/>
        <v>18.470324274745597</v>
      </c>
      <c r="Z163" s="11">
        <f t="shared" si="172"/>
        <v>18.96670471587187</v>
      </c>
      <c r="AA163" s="11">
        <f t="shared" si="172"/>
        <v>19.324993736161847</v>
      </c>
      <c r="AB163" s="11">
        <f t="shared" si="172"/>
        <v>21.497299392008003</v>
      </c>
      <c r="AD163" s="40">
        <f t="shared" si="153"/>
        <v>3.4898540176417692</v>
      </c>
      <c r="AE163" s="40">
        <f t="shared" si="154"/>
        <v>0.83844380895459203</v>
      </c>
    </row>
    <row r="164" spans="1:31" x14ac:dyDescent="0.2">
      <c r="A164" s="10" t="str">
        <f t="shared" si="142"/>
        <v>41 Administrative occupations</v>
      </c>
      <c r="B164" s="11">
        <f t="shared" si="142"/>
        <v>70.49613311937317</v>
      </c>
      <c r="C164" s="11">
        <f t="shared" si="146"/>
        <v>73.604193359936872</v>
      </c>
      <c r="D164" s="11">
        <f t="shared" si="146"/>
        <v>76.35476959875686</v>
      </c>
      <c r="E164" s="11">
        <f t="shared" si="146"/>
        <v>79.687895039752306</v>
      </c>
      <c r="F164" s="11">
        <f t="shared" si="146"/>
        <v>79.923173275831189</v>
      </c>
      <c r="H164" s="40">
        <f t="shared" si="147"/>
        <v>1.6094674310401569</v>
      </c>
      <c r="I164" s="40">
        <f t="shared" si="148"/>
        <v>0.30496634109813403</v>
      </c>
      <c r="L164" s="10" t="str">
        <f t="shared" ref="L164:Q164" si="173">L19</f>
        <v>41 Administrative occupations</v>
      </c>
      <c r="M164" s="11">
        <f t="shared" si="173"/>
        <v>24.1694044971876</v>
      </c>
      <c r="N164" s="11">
        <f t="shared" si="173"/>
        <v>24.883123472818433</v>
      </c>
      <c r="O164" s="11">
        <f t="shared" si="173"/>
        <v>28.784549850626775</v>
      </c>
      <c r="P164" s="11">
        <f t="shared" si="173"/>
        <v>31.391808074187637</v>
      </c>
      <c r="Q164" s="11">
        <f t="shared" si="173"/>
        <v>35.427763263711114</v>
      </c>
      <c r="S164" s="40">
        <f t="shared" si="150"/>
        <v>3.5568182483072919</v>
      </c>
      <c r="T164" s="40">
        <f t="shared" si="151"/>
        <v>1.3940069540120836</v>
      </c>
      <c r="W164" s="10" t="str">
        <f t="shared" ref="W164:AB164" si="174">W19</f>
        <v>41 Administrative occupations</v>
      </c>
      <c r="X164" s="11">
        <f t="shared" si="174"/>
        <v>46.326728622185549</v>
      </c>
      <c r="Y164" s="11">
        <f t="shared" si="174"/>
        <v>48.72106988711824</v>
      </c>
      <c r="Z164" s="11">
        <f t="shared" si="174"/>
        <v>47.570219748130114</v>
      </c>
      <c r="AA164" s="11">
        <f t="shared" si="174"/>
        <v>48.296086965564783</v>
      </c>
      <c r="AB164" s="11">
        <f t="shared" si="174"/>
        <v>44.495410012120168</v>
      </c>
      <c r="AD164" s="40">
        <f t="shared" si="153"/>
        <v>0.53116255930767409</v>
      </c>
      <c r="AE164" s="40">
        <f t="shared" si="154"/>
        <v>-0.44448185478926927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15.892329595754923</v>
      </c>
      <c r="C165" s="11">
        <f t="shared" si="146"/>
        <v>15.513279897526621</v>
      </c>
      <c r="D165" s="11">
        <f t="shared" si="146"/>
        <v>15.068086213304319</v>
      </c>
      <c r="E165" s="11">
        <f t="shared" si="146"/>
        <v>13.916745481596296</v>
      </c>
      <c r="F165" s="11">
        <f t="shared" si="146"/>
        <v>9.4063523994637013</v>
      </c>
      <c r="H165" s="40">
        <f t="shared" si="147"/>
        <v>-1.0594986715987242</v>
      </c>
      <c r="I165" s="40">
        <f t="shared" si="148"/>
        <v>-3.0924657763434005</v>
      </c>
      <c r="L165" s="10" t="str">
        <f t="shared" ref="L165:Q165" si="175">L20</f>
        <v>42 Secretarial and related occupations</v>
      </c>
      <c r="M165" s="11">
        <f t="shared" si="175"/>
        <v>1.3770903505367575</v>
      </c>
      <c r="N165" s="11">
        <f t="shared" si="175"/>
        <v>1.1919755810790715</v>
      </c>
      <c r="O165" s="11">
        <f t="shared" si="175"/>
        <v>1.2272263915678323</v>
      </c>
      <c r="P165" s="11">
        <f t="shared" si="175"/>
        <v>1.0376261759027612</v>
      </c>
      <c r="Q165" s="11">
        <f t="shared" si="175"/>
        <v>1.2508282011101559</v>
      </c>
      <c r="S165" s="40">
        <f>IF(O$151-M$151 &lt;&gt; 0,(EXP(LN(O165/M165)/(O$151-M$151))-1)*100,0)</f>
        <v>-2.2779767202548262</v>
      </c>
      <c r="T165" s="40">
        <f t="shared" si="151"/>
        <v>0.1270755786191291</v>
      </c>
      <c r="W165" s="10" t="str">
        <f t="shared" ref="W165:AB165" si="176">W20</f>
        <v>42 Secretarial and related occupations</v>
      </c>
      <c r="X165" s="11">
        <f t="shared" si="176"/>
        <v>14.515239245218165</v>
      </c>
      <c r="Y165" s="11">
        <f t="shared" si="176"/>
        <v>14.321304316447549</v>
      </c>
      <c r="Z165" s="11">
        <f t="shared" si="176"/>
        <v>13.840859821736492</v>
      </c>
      <c r="AA165" s="11">
        <f t="shared" si="176"/>
        <v>12.879119305693536</v>
      </c>
      <c r="AB165" s="11">
        <f t="shared" si="176"/>
        <v>8.1555241983535485</v>
      </c>
      <c r="AD165" s="40">
        <f t="shared" si="153"/>
        <v>-0.94696786737088479</v>
      </c>
      <c r="AE165" s="40">
        <f t="shared" si="154"/>
        <v>-3.4647510952175331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5.5262712216288801</v>
      </c>
      <c r="C166" s="11">
        <f t="shared" si="146"/>
        <v>6.1714099943821017</v>
      </c>
      <c r="D166" s="11">
        <f t="shared" si="146"/>
        <v>5.7887015787909668</v>
      </c>
      <c r="E166" s="11">
        <f t="shared" si="146"/>
        <v>5.6982897387215417</v>
      </c>
      <c r="F166" s="11">
        <f t="shared" si="146"/>
        <v>6.2737567177622671</v>
      </c>
      <c r="H166" s="40">
        <f t="shared" si="147"/>
        <v>0.93221243921026709</v>
      </c>
      <c r="I166" s="40">
        <f t="shared" si="148"/>
        <v>0.5378902542163333</v>
      </c>
      <c r="L166" s="10" t="str">
        <f t="shared" ref="L166:Q166" si="177">L21</f>
        <v>51 Skilled agricultural and related trades</v>
      </c>
      <c r="M166" s="11">
        <f t="shared" si="177"/>
        <v>4.442862735128208</v>
      </c>
      <c r="N166" s="11">
        <f t="shared" si="177"/>
        <v>5.3306503009433683</v>
      </c>
      <c r="O166" s="11">
        <f t="shared" si="177"/>
        <v>4.7206636386395129</v>
      </c>
      <c r="P166" s="11">
        <f t="shared" si="177"/>
        <v>4.5861378464056166</v>
      </c>
      <c r="Q166" s="11">
        <f t="shared" si="177"/>
        <v>4.9646774896123738</v>
      </c>
      <c r="S166" s="40">
        <f t="shared" si="150"/>
        <v>1.2203960400554825</v>
      </c>
      <c r="T166" s="40">
        <f t="shared" si="151"/>
        <v>0.33655807241153024</v>
      </c>
      <c r="W166" s="10" t="str">
        <f t="shared" ref="W166:AB166" si="178">W21</f>
        <v>51 Skilled agricultural and related trades</v>
      </c>
      <c r="X166" s="11">
        <f t="shared" si="178"/>
        <v>1.0834084865006708</v>
      </c>
      <c r="Y166" s="11">
        <f t="shared" si="178"/>
        <v>0.84075969343873569</v>
      </c>
      <c r="Z166" s="11">
        <f t="shared" si="178"/>
        <v>1.0680379401514437</v>
      </c>
      <c r="AA166" s="11">
        <f t="shared" si="178"/>
        <v>1.1121518923159215</v>
      </c>
      <c r="AB166" s="11">
        <f t="shared" si="178"/>
        <v>1.3090792281499022</v>
      </c>
      <c r="AD166" s="40">
        <f t="shared" si="153"/>
        <v>-0.28536830891608966</v>
      </c>
      <c r="AE166" s="40">
        <f t="shared" si="154"/>
        <v>1.3659161912087825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22.898545046990407</v>
      </c>
      <c r="C167" s="11">
        <f t="shared" si="146"/>
        <v>24.737414165600619</v>
      </c>
      <c r="D167" s="11">
        <f t="shared" si="146"/>
        <v>20.836196799554056</v>
      </c>
      <c r="E167" s="11">
        <f t="shared" si="146"/>
        <v>20.253828067683571</v>
      </c>
      <c r="F167" s="11">
        <f t="shared" si="146"/>
        <v>18.758996883403263</v>
      </c>
      <c r="H167" s="40">
        <f t="shared" si="147"/>
        <v>-1.8699291426454767</v>
      </c>
      <c r="I167" s="40">
        <f t="shared" si="148"/>
        <v>-0.69767641794897806</v>
      </c>
      <c r="L167" s="10" t="str">
        <f t="shared" ref="L167:Q167" si="179">L22</f>
        <v>52 Skilled metal, electrical and electronic trades</v>
      </c>
      <c r="M167" s="11">
        <f t="shared" si="179"/>
        <v>22.617484229938594</v>
      </c>
      <c r="N167" s="11">
        <f t="shared" si="179"/>
        <v>24.254584091374962</v>
      </c>
      <c r="O167" s="11">
        <f t="shared" si="179"/>
        <v>20.472499183949814</v>
      </c>
      <c r="P167" s="11">
        <f t="shared" si="179"/>
        <v>19.592487202607803</v>
      </c>
      <c r="Q167" s="11">
        <f t="shared" si="179"/>
        <v>17.874766418923077</v>
      </c>
      <c r="S167" s="40">
        <f t="shared" si="150"/>
        <v>-1.9730899508801247</v>
      </c>
      <c r="T167" s="40">
        <f t="shared" si="151"/>
        <v>-0.90053706437029923</v>
      </c>
      <c r="W167" s="10" t="str">
        <f t="shared" ref="W167:AB167" si="180">W22</f>
        <v>52 Skilled metal, electrical and electronic trades</v>
      </c>
      <c r="X167" s="11">
        <f t="shared" si="180"/>
        <v>0.28106081705179864</v>
      </c>
      <c r="Y167" s="11">
        <f t="shared" si="180"/>
        <v>0.48283007422562285</v>
      </c>
      <c r="Z167" s="11">
        <f t="shared" si="180"/>
        <v>0.36369761560423625</v>
      </c>
      <c r="AA167" s="11">
        <f t="shared" si="180"/>
        <v>0.66134086507578538</v>
      </c>
      <c r="AB167" s="11">
        <f t="shared" si="180"/>
        <v>0.88423046448017983</v>
      </c>
      <c r="AD167" s="40">
        <f t="shared" si="153"/>
        <v>5.2902192123700731</v>
      </c>
      <c r="AE167" s="40">
        <f t="shared" si="154"/>
        <v>6.1015352397490785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19.162952019824345</v>
      </c>
      <c r="C168" s="11">
        <f t="shared" si="146"/>
        <v>19.755143848976356</v>
      </c>
      <c r="D168" s="11">
        <f t="shared" si="146"/>
        <v>16.92236112626146</v>
      </c>
      <c r="E168" s="11">
        <f t="shared" si="146"/>
        <v>16.823531929955063</v>
      </c>
      <c r="F168" s="11">
        <f t="shared" si="146"/>
        <v>15.568286149989646</v>
      </c>
      <c r="H168" s="40">
        <f t="shared" si="147"/>
        <v>-2.4561912470830394</v>
      </c>
      <c r="I168" s="40">
        <f t="shared" si="148"/>
        <v>-0.55445708113812664</v>
      </c>
      <c r="L168" s="10" t="str">
        <f t="shared" ref="L168:Q168" si="181">L23</f>
        <v>53 Skilled construction and building trades</v>
      </c>
      <c r="M168" s="11">
        <f t="shared" si="181"/>
        <v>18.956583629016862</v>
      </c>
      <c r="N168" s="11">
        <f t="shared" si="181"/>
        <v>19.485694897182864</v>
      </c>
      <c r="O168" s="11">
        <f t="shared" si="181"/>
        <v>16.639390062874892</v>
      </c>
      <c r="P168" s="11">
        <f t="shared" si="181"/>
        <v>16.652181663865012</v>
      </c>
      <c r="Q168" s="11">
        <f t="shared" si="181"/>
        <v>15.378034166494901</v>
      </c>
      <c r="S168" s="40">
        <f t="shared" si="150"/>
        <v>-2.5738667182466091</v>
      </c>
      <c r="T168" s="40">
        <f t="shared" si="151"/>
        <v>-0.52417234024786374</v>
      </c>
      <c r="W168" s="10" t="str">
        <f t="shared" ref="W168:AB168" si="182">W23</f>
        <v>53 Skilled construction and building trades</v>
      </c>
      <c r="X168" s="11">
        <f t="shared" si="182"/>
        <v>0.20636839080747876</v>
      </c>
      <c r="Y168" s="11">
        <f t="shared" si="182"/>
        <v>0.26944895179348965</v>
      </c>
      <c r="Z168" s="11">
        <f t="shared" si="182"/>
        <v>0.28297106338655831</v>
      </c>
      <c r="AA168" s="11">
        <f t="shared" si="182"/>
        <v>0.17135026609004997</v>
      </c>
      <c r="AB168" s="11">
        <f t="shared" si="182"/>
        <v>0.1902519834947389</v>
      </c>
      <c r="AD168" s="40">
        <f t="shared" si="153"/>
        <v>6.5172069020493995</v>
      </c>
      <c r="AE168" s="40">
        <f t="shared" si="154"/>
        <v>-2.6119183709997329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13.383724363120283</v>
      </c>
      <c r="C169" s="11">
        <f t="shared" si="146"/>
        <v>12.215587998507051</v>
      </c>
      <c r="D169" s="11">
        <f t="shared" si="146"/>
        <v>11.910390832530782</v>
      </c>
      <c r="E169" s="11">
        <f t="shared" si="146"/>
        <v>12.390313448417567</v>
      </c>
      <c r="F169" s="11">
        <f t="shared" si="146"/>
        <v>12.468049977269116</v>
      </c>
      <c r="H169" s="40">
        <f t="shared" si="147"/>
        <v>-2.3055694436394103</v>
      </c>
      <c r="I169" s="40">
        <f t="shared" si="148"/>
        <v>0.30552024478838202</v>
      </c>
      <c r="L169" s="10" t="str">
        <f t="shared" ref="L169:Q169" si="183">L24</f>
        <v>54 Textiles, printing and other skilled trades</v>
      </c>
      <c r="M169" s="11">
        <f t="shared" si="183"/>
        <v>7.8551999690461827</v>
      </c>
      <c r="N169" s="11">
        <f t="shared" si="183"/>
        <v>7.0305204108797508</v>
      </c>
      <c r="O169" s="11">
        <f t="shared" si="183"/>
        <v>6.443436409889765</v>
      </c>
      <c r="P169" s="11">
        <f t="shared" si="183"/>
        <v>6.7204549067487633</v>
      </c>
      <c r="Q169" s="11">
        <f t="shared" si="183"/>
        <v>6.5412105173657</v>
      </c>
      <c r="S169" s="40">
        <f t="shared" si="150"/>
        <v>-3.8848030254779897</v>
      </c>
      <c r="T169" s="40">
        <f t="shared" si="151"/>
        <v>0.10045202541351106</v>
      </c>
      <c r="W169" s="10" t="str">
        <f t="shared" ref="W169:AB169" si="184">W24</f>
        <v>54 Textiles, printing and other skilled trades</v>
      </c>
      <c r="X169" s="11">
        <f t="shared" si="184"/>
        <v>5.5285243940741058</v>
      </c>
      <c r="Y169" s="11">
        <f t="shared" si="184"/>
        <v>5.1850675876273122</v>
      </c>
      <c r="Z169" s="11">
        <f t="shared" si="184"/>
        <v>5.4669544226410203</v>
      </c>
      <c r="AA169" s="11">
        <f t="shared" si="184"/>
        <v>5.6698585416688028</v>
      </c>
      <c r="AB169" s="11">
        <f t="shared" si="184"/>
        <v>5.9268394599034284</v>
      </c>
      <c r="AD169" s="40">
        <f t="shared" si="153"/>
        <v>-0.22373454727171449</v>
      </c>
      <c r="AE169" s="40">
        <f t="shared" si="154"/>
        <v>0.53991507052770782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64.35030546678712</v>
      </c>
      <c r="C170" s="11">
        <f t="shared" si="146"/>
        <v>67.244364507390927</v>
      </c>
      <c r="D170" s="11">
        <f t="shared" si="146"/>
        <v>66.62635867984487</v>
      </c>
      <c r="E170" s="11">
        <f t="shared" si="146"/>
        <v>70.420008369797827</v>
      </c>
      <c r="F170" s="11">
        <f t="shared" si="146"/>
        <v>77.364630359311533</v>
      </c>
      <c r="H170" s="40">
        <f t="shared" si="147"/>
        <v>0.69759381331933046</v>
      </c>
      <c r="I170" s="40">
        <f t="shared" si="148"/>
        <v>1.0011747447760566</v>
      </c>
      <c r="L170" s="10" t="str">
        <f t="shared" ref="L170:Q170" si="185">L25</f>
        <v>61 Caring personal service occupations</v>
      </c>
      <c r="M170" s="11">
        <f t="shared" si="185"/>
        <v>9.0744790323267797</v>
      </c>
      <c r="N170" s="11">
        <f t="shared" si="185"/>
        <v>9.7883062991124472</v>
      </c>
      <c r="O170" s="11">
        <f t="shared" si="185"/>
        <v>9.0779328045418097</v>
      </c>
      <c r="P170" s="11">
        <f t="shared" si="185"/>
        <v>10.899757148975942</v>
      </c>
      <c r="Q170" s="11">
        <f t="shared" si="185"/>
        <v>12.725321115514729</v>
      </c>
      <c r="S170" s="40">
        <f t="shared" si="150"/>
        <v>7.6108975878508289E-3</v>
      </c>
      <c r="T170" s="40">
        <f t="shared" si="151"/>
        <v>2.2771895792956132</v>
      </c>
      <c r="W170" s="10" t="str">
        <f t="shared" ref="W170:AB170" si="186">W25</f>
        <v>61 Caring personal service occupations</v>
      </c>
      <c r="X170" s="11">
        <f t="shared" si="186"/>
        <v>55.27582643446037</v>
      </c>
      <c r="Y170" s="11">
        <f t="shared" si="186"/>
        <v>57.45605820827852</v>
      </c>
      <c r="Z170" s="11">
        <f t="shared" si="186"/>
        <v>57.54842587530306</v>
      </c>
      <c r="AA170" s="11">
        <f t="shared" si="186"/>
        <v>59.520251220821883</v>
      </c>
      <c r="AB170" s="11">
        <f t="shared" si="186"/>
        <v>64.639309243796873</v>
      </c>
      <c r="AD170" s="40">
        <f t="shared" si="153"/>
        <v>0.80907757561718974</v>
      </c>
      <c r="AE170" s="40">
        <f t="shared" si="154"/>
        <v>0.77764773148270017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15.270127809036564</v>
      </c>
      <c r="C171" s="11">
        <f t="shared" si="146"/>
        <v>16.632243390405108</v>
      </c>
      <c r="D171" s="11">
        <f t="shared" si="146"/>
        <v>14.442020634729571</v>
      </c>
      <c r="E171" s="11">
        <f t="shared" si="146"/>
        <v>13.204580835610674</v>
      </c>
      <c r="F171" s="11">
        <f t="shared" si="146"/>
        <v>12.935611800531374</v>
      </c>
      <c r="H171" s="40">
        <f t="shared" si="147"/>
        <v>-1.1089341337075953</v>
      </c>
      <c r="I171" s="40">
        <f t="shared" si="148"/>
        <v>-0.73169626786587783</v>
      </c>
      <c r="L171" s="10" t="str">
        <f t="shared" ref="L171:Q171" si="187">L26</f>
        <v>62 Leisure, travel and related personal service occupations</v>
      </c>
      <c r="M171" s="11">
        <f t="shared" si="187"/>
        <v>4.5241751254610625</v>
      </c>
      <c r="N171" s="11">
        <f t="shared" si="187"/>
        <v>5.2205725033810424</v>
      </c>
      <c r="O171" s="11">
        <f t="shared" si="187"/>
        <v>4.8331568101735973</v>
      </c>
      <c r="P171" s="11">
        <f t="shared" si="187"/>
        <v>4.6011415334252117</v>
      </c>
      <c r="Q171" s="11">
        <f t="shared" si="187"/>
        <v>4.76159498104556</v>
      </c>
      <c r="S171" s="40">
        <f t="shared" si="150"/>
        <v>1.3300590324226924</v>
      </c>
      <c r="T171" s="40">
        <f t="shared" si="151"/>
        <v>-9.9398206491752017E-2</v>
      </c>
      <c r="W171" s="10" t="str">
        <f t="shared" ref="W171:AB171" si="188">W26</f>
        <v>62 Leisure, travel and related personal service occupations</v>
      </c>
      <c r="X171" s="11">
        <f t="shared" si="188"/>
        <v>10.745952683575506</v>
      </c>
      <c r="Y171" s="11">
        <f t="shared" si="188"/>
        <v>11.411670887024076</v>
      </c>
      <c r="Z171" s="11">
        <f t="shared" si="188"/>
        <v>9.6088638245559945</v>
      </c>
      <c r="AA171" s="11">
        <f t="shared" si="188"/>
        <v>8.6034393021854676</v>
      </c>
      <c r="AB171" s="11">
        <f t="shared" si="188"/>
        <v>8.1740168194858178</v>
      </c>
      <c r="AD171" s="40">
        <f t="shared" si="153"/>
        <v>-2.2120317279390789</v>
      </c>
      <c r="AE171" s="40">
        <f t="shared" si="154"/>
        <v>-1.0723788746472618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0.70687312669233271</v>
      </c>
      <c r="C172" s="11">
        <f t="shared" si="146"/>
        <v>0.63809574352861476</v>
      </c>
      <c r="D172" s="11">
        <f t="shared" si="146"/>
        <v>0.76495045682833729</v>
      </c>
      <c r="E172" s="11">
        <f t="shared" si="146"/>
        <v>0.56187887349414112</v>
      </c>
      <c r="F172" s="11">
        <f t="shared" si="146"/>
        <v>0.61557010312158056</v>
      </c>
      <c r="H172" s="40">
        <f t="shared" si="147"/>
        <v>1.5917326748035476</v>
      </c>
      <c r="I172" s="40">
        <f t="shared" si="148"/>
        <v>-1.4379758263064479</v>
      </c>
      <c r="L172" s="10" t="str">
        <f t="shared" ref="L172:Q172" si="189">L27</f>
        <v>63 Community and civil enforcement occupations</v>
      </c>
      <c r="M172" s="11">
        <f t="shared" si="189"/>
        <v>0.55745449851624507</v>
      </c>
      <c r="N172" s="11">
        <f t="shared" si="189"/>
        <v>0.44923830806153037</v>
      </c>
      <c r="O172" s="11">
        <f t="shared" si="189"/>
        <v>0.61050536862480942</v>
      </c>
      <c r="P172" s="11">
        <f t="shared" si="189"/>
        <v>0.35868473473033885</v>
      </c>
      <c r="Q172" s="11">
        <f t="shared" si="189"/>
        <v>0.41493799885603377</v>
      </c>
      <c r="S172" s="40">
        <f t="shared" si="150"/>
        <v>1.8347525854057523</v>
      </c>
      <c r="T172" s="40">
        <f t="shared" si="151"/>
        <v>-2.5415317343932875</v>
      </c>
      <c r="W172" s="10" t="str">
        <f t="shared" ref="W172:AB172" si="190">W27</f>
        <v>63 Community and civil enforcement occupations</v>
      </c>
      <c r="X172" s="11">
        <f t="shared" si="190"/>
        <v>0.14941862817608673</v>
      </c>
      <c r="Y172" s="11">
        <f t="shared" si="190"/>
        <v>0.18885743546708383</v>
      </c>
      <c r="Z172" s="11">
        <f t="shared" si="190"/>
        <v>0.15444508820352812</v>
      </c>
      <c r="AA172" s="11">
        <f t="shared" si="190"/>
        <v>0.20319413876380218</v>
      </c>
      <c r="AB172" s="11">
        <f t="shared" si="190"/>
        <v>0.20063210426554726</v>
      </c>
      <c r="AD172" s="40">
        <f t="shared" si="153"/>
        <v>0.6639276021414231</v>
      </c>
      <c r="AE172" s="40">
        <f t="shared" si="154"/>
        <v>1.7595290752580928</v>
      </c>
    </row>
    <row r="173" spans="1:31" x14ac:dyDescent="0.2">
      <c r="A173" s="10" t="str">
        <f t="shared" si="142"/>
        <v>71 Sales occupations</v>
      </c>
      <c r="B173" s="11">
        <f t="shared" si="142"/>
        <v>52.80620277834015</v>
      </c>
      <c r="C173" s="11">
        <f t="shared" si="146"/>
        <v>53.464733686846515</v>
      </c>
      <c r="D173" s="11">
        <f t="shared" si="146"/>
        <v>51.213573578945542</v>
      </c>
      <c r="E173" s="11">
        <f t="shared" si="146"/>
        <v>50.881002464545283</v>
      </c>
      <c r="F173" s="11">
        <f t="shared" si="146"/>
        <v>49.64586399332498</v>
      </c>
      <c r="H173" s="40">
        <f t="shared" si="147"/>
        <v>-0.61060925405985733</v>
      </c>
      <c r="I173" s="40">
        <f t="shared" si="148"/>
        <v>-0.20704883829246734</v>
      </c>
      <c r="L173" s="10" t="str">
        <f t="shared" ref="L173:Q173" si="191">L28</f>
        <v>71 Sales occupations</v>
      </c>
      <c r="M173" s="11">
        <f t="shared" si="191"/>
        <v>19.233786073866909</v>
      </c>
      <c r="N173" s="11">
        <f t="shared" si="191"/>
        <v>19.677464678260733</v>
      </c>
      <c r="O173" s="11">
        <f t="shared" si="191"/>
        <v>18.741376816778473</v>
      </c>
      <c r="P173" s="11">
        <f t="shared" si="191"/>
        <v>18.560821749701628</v>
      </c>
      <c r="Q173" s="11">
        <f t="shared" si="191"/>
        <v>18.226258200699501</v>
      </c>
      <c r="S173" s="40">
        <f t="shared" si="150"/>
        <v>-0.51735071583245418</v>
      </c>
      <c r="T173" s="40">
        <f t="shared" si="151"/>
        <v>-0.18563036622750717</v>
      </c>
      <c r="W173" s="10" t="str">
        <f t="shared" ref="W173:AB173" si="192">W28</f>
        <v>71 Sales occupations</v>
      </c>
      <c r="X173" s="11">
        <f t="shared" si="192"/>
        <v>33.572416704473277</v>
      </c>
      <c r="Y173" s="11">
        <f t="shared" si="192"/>
        <v>33.787269008585803</v>
      </c>
      <c r="Z173" s="11">
        <f t="shared" si="192"/>
        <v>32.472196762167087</v>
      </c>
      <c r="AA173" s="11">
        <f t="shared" si="192"/>
        <v>32.320180714843694</v>
      </c>
      <c r="AB173" s="11">
        <f t="shared" si="192"/>
        <v>31.419605792625536</v>
      </c>
      <c r="AD173" s="40">
        <f t="shared" si="153"/>
        <v>-0.66419559396078132</v>
      </c>
      <c r="AE173" s="40">
        <f t="shared" si="154"/>
        <v>-0.21943989514600082</v>
      </c>
    </row>
    <row r="174" spans="1:31" x14ac:dyDescent="0.2">
      <c r="A174" s="10" t="str">
        <f t="shared" si="142"/>
        <v>72 Customer service occupations</v>
      </c>
      <c r="B174" s="11">
        <f t="shared" si="142"/>
        <v>12.766814992757451</v>
      </c>
      <c r="C174" s="11">
        <f t="shared" si="146"/>
        <v>14.299500457375872</v>
      </c>
      <c r="D174" s="11">
        <f t="shared" si="146"/>
        <v>14.220259895346215</v>
      </c>
      <c r="E174" s="11">
        <f t="shared" si="146"/>
        <v>16.043420585887961</v>
      </c>
      <c r="F174" s="11">
        <f t="shared" si="146"/>
        <v>18.250458228495855</v>
      </c>
      <c r="H174" s="40">
        <f t="shared" si="147"/>
        <v>2.1797871735846686</v>
      </c>
      <c r="I174" s="40">
        <f t="shared" si="148"/>
        <v>1.6773961696830098</v>
      </c>
      <c r="L174" s="10" t="str">
        <f t="shared" ref="L174:Q174" si="193">L29</f>
        <v>72 Customer service occupations</v>
      </c>
      <c r="M174" s="11">
        <f t="shared" si="193"/>
        <v>5.7627093825164009</v>
      </c>
      <c r="N174" s="11">
        <f t="shared" si="193"/>
        <v>5.7076606243098817</v>
      </c>
      <c r="O174" s="11">
        <f t="shared" si="193"/>
        <v>6.2062478788527535</v>
      </c>
      <c r="P174" s="11">
        <f t="shared" si="193"/>
        <v>7.797100036599744</v>
      </c>
      <c r="Q174" s="11">
        <f t="shared" si="193"/>
        <v>9.2864690322366812</v>
      </c>
      <c r="S174" s="40">
        <f t="shared" si="150"/>
        <v>1.4940259171435155</v>
      </c>
      <c r="T174" s="40">
        <f t="shared" si="151"/>
        <v>2.7230959014038714</v>
      </c>
      <c r="W174" s="10" t="str">
        <f t="shared" ref="W174:AB174" si="194">W29</f>
        <v>72 Customer service occupations</v>
      </c>
      <c r="X174" s="11">
        <f t="shared" si="194"/>
        <v>7.0041056102410577</v>
      </c>
      <c r="Y174" s="11">
        <f t="shared" si="194"/>
        <v>8.5918398330659951</v>
      </c>
      <c r="Z174" s="11">
        <f t="shared" si="194"/>
        <v>8.0140120164934672</v>
      </c>
      <c r="AA174" s="11">
        <f t="shared" si="194"/>
        <v>8.2463205492882246</v>
      </c>
      <c r="AB174" s="11">
        <f t="shared" si="194"/>
        <v>8.9639891962591474</v>
      </c>
      <c r="AD174" s="40">
        <f t="shared" si="153"/>
        <v>2.7305139097375086</v>
      </c>
      <c r="AE174" s="40">
        <f>IF(AB$151-Z$151 &lt;&gt; 0,(EXP(LN(AB174/Z174)/(AB$151-Z$151))-1)*100,0)</f>
        <v>0.74962129133759881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15.873936397934685</v>
      </c>
      <c r="C175" s="11">
        <f t="shared" si="146"/>
        <v>15.816015728243642</v>
      </c>
      <c r="D175" s="11">
        <f t="shared" si="146"/>
        <v>13.567765770085009</v>
      </c>
      <c r="E175" s="11">
        <f t="shared" si="146"/>
        <v>13.977415980789671</v>
      </c>
      <c r="F175" s="11">
        <f t="shared" si="146"/>
        <v>12.591964784832667</v>
      </c>
      <c r="H175" s="40">
        <f t="shared" si="147"/>
        <v>-3.0908598258560627</v>
      </c>
      <c r="I175" s="40">
        <f t="shared" si="148"/>
        <v>-0.496350227284581</v>
      </c>
      <c r="L175" s="10" t="str">
        <f t="shared" ref="L175:Q175" si="195">L30</f>
        <v>81 Process, plant and machine operatives</v>
      </c>
      <c r="M175" s="11">
        <f t="shared" si="195"/>
        <v>12.106788615691505</v>
      </c>
      <c r="N175" s="11">
        <f t="shared" si="195"/>
        <v>11.779689583561472</v>
      </c>
      <c r="O175" s="11">
        <f t="shared" si="195"/>
        <v>10.168005987503975</v>
      </c>
      <c r="P175" s="11">
        <f t="shared" si="195"/>
        <v>10.062359420258277</v>
      </c>
      <c r="Q175" s="11">
        <f t="shared" si="195"/>
        <v>9.0882641394905175</v>
      </c>
      <c r="S175" s="40">
        <f t="shared" si="150"/>
        <v>-3.4301922727136169</v>
      </c>
      <c r="T175" s="40">
        <f t="shared" si="151"/>
        <v>-0.74562099493248324</v>
      </c>
      <c r="W175" s="10" t="str">
        <f t="shared" ref="W175:AB175" si="196">W30</f>
        <v>81 Process, plant and machine operatives</v>
      </c>
      <c r="X175" s="11">
        <f t="shared" si="196"/>
        <v>3.7671477822431614</v>
      </c>
      <c r="Y175" s="11">
        <f t="shared" si="196"/>
        <v>4.0363261446821435</v>
      </c>
      <c r="Z175" s="11">
        <f t="shared" si="196"/>
        <v>3.3997597825810368</v>
      </c>
      <c r="AA175" s="11">
        <f t="shared" si="196"/>
        <v>3.9150565605314038</v>
      </c>
      <c r="AB175" s="11">
        <f t="shared" si="196"/>
        <v>3.5037006453421533</v>
      </c>
      <c r="AD175" s="40">
        <f t="shared" si="153"/>
        <v>-2.0313519490581133</v>
      </c>
      <c r="AE175" s="40">
        <f t="shared" si="154"/>
        <v>0.20096807211378298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29.975139994627799</v>
      </c>
      <c r="C176" s="11">
        <f t="shared" si="146"/>
        <v>34.762245219551623</v>
      </c>
      <c r="D176" s="11">
        <f t="shared" si="146"/>
        <v>31.251821368269283</v>
      </c>
      <c r="E176" s="11">
        <f t="shared" si="146"/>
        <v>32.203713978242213</v>
      </c>
      <c r="F176" s="11">
        <f t="shared" si="146"/>
        <v>32.145956781535837</v>
      </c>
      <c r="H176" s="40">
        <f t="shared" si="147"/>
        <v>0.83767476386811257</v>
      </c>
      <c r="I176" s="40">
        <f t="shared" si="148"/>
        <v>0.18823710024460372</v>
      </c>
      <c r="L176" s="10" t="str">
        <f t="shared" ref="L176:Q176" si="197">L31</f>
        <v>82 Transport and mobile machine drivers and operatives</v>
      </c>
      <c r="M176" s="11">
        <f t="shared" si="197"/>
        <v>28.836711534115132</v>
      </c>
      <c r="N176" s="11">
        <f t="shared" si="197"/>
        <v>33.620114659354769</v>
      </c>
      <c r="O176" s="11">
        <f t="shared" si="197"/>
        <v>30.152059344126823</v>
      </c>
      <c r="P176" s="11">
        <f t="shared" si="197"/>
        <v>30.727800783906766</v>
      </c>
      <c r="Q176" s="11">
        <f t="shared" si="197"/>
        <v>30.44895687100319</v>
      </c>
      <c r="S176" s="40">
        <f t="shared" si="150"/>
        <v>0.89606973562750269</v>
      </c>
      <c r="T176" s="40">
        <f t="shared" si="151"/>
        <v>6.5344755928165021E-2</v>
      </c>
      <c r="W176" s="10" t="str">
        <f t="shared" ref="W176:AB176" si="198">W31</f>
        <v>82 Transport and mobile machine drivers and operatives</v>
      </c>
      <c r="X176" s="11">
        <f t="shared" si="198"/>
        <v>1.1384284605126374</v>
      </c>
      <c r="Y176" s="11">
        <f t="shared" si="198"/>
        <v>1.1421305601968845</v>
      </c>
      <c r="Z176" s="11">
        <f t="shared" si="198"/>
        <v>1.0997620241424917</v>
      </c>
      <c r="AA176" s="11">
        <f t="shared" si="198"/>
        <v>1.475913194335513</v>
      </c>
      <c r="AB176" s="11">
        <f t="shared" si="198"/>
        <v>1.6969999105326383</v>
      </c>
      <c r="AD176" s="40">
        <f t="shared" si="153"/>
        <v>-0.68871646669632636</v>
      </c>
      <c r="AE176" s="40">
        <f t="shared" si="154"/>
        <v>2.9340056027662875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11.59671984239762</v>
      </c>
      <c r="C177" s="11">
        <f t="shared" si="146"/>
        <v>10.8343320670882</v>
      </c>
      <c r="D177" s="11">
        <f t="shared" si="146"/>
        <v>9.1275900073115377</v>
      </c>
      <c r="E177" s="11">
        <f t="shared" si="146"/>
        <v>16.703439392327255</v>
      </c>
      <c r="F177" s="11">
        <f t="shared" si="146"/>
        <v>19.112880022366429</v>
      </c>
      <c r="H177" s="40">
        <f t="shared" si="147"/>
        <v>-4.6755755531293968</v>
      </c>
      <c r="I177" s="40">
        <f t="shared" si="148"/>
        <v>5.050470200283752</v>
      </c>
      <c r="L177" s="10" t="str">
        <f t="shared" ref="L177:Q178" si="199">L32</f>
        <v>91 Elementary trades and related occupations</v>
      </c>
      <c r="M177" s="11">
        <f t="shared" si="199"/>
        <v>8.9380975841641668</v>
      </c>
      <c r="N177" s="11">
        <f t="shared" si="199"/>
        <v>8.3076146906217634</v>
      </c>
      <c r="O177" s="11">
        <f t="shared" si="199"/>
        <v>7.1730419362999207</v>
      </c>
      <c r="P177" s="11">
        <f t="shared" si="199"/>
        <v>9.9669699648378884</v>
      </c>
      <c r="Q177" s="11">
        <f t="shared" si="199"/>
        <v>10.825909157303334</v>
      </c>
      <c r="S177" s="40">
        <f t="shared" si="150"/>
        <v>-4.3044692227870769</v>
      </c>
      <c r="T177" s="40">
        <f t="shared" si="151"/>
        <v>2.7820796030556538</v>
      </c>
      <c r="W177" s="10" t="str">
        <f t="shared" ref="W177:AB178" si="200">W32</f>
        <v>91 Elementary trades and related occupations</v>
      </c>
      <c r="X177" s="11">
        <f t="shared" si="200"/>
        <v>2.6586222582334487</v>
      </c>
      <c r="Y177" s="11">
        <f t="shared" si="200"/>
        <v>2.5267173764664346</v>
      </c>
      <c r="Z177" s="11">
        <f t="shared" si="200"/>
        <v>1.9545480710116296</v>
      </c>
      <c r="AA177" s="11">
        <f t="shared" si="200"/>
        <v>6.7364694274893573</v>
      </c>
      <c r="AB177" s="11">
        <f t="shared" si="200"/>
        <v>8.286970865063072</v>
      </c>
      <c r="AD177" s="40">
        <f t="shared" si="153"/>
        <v>-5.9675083805975193</v>
      </c>
      <c r="AE177" s="40">
        <f t="shared" si="154"/>
        <v>10.1091213482283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66.526258385071046</v>
      </c>
      <c r="C178" s="11">
        <f t="shared" si="146"/>
        <v>69.483751066031246</v>
      </c>
      <c r="D178" s="11">
        <f t="shared" si="146"/>
        <v>61.632316603520167</v>
      </c>
      <c r="E178" s="11">
        <f t="shared" si="146"/>
        <v>56.078198306022529</v>
      </c>
      <c r="F178" s="11">
        <f t="shared" si="146"/>
        <v>52.654739527978421</v>
      </c>
      <c r="H178" s="40">
        <f>IF(D$151-B$151 &lt;&gt; 0,(EXP(LN(D178/B178)/(D$151-B$151))-1)*100,0)</f>
        <v>-1.5165897545674767</v>
      </c>
      <c r="I178" s="40">
        <f t="shared" ref="I178" si="201">IF(F$151-D$151 &lt;&gt; 0,(EXP(LN(F178/D178)/(F$151-D$151))-1)*100,0)</f>
        <v>-1.0440456036538204</v>
      </c>
      <c r="L178" s="10" t="str">
        <f t="shared" si="199"/>
        <v>92 Elementary administration and service occupations</v>
      </c>
      <c r="M178" s="11">
        <f t="shared" si="199"/>
        <v>33.907037427915611</v>
      </c>
      <c r="N178" s="11">
        <f t="shared" si="199"/>
        <v>34.928357843517489</v>
      </c>
      <c r="O178" s="11">
        <f t="shared" si="199"/>
        <v>30.963872832385523</v>
      </c>
      <c r="P178" s="11">
        <f t="shared" si="199"/>
        <v>30.385688073830412</v>
      </c>
      <c r="Q178" s="11">
        <f t="shared" si="199"/>
        <v>28.641907644055614</v>
      </c>
      <c r="S178" s="40">
        <f t="shared" ref="S178" si="202">IF(O$151-M$151 &lt;&gt; 0,(EXP(LN(O178/M178)/(O$151-M$151))-1)*100,0)</f>
        <v>-1.7996386442264645</v>
      </c>
      <c r="T178" s="40">
        <f t="shared" ref="T178" si="203">IF(Q$151-O$151 &lt;&gt; 0,(EXP(LN(Q178/O178)/(Q$151-O$151))-1)*100,0)</f>
        <v>-0.5183199611572098</v>
      </c>
      <c r="W178" s="10" t="str">
        <f t="shared" si="200"/>
        <v>92 Elementary administration and service occupations</v>
      </c>
      <c r="X178" s="11">
        <f t="shared" si="200"/>
        <v>32.619220957155427</v>
      </c>
      <c r="Y178" s="11">
        <f t="shared" si="200"/>
        <v>34.555393222513807</v>
      </c>
      <c r="Z178" s="11">
        <f t="shared" si="200"/>
        <v>30.668443771134687</v>
      </c>
      <c r="AA178" s="11">
        <f t="shared" si="200"/>
        <v>25.692510232192241</v>
      </c>
      <c r="AB178" s="11">
        <f t="shared" si="200"/>
        <v>24.01283188392285</v>
      </c>
      <c r="AD178" s="40">
        <f t="shared" ref="AD178" si="204">IF(Z$151-X$151 &lt;&gt; 0,(EXP(LN(Z178/X178)/(Z$151-X$151))-1)*100,0)</f>
        <v>-1.225774992045725</v>
      </c>
      <c r="AE178" s="40">
        <f t="shared" ref="AE178" si="205">IF(AB$151-Z$151 &lt;&gt; 0,(EXP(LN(AB178/Z178)/(AB$151-Z$151))-1)*100,0)</f>
        <v>-1.6177442332192982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675.65800000000036</v>
      </c>
      <c r="C180" s="34">
        <f t="shared" si="206"/>
        <v>734.17300000000023</v>
      </c>
      <c r="D180" s="34">
        <f t="shared" si="206"/>
        <v>721.31799999999998</v>
      </c>
      <c r="E180" s="34">
        <f t="shared" si="206"/>
        <v>743.6629999999999</v>
      </c>
      <c r="F180" s="34">
        <f t="shared" si="206"/>
        <v>778.69300000000021</v>
      </c>
      <c r="H180" s="43">
        <f>IF(D$151-B$151 &lt;&gt; 0,(EXP(LN(D180/B180)/(D$151-B$151))-1)*100,0)</f>
        <v>1.316451178182354</v>
      </c>
      <c r="I180" s="43">
        <f t="shared" si="148"/>
        <v>0.51154916139344309</v>
      </c>
      <c r="L180" s="231" t="str">
        <f t="shared" ref="L180:Q180" si="207">L35</f>
        <v>All occupations</v>
      </c>
      <c r="M180" s="34">
        <f t="shared" si="207"/>
        <v>341.83787727378331</v>
      </c>
      <c r="N180" s="34">
        <f t="shared" si="207"/>
        <v>370.71845175109422</v>
      </c>
      <c r="O180" s="34">
        <f t="shared" si="207"/>
        <v>358.68918595884281</v>
      </c>
      <c r="P180" s="34">
        <f t="shared" si="207"/>
        <v>367.3604173921334</v>
      </c>
      <c r="Q180" s="34">
        <f t="shared" si="207"/>
        <v>380.47469524116207</v>
      </c>
      <c r="S180" s="43">
        <f t="shared" ref="S180" si="208">IF(O$151-M$151 &lt;&gt; 0,(EXP(LN(O180/M180)/(O$151-M$151))-1)*100,0)</f>
        <v>0.96703898635361885</v>
      </c>
      <c r="T180" s="43">
        <f t="shared" ref="T180" si="209">IF(Q$151-O$151 &lt;&gt; 0,(EXP(LN(Q180/O180)/(Q$151-O$151))-1)*100,0)</f>
        <v>0.39386317644045654</v>
      </c>
      <c r="W180" s="231" t="str">
        <f t="shared" ref="W180:AB180" si="210">W35</f>
        <v>All occupations</v>
      </c>
      <c r="X180" s="34">
        <f t="shared" si="210"/>
        <v>333.82012272621711</v>
      </c>
      <c r="Y180" s="34">
        <f t="shared" si="210"/>
        <v>363.45454824890584</v>
      </c>
      <c r="Z180" s="34">
        <f t="shared" si="210"/>
        <v>362.62881404115706</v>
      </c>
      <c r="AA180" s="34">
        <f t="shared" si="210"/>
        <v>376.30258260786673</v>
      </c>
      <c r="AB180" s="34">
        <f t="shared" si="210"/>
        <v>398.21830475883837</v>
      </c>
      <c r="AD180" s="43">
        <f t="shared" ref="AD180" si="211">IF(Z$151-X$151 &lt;&gt; 0,(EXP(LN(Z180/X180)/(Z$151-X$151))-1)*100,0)</f>
        <v>1.6693295000550057</v>
      </c>
      <c r="AE180" s="43">
        <f t="shared" ref="AE180" si="212">IF(AB$151-Z$151 &lt;&gt; 0,(EXP(LN(AB180/Z180)/(AB$151-Z$151))-1)*100,0)</f>
        <v>0.62608912271662209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Liverpool City Region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53.971704366970556</v>
      </c>
      <c r="C7" s="31">
        <f>'Occ T1'!C8</f>
        <v>62.295403863433208</v>
      </c>
      <c r="D7" s="31">
        <f>'Occ T1'!D8</f>
        <v>64.471756394172658</v>
      </c>
      <c r="E7" s="31">
        <f>'Occ T1'!E8</f>
        <v>60.760875276865676</v>
      </c>
      <c r="F7" s="31">
        <f>'Occ T1'!F8</f>
        <v>67.397780328861984</v>
      </c>
      <c r="H7" s="31">
        <f>C7-B7</f>
        <v>8.3236994964626518</v>
      </c>
      <c r="I7" s="31">
        <f>D7-C7</f>
        <v>2.1763525307394502</v>
      </c>
      <c r="J7" s="31">
        <f>E7-D7</f>
        <v>-3.7108811173069824</v>
      </c>
      <c r="K7" s="31">
        <f>F7-E7</f>
        <v>6.6369050519963082</v>
      </c>
      <c r="L7" s="31">
        <f>F7-D7</f>
        <v>2.9260239346893258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34.743634218080601</v>
      </c>
      <c r="C8" s="32">
        <f>'Occ T2'!C8</f>
        <v>41.827282258017114</v>
      </c>
      <c r="D8" s="32">
        <f>'Occ T2'!D8</f>
        <v>42.908285258708645</v>
      </c>
      <c r="E8" s="32">
        <f>'Occ T2'!E8</f>
        <v>38.757076596011899</v>
      </c>
      <c r="F8" s="32">
        <f>'Occ T2'!F8</f>
        <v>42.368244349735441</v>
      </c>
      <c r="H8" s="31">
        <f t="shared" ref="H8:H9" si="0">C8-B8</f>
        <v>7.0836480399365129</v>
      </c>
      <c r="I8" s="31">
        <f t="shared" ref="I8:I9" si="1">D8-C8</f>
        <v>1.0810030006915312</v>
      </c>
      <c r="J8" s="31">
        <f t="shared" ref="J8:J9" si="2">E8-D8</f>
        <v>-4.1512086626967459</v>
      </c>
      <c r="K8" s="31">
        <f t="shared" ref="K8:K9" si="3">F8-E8</f>
        <v>3.6111677537235423</v>
      </c>
      <c r="L8" s="31">
        <f t="shared" ref="L8:L49" si="4">F8-D8</f>
        <v>-0.54004090897320367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19.228070148889955</v>
      </c>
      <c r="C9" s="32">
        <f>'Occ T2'!C9</f>
        <v>20.468121605416098</v>
      </c>
      <c r="D9" s="32">
        <f>'Occ T2'!D9</f>
        <v>21.563471135464013</v>
      </c>
      <c r="E9" s="32">
        <f>'Occ T2'!E9</f>
        <v>22.003798680853777</v>
      </c>
      <c r="F9" s="32">
        <f>'Occ T2'!F9</f>
        <v>25.029535979126546</v>
      </c>
      <c r="H9" s="31">
        <f t="shared" si="0"/>
        <v>1.2400514565261425</v>
      </c>
      <c r="I9" s="31">
        <f t="shared" si="1"/>
        <v>1.0953495300479155</v>
      </c>
      <c r="J9" s="31">
        <f t="shared" si="2"/>
        <v>0.44032754538976349</v>
      </c>
      <c r="K9" s="31">
        <f t="shared" si="3"/>
        <v>3.0257372982727695</v>
      </c>
      <c r="L9" s="31">
        <f t="shared" si="4"/>
        <v>3.466064843662533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129.87459848061269</v>
      </c>
      <c r="C11" s="31">
        <f>'Occ T1'!C9</f>
        <v>150.87239117153672</v>
      </c>
      <c r="D11" s="31">
        <f>'Occ T1'!D9</f>
        <v>158.75115242968002</v>
      </c>
      <c r="E11" s="31">
        <f>'Occ T1'!E9</f>
        <v>168.84827667263812</v>
      </c>
      <c r="F11" s="31">
        <f>'Occ T1'!F9</f>
        <v>187.99441361913148</v>
      </c>
      <c r="H11" s="31">
        <f>C11-B11</f>
        <v>20.99779269092403</v>
      </c>
      <c r="I11" s="31">
        <f t="shared" ref="I11:I49" si="5">D11-C11</f>
        <v>7.8787612581432995</v>
      </c>
      <c r="J11" s="31">
        <f>E11-D11</f>
        <v>10.097124242958103</v>
      </c>
      <c r="K11" s="31">
        <f>F11-E11</f>
        <v>19.146136946493357</v>
      </c>
      <c r="L11" s="31">
        <f t="shared" si="4"/>
        <v>29.243261189451459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30.382454817703753</v>
      </c>
      <c r="C12" s="10">
        <f>'Occ T2'!C10</f>
        <v>35.66195759945122</v>
      </c>
      <c r="D12" s="10">
        <f>'Occ T2'!D10</f>
        <v>36.715716507972154</v>
      </c>
      <c r="E12" s="10">
        <f>'Occ T2'!E10</f>
        <v>45.027651989981784</v>
      </c>
      <c r="F12" s="10">
        <f>'Occ T2'!F10</f>
        <v>51.446447810532682</v>
      </c>
      <c r="H12" s="11">
        <f t="shared" ref="H12:K14" si="6">C12-B12</f>
        <v>5.2795027817474676</v>
      </c>
      <c r="I12" s="31">
        <f t="shared" si="5"/>
        <v>1.0537589085209333</v>
      </c>
      <c r="J12" s="11">
        <f t="shared" si="6"/>
        <v>8.3119354820096305</v>
      </c>
      <c r="K12" s="11">
        <f t="shared" si="6"/>
        <v>6.4187958205508977</v>
      </c>
      <c r="L12" s="31">
        <f t="shared" si="4"/>
        <v>14.730731302560528</v>
      </c>
    </row>
    <row r="13" spans="1:12" x14ac:dyDescent="0.2">
      <c r="A13" s="10" t="str">
        <f>'Occ T2'!A11</f>
        <v>22 Health professionals</v>
      </c>
      <c r="B13" s="10">
        <f>'Occ T2'!B11</f>
        <v>32.880809676325036</v>
      </c>
      <c r="C13" s="10">
        <f>'Occ T2'!C11</f>
        <v>38.419483951840746</v>
      </c>
      <c r="D13" s="10">
        <f>'Occ T2'!D11</f>
        <v>39.187332567877505</v>
      </c>
      <c r="E13" s="10">
        <f>'Occ T2'!E11</f>
        <v>38.690733282576709</v>
      </c>
      <c r="F13" s="10">
        <f>'Occ T2'!F11</f>
        <v>42.454194051190264</v>
      </c>
      <c r="H13" s="11">
        <f t="shared" si="6"/>
        <v>5.5386742755157101</v>
      </c>
      <c r="I13" s="31">
        <f t="shared" si="5"/>
        <v>0.76784861603675836</v>
      </c>
      <c r="J13" s="11">
        <f t="shared" si="6"/>
        <v>-0.49659928530079611</v>
      </c>
      <c r="K13" s="11">
        <f t="shared" si="6"/>
        <v>3.7634607686135553</v>
      </c>
      <c r="L13" s="31">
        <f t="shared" si="4"/>
        <v>3.2668614833127592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35.925326564997498</v>
      </c>
      <c r="C14" s="10">
        <f>'Occ T2'!C12</f>
        <v>38.600438340487926</v>
      </c>
      <c r="D14" s="10">
        <f>'Occ T2'!D12</f>
        <v>40.873681343267329</v>
      </c>
      <c r="E14" s="10">
        <f>'Occ T2'!E12</f>
        <v>41.485291563396316</v>
      </c>
      <c r="F14" s="10">
        <f>'Occ T2'!F12</f>
        <v>45.530598942953631</v>
      </c>
      <c r="H14" s="11">
        <f t="shared" si="6"/>
        <v>2.6751117754904286</v>
      </c>
      <c r="I14" s="31">
        <f t="shared" si="5"/>
        <v>2.2732430027794024</v>
      </c>
      <c r="J14" s="11">
        <f t="shared" si="6"/>
        <v>0.61161022012898769</v>
      </c>
      <c r="K14" s="11">
        <f t="shared" si="6"/>
        <v>4.0453073795573147</v>
      </c>
      <c r="L14" s="31">
        <f t="shared" si="4"/>
        <v>4.6569175996863024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30.686007421586389</v>
      </c>
      <c r="C15" s="10">
        <f>'Occ T2'!C13</f>
        <v>38.190511279756826</v>
      </c>
      <c r="D15" s="10">
        <f>'Occ T2'!D13</f>
        <v>41.974422010563046</v>
      </c>
      <c r="E15" s="10">
        <f>'Occ T2'!E13</f>
        <v>43.644599836683327</v>
      </c>
      <c r="F15" s="10">
        <f>'Occ T2'!F13</f>
        <v>48.563172814454894</v>
      </c>
      <c r="H15" s="11">
        <f t="shared" ref="H15" si="7">C15-B15</f>
        <v>7.5045038581704375</v>
      </c>
      <c r="I15" s="31">
        <f t="shared" si="5"/>
        <v>3.7839107308062196</v>
      </c>
      <c r="J15" s="11">
        <f t="shared" ref="J15" si="8">E15-D15</f>
        <v>1.6701778261202804</v>
      </c>
      <c r="K15" s="11">
        <f t="shared" ref="K15" si="9">F15-E15</f>
        <v>4.9185729777715679</v>
      </c>
      <c r="L15" s="31">
        <f t="shared" si="4"/>
        <v>6.5887508038918483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74.579362992080348</v>
      </c>
      <c r="C17" s="31">
        <f>'Occ T1'!C10</f>
        <v>85.832893833638849</v>
      </c>
      <c r="D17" s="31">
        <f>'Occ T1'!D10</f>
        <v>88.367928032068463</v>
      </c>
      <c r="E17" s="31">
        <f>'Occ T1'!E10</f>
        <v>95.209585557652105</v>
      </c>
      <c r="F17" s="31">
        <f>'Occ T1'!F10</f>
        <v>105.58451504678899</v>
      </c>
      <c r="H17" s="31">
        <f t="shared" ref="H17:K21" si="10">C17-B17</f>
        <v>11.253530841558501</v>
      </c>
      <c r="I17" s="31">
        <f t="shared" si="5"/>
        <v>2.5350341984296136</v>
      </c>
      <c r="J17" s="31">
        <f t="shared" si="10"/>
        <v>6.841657525583642</v>
      </c>
      <c r="K17" s="31">
        <f t="shared" si="10"/>
        <v>10.374929489136889</v>
      </c>
      <c r="L17" s="31">
        <f t="shared" si="4"/>
        <v>17.216587014720531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10.650701606583436</v>
      </c>
      <c r="C18" s="10">
        <f>'Occ T2'!C14</f>
        <v>13.024343292706581</v>
      </c>
      <c r="D18" s="10">
        <f>'Occ T2'!D14</f>
        <v>13.985184683080027</v>
      </c>
      <c r="E18" s="10">
        <f>'Occ T2'!E14</f>
        <v>13.104636418099023</v>
      </c>
      <c r="F18" s="10">
        <f>'Occ T2'!F14</f>
        <v>14.179464801781597</v>
      </c>
      <c r="H18" s="11">
        <f t="shared" si="10"/>
        <v>2.3736416861231451</v>
      </c>
      <c r="I18" s="31">
        <f t="shared" si="5"/>
        <v>0.96084139037344585</v>
      </c>
      <c r="J18" s="11">
        <f t="shared" si="10"/>
        <v>-0.88054826498100347</v>
      </c>
      <c r="K18" s="11">
        <f t="shared" si="10"/>
        <v>1.0748283836825738</v>
      </c>
      <c r="L18" s="31">
        <f t="shared" si="4"/>
        <v>0.19428011870157036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14.980896217151185</v>
      </c>
      <c r="C19" s="10">
        <f>'Occ T2'!C15</f>
        <v>17.236170892217601</v>
      </c>
      <c r="D19" s="10">
        <f>'Occ T2'!D15</f>
        <v>17.923469121005944</v>
      </c>
      <c r="E19" s="10">
        <f>'Occ T2'!E15</f>
        <v>28.652255198090611</v>
      </c>
      <c r="F19" s="10">
        <f>'Occ T2'!F15</f>
        <v>34.61341863858636</v>
      </c>
      <c r="H19" s="11">
        <f t="shared" si="10"/>
        <v>2.2552746750664152</v>
      </c>
      <c r="I19" s="31">
        <f t="shared" si="5"/>
        <v>0.68729822878834312</v>
      </c>
      <c r="J19" s="11">
        <f t="shared" si="10"/>
        <v>10.728786077084667</v>
      </c>
      <c r="K19" s="11">
        <f t="shared" si="10"/>
        <v>5.9611634404957492</v>
      </c>
      <c r="L19" s="31">
        <f t="shared" si="4"/>
        <v>16.689949517580416</v>
      </c>
    </row>
    <row r="20" spans="1:12" x14ac:dyDescent="0.2">
      <c r="A20" s="10" t="str">
        <f>'Occ T2'!A16</f>
        <v>33 Protective service occupations</v>
      </c>
      <c r="B20" s="10">
        <f>'Occ T2'!B16</f>
        <v>7.5385046891874383</v>
      </c>
      <c r="C20" s="10">
        <f>'Occ T2'!C16</f>
        <v>8.1440446534603126</v>
      </c>
      <c r="D20" s="10">
        <f>'Occ T2'!D16</f>
        <v>8.4507187371360306</v>
      </c>
      <c r="E20" s="10">
        <f>'Occ T2'!E16</f>
        <v>6.7365556563910856</v>
      </c>
      <c r="F20" s="10">
        <f>'Occ T2'!F16</f>
        <v>7.0467287339980222</v>
      </c>
      <c r="H20" s="11">
        <f t="shared" si="10"/>
        <v>0.60553996427287426</v>
      </c>
      <c r="I20" s="31">
        <f t="shared" si="5"/>
        <v>0.30667408367571802</v>
      </c>
      <c r="J20" s="11">
        <f t="shared" si="10"/>
        <v>-1.7141630807449451</v>
      </c>
      <c r="K20" s="11">
        <f t="shared" si="10"/>
        <v>0.31017307760693669</v>
      </c>
      <c r="L20" s="31">
        <f t="shared" si="4"/>
        <v>-1.4039900031380084</v>
      </c>
    </row>
    <row r="21" spans="1:12" x14ac:dyDescent="0.2">
      <c r="A21" s="10" t="str">
        <f>'Occ T2'!A17</f>
        <v>34 Culture, media and sports occupations</v>
      </c>
      <c r="B21" s="10">
        <f>'Occ T2'!B17</f>
        <v>7.7002002082204903</v>
      </c>
      <c r="C21" s="10">
        <f>'Occ T2'!C17</f>
        <v>9.6202019142063051</v>
      </c>
      <c r="D21" s="10">
        <f>'Occ T2'!D17</f>
        <v>9.2508916163398851</v>
      </c>
      <c r="E21" s="10">
        <f>'Occ T2'!E17</f>
        <v>7.9525000031053814</v>
      </c>
      <c r="F21" s="10">
        <f>'Occ T2'!F17</f>
        <v>8.7545930496054041</v>
      </c>
      <c r="H21" s="11">
        <f t="shared" si="10"/>
        <v>1.9200017059858148</v>
      </c>
      <c r="I21" s="31">
        <f t="shared" si="5"/>
        <v>-0.36931029786642</v>
      </c>
      <c r="J21" s="11">
        <f t="shared" si="10"/>
        <v>-1.2983916132345037</v>
      </c>
      <c r="K21" s="11">
        <f t="shared" si="10"/>
        <v>0.80209304650002267</v>
      </c>
      <c r="L21" s="31">
        <f t="shared" si="4"/>
        <v>-0.49629856673448103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33.709060270937805</v>
      </c>
      <c r="C22" s="10">
        <f>'Occ T2'!C18</f>
        <v>37.808133081048055</v>
      </c>
      <c r="D22" s="10">
        <f>'Occ T2'!D18</f>
        <v>38.757663874506576</v>
      </c>
      <c r="E22" s="10">
        <f>'Occ T2'!E18</f>
        <v>38.76363828196601</v>
      </c>
      <c r="F22" s="10">
        <f>'Occ T2'!F18</f>
        <v>40.990309822817601</v>
      </c>
      <c r="H22" s="11">
        <f t="shared" ref="H22" si="11">C22-B22</f>
        <v>4.0990728101102505</v>
      </c>
      <c r="I22" s="31">
        <f t="shared" si="5"/>
        <v>0.94953079345852132</v>
      </c>
      <c r="J22" s="11">
        <f t="shared" ref="J22" si="12">E22-D22</f>
        <v>5.9744074594334506E-3</v>
      </c>
      <c r="K22" s="11">
        <f t="shared" ref="K22" si="13">F22-E22</f>
        <v>2.2266715408515907</v>
      </c>
      <c r="L22" s="31">
        <f t="shared" si="4"/>
        <v>2.2326459483110241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86.388462715128099</v>
      </c>
      <c r="C24" s="31">
        <f>'Occ T1'!C11</f>
        <v>89.117473257463487</v>
      </c>
      <c r="D24" s="31">
        <f>'Occ T1'!D11</f>
        <v>91.422855812061186</v>
      </c>
      <c r="E24" s="31">
        <f>'Occ T1'!E11</f>
        <v>93.6046405213486</v>
      </c>
      <c r="F24" s="31">
        <f>'Occ T1'!F11</f>
        <v>89.329525675294889</v>
      </c>
      <c r="H24" s="31">
        <f t="shared" ref="H24:K26" si="14">C24-B24</f>
        <v>2.7290105423353879</v>
      </c>
      <c r="I24" s="31">
        <f t="shared" si="5"/>
        <v>2.3053825545976991</v>
      </c>
      <c r="J24" s="31">
        <f t="shared" si="14"/>
        <v>2.1817847092874132</v>
      </c>
      <c r="K24" s="31">
        <f t="shared" si="14"/>
        <v>-4.2751148460537109</v>
      </c>
      <c r="L24" s="31">
        <f t="shared" si="4"/>
        <v>-2.0933301367662978</v>
      </c>
    </row>
    <row r="25" spans="1:12" x14ac:dyDescent="0.2">
      <c r="A25" t="str">
        <f>'Occ T2'!A19</f>
        <v>41 Administrative occupations</v>
      </c>
      <c r="B25" s="32">
        <f>'Occ T2'!B19</f>
        <v>70.49613311937317</v>
      </c>
      <c r="C25" s="32">
        <f>'Occ T2'!C19</f>
        <v>73.604193359936872</v>
      </c>
      <c r="D25" s="32">
        <f>'Occ T2'!D19</f>
        <v>76.35476959875686</v>
      </c>
      <c r="E25" s="32">
        <f>'Occ T2'!E19</f>
        <v>79.687895039752306</v>
      </c>
      <c r="F25" s="32">
        <f>'Occ T2'!F19</f>
        <v>79.923173275831189</v>
      </c>
      <c r="H25" s="11">
        <f t="shared" si="14"/>
        <v>3.1080602405637023</v>
      </c>
      <c r="I25" s="31">
        <f t="shared" si="5"/>
        <v>2.7505762388199884</v>
      </c>
      <c r="J25" s="11">
        <f t="shared" si="14"/>
        <v>3.3331254409954454</v>
      </c>
      <c r="K25" s="11">
        <f t="shared" si="14"/>
        <v>0.23527823607888365</v>
      </c>
      <c r="L25" s="31">
        <f t="shared" si="4"/>
        <v>3.568403677074329</v>
      </c>
    </row>
    <row r="26" spans="1:12" x14ac:dyDescent="0.2">
      <c r="A26" t="str">
        <f>'Occ T2'!A20</f>
        <v>42 Secretarial and related occupations</v>
      </c>
      <c r="B26" s="32">
        <f>'Occ T2'!B20</f>
        <v>15.892329595754923</v>
      </c>
      <c r="C26" s="32">
        <f>'Occ T2'!C20</f>
        <v>15.513279897526621</v>
      </c>
      <c r="D26" s="32">
        <f>'Occ T2'!D20</f>
        <v>15.068086213304319</v>
      </c>
      <c r="E26" s="32">
        <f>'Occ T2'!E20</f>
        <v>13.916745481596296</v>
      </c>
      <c r="F26" s="32">
        <f>'Occ T2'!F20</f>
        <v>9.4063523994637013</v>
      </c>
      <c r="H26" s="11">
        <f t="shared" si="14"/>
        <v>-0.37904969822830203</v>
      </c>
      <c r="I26" s="31">
        <f t="shared" si="5"/>
        <v>-0.44519368422230166</v>
      </c>
      <c r="J26" s="11">
        <f t="shared" si="14"/>
        <v>-1.1513407317080233</v>
      </c>
      <c r="K26" s="11">
        <f t="shared" si="14"/>
        <v>-4.5103930821325946</v>
      </c>
      <c r="L26" s="31">
        <f t="shared" si="4"/>
        <v>-5.6617338138406179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60.971492651563921</v>
      </c>
      <c r="C28" s="31">
        <f>'Occ T1'!C12</f>
        <v>62.879556007466121</v>
      </c>
      <c r="D28" s="31">
        <f>'Occ T1'!D12</f>
        <v>55.457650337137267</v>
      </c>
      <c r="E28" s="31">
        <f>'Occ T1'!E12</f>
        <v>55.165963184777745</v>
      </c>
      <c r="F28" s="31">
        <f>'Occ T1'!F12</f>
        <v>53.069089728424295</v>
      </c>
      <c r="H28" s="31">
        <f t="shared" ref="H28:K30" si="15">C28-B28</f>
        <v>1.9080633559022004</v>
      </c>
      <c r="I28" s="31">
        <f t="shared" si="5"/>
        <v>-7.4219056703288544</v>
      </c>
      <c r="J28" s="31">
        <f t="shared" si="15"/>
        <v>-0.29168715235952192</v>
      </c>
      <c r="K28" s="31">
        <f t="shared" si="15"/>
        <v>-2.0968734563534497</v>
      </c>
      <c r="L28" s="31">
        <f t="shared" si="4"/>
        <v>-2.3885606087129716</v>
      </c>
    </row>
    <row r="29" spans="1:12" x14ac:dyDescent="0.2">
      <c r="A29" s="10" t="str">
        <f>'Occ T2'!A21</f>
        <v>51 Skilled agricultural and related trades</v>
      </c>
      <c r="B29" s="10">
        <f>'Occ T2'!B21</f>
        <v>5.5262712216288801</v>
      </c>
      <c r="C29" s="10">
        <f>'Occ T2'!C21</f>
        <v>6.1714099943821017</v>
      </c>
      <c r="D29" s="10">
        <f>'Occ T2'!D21</f>
        <v>5.7887015787909668</v>
      </c>
      <c r="E29" s="10">
        <f>'Occ T2'!E21</f>
        <v>5.6982897387215417</v>
      </c>
      <c r="F29" s="10">
        <f>'Occ T2'!F21</f>
        <v>6.2737567177622671</v>
      </c>
      <c r="H29" s="11">
        <f t="shared" si="15"/>
        <v>0.64513877275322162</v>
      </c>
      <c r="I29" s="31">
        <f t="shared" si="5"/>
        <v>-0.38270841559113489</v>
      </c>
      <c r="J29" s="11">
        <f t="shared" si="15"/>
        <v>-9.0411840069425153E-2</v>
      </c>
      <c r="K29" s="11">
        <f t="shared" si="15"/>
        <v>0.57546697904072541</v>
      </c>
      <c r="L29" s="31">
        <f t="shared" si="4"/>
        <v>0.48505513897130026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22.898545046990407</v>
      </c>
      <c r="C30" s="10">
        <f>'Occ T2'!C22</f>
        <v>24.737414165600619</v>
      </c>
      <c r="D30" s="10">
        <f>'Occ T2'!D22</f>
        <v>20.836196799554056</v>
      </c>
      <c r="E30" s="10">
        <f>'Occ T2'!E22</f>
        <v>20.253828067683571</v>
      </c>
      <c r="F30" s="10">
        <f>'Occ T2'!F22</f>
        <v>18.758996883403263</v>
      </c>
      <c r="H30" s="11">
        <f t="shared" si="15"/>
        <v>1.8388691186102122</v>
      </c>
      <c r="I30" s="31">
        <f t="shared" si="5"/>
        <v>-3.9012173660465628</v>
      </c>
      <c r="J30" s="11">
        <f t="shared" si="15"/>
        <v>-0.58236873187048488</v>
      </c>
      <c r="K30" s="11">
        <f t="shared" si="15"/>
        <v>-1.4948311842803079</v>
      </c>
      <c r="L30" s="31">
        <f t="shared" si="4"/>
        <v>-2.0771999161507928</v>
      </c>
    </row>
    <row r="31" spans="1:12" x14ac:dyDescent="0.2">
      <c r="A31" s="10" t="str">
        <f>'Occ T2'!A23</f>
        <v>53 Skilled construction and building trades</v>
      </c>
      <c r="B31" s="10">
        <f>'Occ T2'!B23</f>
        <v>19.162952019824345</v>
      </c>
      <c r="C31" s="10">
        <f>'Occ T2'!C23</f>
        <v>19.755143848976356</v>
      </c>
      <c r="D31" s="10">
        <f>'Occ T2'!D23</f>
        <v>16.92236112626146</v>
      </c>
      <c r="E31" s="10">
        <f>'Occ T2'!E23</f>
        <v>16.823531929955063</v>
      </c>
      <c r="F31" s="10">
        <f>'Occ T2'!F23</f>
        <v>15.568286149989646</v>
      </c>
      <c r="H31" s="11">
        <f t="shared" ref="H31:H32" si="16">C31-B31</f>
        <v>0.59219182915201074</v>
      </c>
      <c r="I31" s="31">
        <f t="shared" si="5"/>
        <v>-2.8327827227148958</v>
      </c>
      <c r="J31" s="11">
        <f t="shared" ref="J31:J32" si="17">E31-D31</f>
        <v>-9.8829196306397193E-2</v>
      </c>
      <c r="K31" s="11">
        <f t="shared" ref="K31:K32" si="18">F31-E31</f>
        <v>-1.2552457799654171</v>
      </c>
      <c r="L31" s="31">
        <f t="shared" si="4"/>
        <v>-1.3540749762718143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13.383724363120283</v>
      </c>
      <c r="C32" s="10">
        <f>'Occ T2'!C24</f>
        <v>12.215587998507051</v>
      </c>
      <c r="D32" s="10">
        <f>'Occ T2'!D24</f>
        <v>11.910390832530782</v>
      </c>
      <c r="E32" s="10">
        <f>'Occ T2'!E24</f>
        <v>12.390313448417567</v>
      </c>
      <c r="F32" s="10">
        <f>'Occ T2'!F24</f>
        <v>12.468049977269116</v>
      </c>
      <c r="H32" s="11">
        <f t="shared" si="16"/>
        <v>-1.1681363646132326</v>
      </c>
      <c r="I32" s="31">
        <f t="shared" si="5"/>
        <v>-0.30519716597626889</v>
      </c>
      <c r="J32" s="11">
        <f t="shared" si="17"/>
        <v>0.47992261588678531</v>
      </c>
      <c r="K32" s="11">
        <f t="shared" si="18"/>
        <v>7.7736528851549025E-2</v>
      </c>
      <c r="L32" s="31">
        <f t="shared" si="4"/>
        <v>0.55765914473833433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80.327306402516015</v>
      </c>
      <c r="C34" s="31">
        <f>'Occ T1'!C13</f>
        <v>84.514703641324644</v>
      </c>
      <c r="D34" s="31">
        <f>'Occ T1'!D13</f>
        <v>81.833329771402774</v>
      </c>
      <c r="E34" s="31">
        <f>'Occ T1'!E13</f>
        <v>84.186468078902635</v>
      </c>
      <c r="F34" s="31">
        <f>'Occ T1'!F13</f>
        <v>90.915812262964494</v>
      </c>
      <c r="H34" s="31">
        <f t="shared" ref="H34:K36" si="19">C34-B34</f>
        <v>4.1873972388086287</v>
      </c>
      <c r="I34" s="31">
        <f t="shared" si="5"/>
        <v>-2.6813738699218703</v>
      </c>
      <c r="J34" s="31">
        <f t="shared" si="19"/>
        <v>2.3531383074998615</v>
      </c>
      <c r="K34" s="31">
        <f t="shared" si="19"/>
        <v>6.7293441840618584</v>
      </c>
      <c r="L34" s="31">
        <f t="shared" si="4"/>
        <v>9.0824824915617199</v>
      </c>
    </row>
    <row r="35" spans="1:12" x14ac:dyDescent="0.2">
      <c r="A35" s="10" t="str">
        <f>'Occ T2'!A25</f>
        <v>61 Caring personal service occupations</v>
      </c>
      <c r="B35" s="10">
        <f>'Occ T2'!B25</f>
        <v>64.35030546678712</v>
      </c>
      <c r="C35" s="10">
        <f>'Occ T2'!C25</f>
        <v>67.244364507390927</v>
      </c>
      <c r="D35" s="10">
        <f>'Occ T2'!D25</f>
        <v>66.62635867984487</v>
      </c>
      <c r="E35" s="10">
        <f>'Occ T2'!E25</f>
        <v>70.420008369797827</v>
      </c>
      <c r="F35" s="10">
        <f>'Occ T2'!F25</f>
        <v>77.364630359311533</v>
      </c>
      <c r="G35" s="10"/>
      <c r="H35" s="11">
        <f t="shared" si="19"/>
        <v>2.8940590406038069</v>
      </c>
      <c r="I35" s="31">
        <f t="shared" si="5"/>
        <v>-0.61800582754605671</v>
      </c>
      <c r="J35" s="11">
        <f t="shared" si="19"/>
        <v>3.7936496899529573</v>
      </c>
      <c r="K35" s="11">
        <f t="shared" si="19"/>
        <v>6.9446219895137062</v>
      </c>
      <c r="L35" s="31">
        <f t="shared" si="4"/>
        <v>10.738271679466663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15.270127809036564</v>
      </c>
      <c r="C36" s="10">
        <f>'Occ T2'!C26</f>
        <v>16.632243390405108</v>
      </c>
      <c r="D36" s="10">
        <f>'Occ T2'!D26</f>
        <v>14.442020634729571</v>
      </c>
      <c r="E36" s="10">
        <f>'Occ T2'!E26</f>
        <v>13.204580835610674</v>
      </c>
      <c r="F36" s="10">
        <f>'Occ T2'!F26</f>
        <v>12.935611800531374</v>
      </c>
      <c r="G36" s="10"/>
      <c r="H36" s="11">
        <f t="shared" si="19"/>
        <v>1.3621155813685437</v>
      </c>
      <c r="I36" s="31">
        <f t="shared" si="5"/>
        <v>-2.1902227556755367</v>
      </c>
      <c r="J36" s="11">
        <f t="shared" si="19"/>
        <v>-1.2374397991188975</v>
      </c>
      <c r="K36" s="11">
        <f t="shared" si="19"/>
        <v>-0.2689690350792997</v>
      </c>
      <c r="L36" s="31">
        <f t="shared" si="4"/>
        <v>-1.5064088341981972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0.70687312669233271</v>
      </c>
      <c r="C37" s="10">
        <f>'Occ T2'!C27</f>
        <v>0.63809574352861476</v>
      </c>
      <c r="D37" s="10">
        <f>'Occ T2'!D27</f>
        <v>0.76495045682833729</v>
      </c>
      <c r="E37" s="10">
        <f>'Occ T2'!E27</f>
        <v>0.56187887349414112</v>
      </c>
      <c r="F37" s="10">
        <f>'Occ T2'!F27</f>
        <v>0.61557010312158056</v>
      </c>
      <c r="G37" s="10"/>
      <c r="H37" s="11">
        <f t="shared" ref="H37" si="20">C37-B37</f>
        <v>-6.8777383163717953E-2</v>
      </c>
      <c r="I37" s="31">
        <f t="shared" ref="I37" si="21">D37-C37</f>
        <v>0.12685471329972253</v>
      </c>
      <c r="J37" s="11">
        <f t="shared" ref="J37" si="22">E37-D37</f>
        <v>-0.20307158333419617</v>
      </c>
      <c r="K37" s="11">
        <f t="shared" ref="K37" si="23">F37-E37</f>
        <v>5.3691229627439441E-2</v>
      </c>
      <c r="L37" s="31">
        <f t="shared" ref="L37" si="24">F37-D37</f>
        <v>-0.14938035370675673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65.573017771097597</v>
      </c>
      <c r="C39" s="31">
        <f>'Occ T1'!C14</f>
        <v>67.764234144222385</v>
      </c>
      <c r="D39" s="31">
        <f>'Occ T1'!D14</f>
        <v>65.43383347429176</v>
      </c>
      <c r="E39" s="31">
        <f>'Occ T1'!E14</f>
        <v>66.924423050433248</v>
      </c>
      <c r="F39" s="31">
        <f>'Occ T1'!F14</f>
        <v>67.896322221820839</v>
      </c>
      <c r="H39" s="31">
        <f>C39-B39</f>
        <v>2.1912163731247887</v>
      </c>
      <c r="I39" s="31">
        <f t="shared" si="5"/>
        <v>-2.3304006699306257</v>
      </c>
      <c r="J39" s="31">
        <f>E39-D39</f>
        <v>1.4905895761414882</v>
      </c>
      <c r="K39" s="31">
        <f>F39-E39</f>
        <v>0.97189917138759085</v>
      </c>
      <c r="L39" s="31">
        <f t="shared" si="4"/>
        <v>2.4624887475290791</v>
      </c>
    </row>
    <row r="40" spans="1:12" s="30" customFormat="1" x14ac:dyDescent="0.2">
      <c r="A40" s="126" t="str">
        <f>'Occ T2'!A28</f>
        <v>71 Sales occupations</v>
      </c>
      <c r="B40" s="126">
        <f>'Occ T2'!B28</f>
        <v>52.80620277834015</v>
      </c>
      <c r="C40" s="126">
        <f>'Occ T2'!C28</f>
        <v>53.464733686846515</v>
      </c>
      <c r="D40" s="126">
        <f>'Occ T2'!D28</f>
        <v>51.213573578945542</v>
      </c>
      <c r="E40" s="126">
        <f>'Occ T2'!E28</f>
        <v>50.881002464545283</v>
      </c>
      <c r="F40" s="126">
        <f>'Occ T2'!F28</f>
        <v>49.64586399332498</v>
      </c>
      <c r="G40"/>
      <c r="H40" s="11">
        <f>C40-B40</f>
        <v>0.6585309085063642</v>
      </c>
      <c r="I40" s="31">
        <f t="shared" si="5"/>
        <v>-2.2511601079009722</v>
      </c>
      <c r="J40" s="11">
        <f t="shared" ref="J40" si="25">E40-D40</f>
        <v>-0.33257111440025966</v>
      </c>
      <c r="K40" s="11">
        <f t="shared" ref="K40" si="26">F40-E40</f>
        <v>-1.2351384712203028</v>
      </c>
      <c r="L40" s="31">
        <f t="shared" si="4"/>
        <v>-1.5677095856205625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12.766814992757451</v>
      </c>
      <c r="C41" s="126">
        <f>'Occ T2'!C29</f>
        <v>14.299500457375872</v>
      </c>
      <c r="D41" s="126">
        <f>'Occ T2'!D29</f>
        <v>14.220259895346215</v>
      </c>
      <c r="E41" s="126">
        <f>'Occ T2'!E29</f>
        <v>16.043420585887961</v>
      </c>
      <c r="F41" s="126">
        <f>'Occ T2'!F29</f>
        <v>18.250458228495855</v>
      </c>
      <c r="G41"/>
      <c r="H41" s="11">
        <f t="shared" ref="H41" si="27">C41-B41</f>
        <v>1.5326854646184209</v>
      </c>
      <c r="I41" s="31">
        <f t="shared" si="5"/>
        <v>-7.9240562029657013E-2</v>
      </c>
      <c r="J41" s="11">
        <f t="shared" ref="J41" si="28">E41-D41</f>
        <v>1.8231606905417461</v>
      </c>
      <c r="K41" s="11">
        <f t="shared" ref="K41" si="29">F41-E41</f>
        <v>2.2070376426078937</v>
      </c>
      <c r="L41" s="31">
        <f t="shared" si="4"/>
        <v>4.0301983331496398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45.84907639256248</v>
      </c>
      <c r="C43" s="31">
        <f>'Occ T1'!C15</f>
        <v>50.578260947795265</v>
      </c>
      <c r="D43" s="31">
        <f>'Occ T1'!D15</f>
        <v>44.819587138354294</v>
      </c>
      <c r="E43" s="31">
        <f>'Occ T1'!E15</f>
        <v>46.181129959031885</v>
      </c>
      <c r="F43" s="31">
        <f>'Occ T1'!F15</f>
        <v>44.737921566368506</v>
      </c>
      <c r="H43" s="31">
        <f t="shared" ref="H43:K45" si="30">C43-B43</f>
        <v>4.7291845552327842</v>
      </c>
      <c r="I43" s="31">
        <f t="shared" si="5"/>
        <v>-5.7586738094409711</v>
      </c>
      <c r="J43" s="31">
        <f t="shared" si="30"/>
        <v>1.3615428206775917</v>
      </c>
      <c r="K43" s="31">
        <f t="shared" si="30"/>
        <v>-1.4432083926633794</v>
      </c>
      <c r="L43" s="31">
        <f t="shared" si="4"/>
        <v>-8.1665571985787722E-2</v>
      </c>
    </row>
    <row r="44" spans="1:12" x14ac:dyDescent="0.2">
      <c r="A44" s="10" t="str">
        <f>'Occ T2'!A30</f>
        <v>81 Process, plant and machine operatives</v>
      </c>
      <c r="B44" s="10">
        <f>'Occ T2'!B30</f>
        <v>15.873936397934685</v>
      </c>
      <c r="C44" s="10">
        <f>'Occ T2'!C30</f>
        <v>15.816015728243642</v>
      </c>
      <c r="D44" s="10">
        <f>'Occ T2'!D30</f>
        <v>13.567765770085009</v>
      </c>
      <c r="E44" s="10">
        <f>'Occ T2'!E30</f>
        <v>13.977415980789671</v>
      </c>
      <c r="F44" s="10">
        <f>'Occ T2'!F30</f>
        <v>12.591964784832667</v>
      </c>
      <c r="H44" s="11">
        <f t="shared" si="30"/>
        <v>-5.7920669691043258E-2</v>
      </c>
      <c r="I44" s="31">
        <f t="shared" si="5"/>
        <v>-2.2482499581586328</v>
      </c>
      <c r="J44" s="11">
        <f t="shared" si="30"/>
        <v>0.40965021070466179</v>
      </c>
      <c r="K44" s="11">
        <f t="shared" si="30"/>
        <v>-1.3854511959570033</v>
      </c>
      <c r="L44" s="31">
        <f t="shared" si="4"/>
        <v>-0.97580098525234149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29.975139994627799</v>
      </c>
      <c r="C45" s="10">
        <f>'Occ T2'!C31</f>
        <v>34.762245219551623</v>
      </c>
      <c r="D45" s="10">
        <f>'Occ T2'!D31</f>
        <v>31.251821368269283</v>
      </c>
      <c r="E45" s="10">
        <f>'Occ T2'!E31</f>
        <v>32.203713978242213</v>
      </c>
      <c r="F45" s="10">
        <f>'Occ T2'!F31</f>
        <v>32.145956781535837</v>
      </c>
      <c r="H45" s="11">
        <f t="shared" si="30"/>
        <v>4.787105224923824</v>
      </c>
      <c r="I45" s="31">
        <f t="shared" si="5"/>
        <v>-3.51042385128234</v>
      </c>
      <c r="J45" s="11">
        <f t="shared" si="30"/>
        <v>0.9518926099729299</v>
      </c>
      <c r="K45" s="11">
        <f t="shared" si="30"/>
        <v>-5.7757196706376135E-2</v>
      </c>
      <c r="L45" s="31">
        <f t="shared" si="4"/>
        <v>0.89413541326655377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78.122978227468664</v>
      </c>
      <c r="C47" s="31">
        <f>'Occ T1'!C16</f>
        <v>80.318083133119444</v>
      </c>
      <c r="D47" s="31">
        <f>'Occ T1'!D16</f>
        <v>70.759906610831706</v>
      </c>
      <c r="E47" s="31">
        <f>'Occ T1'!E16</f>
        <v>72.781637698349783</v>
      </c>
      <c r="F47" s="31">
        <f>'Occ T1'!F16</f>
        <v>71.767619550344847</v>
      </c>
      <c r="H47" s="31">
        <f t="shared" ref="H47:K49" si="31">C47-B47</f>
        <v>2.1951049056507799</v>
      </c>
      <c r="I47" s="31">
        <f t="shared" si="5"/>
        <v>-9.558176522287738</v>
      </c>
      <c r="J47" s="31">
        <f t="shared" si="31"/>
        <v>2.0217310875180772</v>
      </c>
      <c r="K47" s="31">
        <f t="shared" si="31"/>
        <v>-1.0140181480049364</v>
      </c>
      <c r="L47" s="31">
        <f t="shared" si="4"/>
        <v>1.0077129395131408</v>
      </c>
    </row>
    <row r="48" spans="1:12" x14ac:dyDescent="0.2">
      <c r="A48" s="10" t="str">
        <f>'Occ T2'!A32</f>
        <v>91 Elementary trades and related occupations</v>
      </c>
      <c r="B48" s="10">
        <f>'Occ T2'!B32</f>
        <v>11.59671984239762</v>
      </c>
      <c r="C48" s="10">
        <f>'Occ T2'!C32</f>
        <v>10.8343320670882</v>
      </c>
      <c r="D48" s="10">
        <f>'Occ T2'!D32</f>
        <v>9.1275900073115377</v>
      </c>
      <c r="E48" s="10">
        <f>'Occ T2'!E32</f>
        <v>16.703439392327255</v>
      </c>
      <c r="F48" s="10">
        <f>'Occ T2'!F32</f>
        <v>19.112880022366429</v>
      </c>
      <c r="H48" s="11">
        <f t="shared" si="31"/>
        <v>-0.76238777530942059</v>
      </c>
      <c r="I48" s="31">
        <f t="shared" si="5"/>
        <v>-1.706742059776662</v>
      </c>
      <c r="J48" s="11">
        <f t="shared" si="31"/>
        <v>7.5758493850157169</v>
      </c>
      <c r="K48" s="11">
        <f t="shared" si="31"/>
        <v>2.4094406300391746</v>
      </c>
      <c r="L48" s="31">
        <f t="shared" si="4"/>
        <v>9.9852900150548916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66.526258385071046</v>
      </c>
      <c r="C49" s="10">
        <f>'Occ T2'!C33</f>
        <v>69.483751066031246</v>
      </c>
      <c r="D49" s="10">
        <f>'Occ T2'!D33</f>
        <v>61.632316603520167</v>
      </c>
      <c r="E49" s="10">
        <f>'Occ T2'!E33</f>
        <v>56.078198306022529</v>
      </c>
      <c r="F49" s="10">
        <f>'Occ T2'!F33</f>
        <v>52.654739527978421</v>
      </c>
      <c r="H49" s="11">
        <f t="shared" si="31"/>
        <v>2.9574926809602005</v>
      </c>
      <c r="I49" s="31">
        <f t="shared" si="5"/>
        <v>-7.8514344625110795</v>
      </c>
      <c r="J49" s="11">
        <f t="shared" si="31"/>
        <v>-5.554118297497638</v>
      </c>
      <c r="K49" s="11">
        <f t="shared" si="31"/>
        <v>-3.4234587780441075</v>
      </c>
      <c r="L49" s="31">
        <f t="shared" si="4"/>
        <v>-8.9775770755417454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675.65800000000036</v>
      </c>
      <c r="C51" s="34">
        <f>'Occ T1'!C18</f>
        <v>734.17300000000012</v>
      </c>
      <c r="D51" s="34">
        <f>'Occ T1'!D18</f>
        <v>721.31800000000021</v>
      </c>
      <c r="E51" s="34">
        <f>'Occ T1'!E18</f>
        <v>743.66299999999978</v>
      </c>
      <c r="F51" s="34">
        <f>'Occ T1'!F18</f>
        <v>778.69300000000044</v>
      </c>
      <c r="G51" s="24"/>
      <c r="H51" s="34">
        <f>C51-B51</f>
        <v>58.514999999999759</v>
      </c>
      <c r="I51" s="205">
        <f>D51-C51</f>
        <v>-12.854999999999905</v>
      </c>
      <c r="J51" s="34">
        <f>E51-D51</f>
        <v>22.344999999999573</v>
      </c>
      <c r="K51" s="34">
        <f>F51-E51</f>
        <v>35.030000000000655</v>
      </c>
      <c r="L51" s="205">
        <f>F51-D51</f>
        <v>57.375000000000227</v>
      </c>
    </row>
    <row r="53" spans="1:12" ht="15.75" x14ac:dyDescent="0.25">
      <c r="A53" s="19" t="str">
        <f>CONCATENATE(A1," (Continued)")</f>
        <v>Occupation Table 3  Employment Change by Occupation in Occupation Group (SOC 2020), 2015-2035, Liverpool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3.6507546060192242</v>
      </c>
      <c r="C59" s="44">
        <f>IF(AND(D$5-C$5 &lt;&gt; 0,D7 &lt;&gt; 0,C7 &lt;&gt; 0),(EXP(LN(D7/C7)/(D$5-C$5))-1)*100,0)</f>
        <v>3.4936004837701207</v>
      </c>
      <c r="D59" s="44">
        <f>IF(AND(E$5-D$5 &lt;&gt; 0,E7 &lt;&gt; 0,D7 &lt;&gt; 0),(EXP(LN(E7/D7)/(E$5-D$5))-1)*100,0)</f>
        <v>-1.1786223721163003</v>
      </c>
      <c r="E59" s="44">
        <f>IF(AND(F$5-E$5 &lt;&gt; 0,F7 &lt;&gt; 0,E7 &lt;&gt; 0),(EXP(LN(F7/E7)/(F$5-E$5))-1)*100,0)</f>
        <v>1.042051950513212</v>
      </c>
      <c r="F59" s="44">
        <f>IF(AND(F$5-D$5 &lt;&gt; 0,F7 &lt;&gt; 0,D7 &lt;&gt; 0),(EXP(LN(F7/D7)/(F$5-D$5))-1)*100,0)</f>
        <v>0.29633715991304044</v>
      </c>
      <c r="H59" s="44">
        <f>(B7/B$51)*100</f>
        <v>7.9880212129465695</v>
      </c>
      <c r="I59" s="44">
        <f>(C7/C$51)*100</f>
        <v>8.4851123459229907</v>
      </c>
      <c r="J59" s="44">
        <f>(D7/D$51)*100</f>
        <v>8.9380490150214804</v>
      </c>
      <c r="K59" s="44">
        <f>(E7/E$51)*100</f>
        <v>8.1704851897789315</v>
      </c>
      <c r="L59" s="44">
        <f>(F7/F$51)*100</f>
        <v>8.655244149987471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4.7480871176169392</v>
      </c>
      <c r="C60" s="44">
        <f t="shared" si="32"/>
        <v>2.5844447507328283</v>
      </c>
      <c r="D60" s="44">
        <f t="shared" si="32"/>
        <v>-2.0144645029968822</v>
      </c>
      <c r="E60" s="44">
        <f t="shared" si="32"/>
        <v>0.89483761325956923</v>
      </c>
      <c r="F60" s="44">
        <f>IF(AND(F$5-D$5 &lt;&gt; 0,F8 &lt;&gt; 0,D8 &lt;&gt; 0),(EXP(LN(F8/D8)/(F$5-D$5))-1)*100,0)</f>
        <v>-8.4403088833828743E-2</v>
      </c>
      <c r="H60" s="44">
        <f t="shared" ref="H60:L60" si="33">(B8/B$51)*100</f>
        <v>5.1421923840286921</v>
      </c>
      <c r="I60" s="44">
        <f t="shared" si="33"/>
        <v>5.6971970173265847</v>
      </c>
      <c r="J60" s="44">
        <f t="shared" si="33"/>
        <v>5.9485948303950034</v>
      </c>
      <c r="K60" s="44">
        <f t="shared" si="33"/>
        <v>5.2116451398028287</v>
      </c>
      <c r="L60" s="44">
        <f t="shared" si="33"/>
        <v>5.4409432664394588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1.5747056953801408</v>
      </c>
      <c r="C61" s="44">
        <f>IF(AND(D$5-C$5 &lt;&gt; 0,D9 &lt;&gt; 0,C9 &lt;&gt; 0),(EXP(LN(D9/C9)/(D$5-C$5))-1)*100,0)</f>
        <v>5.3514902401111009</v>
      </c>
      <c r="D61" s="44">
        <f t="shared" si="34"/>
        <v>0.40510582068198353</v>
      </c>
      <c r="E61" s="44">
        <f t="shared" si="34"/>
        <v>1.2967504317267231</v>
      </c>
      <c r="F61" s="44">
        <f>IF(AND(F$5-D$5 &lt;&gt; 0,F9 &lt;&gt; 0,D9 &lt;&gt; 0),(EXP(LN(F9/D9)/(F$5-D$5))-1)*100,0)</f>
        <v>0.99865921330808405</v>
      </c>
      <c r="H61" s="44">
        <f t="shared" ref="H61:L61" si="35">(B9/B$51)*100</f>
        <v>2.8458288289178761</v>
      </c>
      <c r="I61" s="44">
        <f t="shared" si="35"/>
        <v>2.7879153285964065</v>
      </c>
      <c r="J61" s="44">
        <f t="shared" si="35"/>
        <v>2.9894541846264762</v>
      </c>
      <c r="K61" s="44">
        <f t="shared" si="35"/>
        <v>2.9588400499761027</v>
      </c>
      <c r="L61" s="44">
        <f t="shared" si="35"/>
        <v>3.2143008835480136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3.817696583392749</v>
      </c>
      <c r="C63" s="44">
        <f t="shared" si="36"/>
        <v>5.2221358705619059</v>
      </c>
      <c r="D63" s="44">
        <f t="shared" si="36"/>
        <v>1.2408887883869513</v>
      </c>
      <c r="E63" s="44">
        <f t="shared" si="36"/>
        <v>1.0799064177556827</v>
      </c>
      <c r="F63" s="44">
        <f>IF(AND(F$5-D$5 &lt;&gt; 0,F11 &lt;&gt; 0,D11 &lt;&gt; 0),(EXP(LN(F11/D11)/(F$5-D$5))-1)*100,0)</f>
        <v>1.1335387459753044</v>
      </c>
      <c r="H63" s="44">
        <f>(B11/B$51)*100</f>
        <v>19.221943421170565</v>
      </c>
      <c r="I63" s="44">
        <f>(C11/C$51)*100</f>
        <v>20.549978162032204</v>
      </c>
      <c r="J63" s="44">
        <f>(D11/D$51)*100</f>
        <v>22.008483419196523</v>
      </c>
      <c r="K63" s="44">
        <f>(E11/E$51)*100</f>
        <v>22.704945206718389</v>
      </c>
      <c r="L63" s="44">
        <f>(F11/F$51)*100</f>
        <v>24.142301731122711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4.086781466010958</v>
      </c>
      <c r="C64" s="44">
        <f t="shared" si="36"/>
        <v>2.9548543586882303</v>
      </c>
      <c r="D64" s="49">
        <f t="shared" si="36"/>
        <v>4.1658731488481981</v>
      </c>
      <c r="E64" s="49">
        <f t="shared" si="36"/>
        <v>1.3415655934923221</v>
      </c>
      <c r="F64" s="44">
        <f>IF(AND(F$5-D$5 &lt;&gt; 0,F12 &lt;&gt; 0,D12 &lt;&gt; 0),(EXP(LN(F12/D12)/(F$5-D$5))-1)*100,0)</f>
        <v>2.2743887027048215</v>
      </c>
      <c r="H64" s="40">
        <f t="shared" ref="H64:L67" si="37">(B12/B$11)*100</f>
        <v>23.39368527267413</v>
      </c>
      <c r="I64" s="40">
        <f t="shared" si="37"/>
        <v>23.637166033184165</v>
      </c>
      <c r="J64" s="40">
        <f t="shared" si="37"/>
        <v>23.127842504472934</v>
      </c>
      <c r="K64" s="40">
        <f t="shared" si="37"/>
        <v>26.667522391881494</v>
      </c>
      <c r="L64" s="40">
        <f t="shared" si="37"/>
        <v>27.365944987472311</v>
      </c>
    </row>
    <row r="65" spans="1:12" x14ac:dyDescent="0.2">
      <c r="A65" t="str">
        <f>A13</f>
        <v>22 Health professionals</v>
      </c>
      <c r="B65" s="49">
        <f t="shared" si="36"/>
        <v>3.9686143596494805</v>
      </c>
      <c r="C65" s="44">
        <f t="shared" si="36"/>
        <v>1.9985916963363382</v>
      </c>
      <c r="D65" s="49">
        <f t="shared" si="36"/>
        <v>-0.25474346660185887</v>
      </c>
      <c r="E65" s="49">
        <f t="shared" si="36"/>
        <v>0.93257752009248129</v>
      </c>
      <c r="F65" s="44">
        <f>IF(AND(F$5-D$5 &lt;&gt; 0,F13 &lt;&gt; 0,D13 &lt;&gt; 0),(EXP(LN(F13/D13)/(F$5-D$5))-1)*100,0)</f>
        <v>0.53524174026844396</v>
      </c>
      <c r="H65" s="40">
        <f t="shared" si="37"/>
        <v>25.317352323698149</v>
      </c>
      <c r="I65" s="40">
        <f t="shared" si="37"/>
        <v>25.464887017107795</v>
      </c>
      <c r="J65" s="40">
        <f t="shared" si="37"/>
        <v>24.684754704527776</v>
      </c>
      <c r="K65" s="40">
        <f t="shared" si="37"/>
        <v>22.914496994002512</v>
      </c>
      <c r="L65" s="40">
        <f t="shared" si="37"/>
        <v>22.582689152242903</v>
      </c>
    </row>
    <row r="66" spans="1:12" x14ac:dyDescent="0.2">
      <c r="A66" t="str">
        <f>A14</f>
        <v>23 Teaching and other educational professionals</v>
      </c>
      <c r="B66" s="49">
        <f t="shared" si="36"/>
        <v>1.8117442681961693</v>
      </c>
      <c r="C66" s="44">
        <f t="shared" si="36"/>
        <v>5.8891636999754082</v>
      </c>
      <c r="D66" s="49">
        <f t="shared" si="36"/>
        <v>0.29749316071046028</v>
      </c>
      <c r="E66" s="49">
        <f t="shared" si="36"/>
        <v>0.9347988035292687</v>
      </c>
      <c r="F66" s="44">
        <f>IF(AND(F$5-D$5 &lt;&gt; 0,F14 &lt;&gt; 0,D14 &lt;&gt; 0),(EXP(LN(F14/D14)/(F$5-D$5))-1)*100,0)</f>
        <v>0.7219149066156616</v>
      </c>
      <c r="H66" s="40">
        <f t="shared" si="37"/>
        <v>27.661549668128778</v>
      </c>
      <c r="I66" s="40">
        <f t="shared" si="37"/>
        <v>25.584825719770393</v>
      </c>
      <c r="J66" s="40">
        <f t="shared" si="37"/>
        <v>25.747013938291012</v>
      </c>
      <c r="K66" s="40">
        <f t="shared" si="37"/>
        <v>24.569567650268482</v>
      </c>
      <c r="L66" s="40">
        <f t="shared" si="37"/>
        <v>24.219123359269943</v>
      </c>
    </row>
    <row r="67" spans="1:12" x14ac:dyDescent="0.2">
      <c r="A67" t="str">
        <f>A15</f>
        <v>24 Business, media and public service professionals</v>
      </c>
      <c r="B67" s="49">
        <f t="shared" si="36"/>
        <v>5.6218504098965116</v>
      </c>
      <c r="C67" s="44">
        <f t="shared" si="36"/>
        <v>9.9079865757437879</v>
      </c>
      <c r="D67" s="49">
        <f t="shared" si="36"/>
        <v>0.78343545141739135</v>
      </c>
      <c r="E67" s="49">
        <f t="shared" si="36"/>
        <v>1.0735811969662334</v>
      </c>
      <c r="F67" s="44">
        <f>IF(AND(F$5-D$5 &lt;&gt; 0,F15 &lt;&gt; 0,D15 &lt;&gt; 0),(EXP(LN(F15/D15)/(F$5-D$5))-1)*100,0)</f>
        <v>0.976773255727581</v>
      </c>
      <c r="H67" s="40">
        <f t="shared" si="37"/>
        <v>23.627412735498936</v>
      </c>
      <c r="I67" s="40">
        <f t="shared" si="37"/>
        <v>25.313121229937639</v>
      </c>
      <c r="J67" s="40">
        <f t="shared" si="37"/>
        <v>26.440388852708281</v>
      </c>
      <c r="K67" s="40">
        <f t="shared" si="37"/>
        <v>25.848412963847522</v>
      </c>
      <c r="L67" s="40">
        <f t="shared" si="37"/>
        <v>25.832242501014829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3.5759132686168815</v>
      </c>
      <c r="C69" s="44">
        <f t="shared" si="39"/>
        <v>2.9534530238989776</v>
      </c>
      <c r="D69" s="44">
        <f t="shared" si="39"/>
        <v>1.5026078556203526</v>
      </c>
      <c r="E69" s="44">
        <f t="shared" si="39"/>
        <v>1.0396784589441488</v>
      </c>
      <c r="F69" s="44">
        <f t="shared" ref="F69:F74" si="40">IF(AND(F$5-D$5 &lt;&gt; 0,F17 &lt;&gt; 0,D17 &lt;&gt; 0),(EXP(LN(F17/D17)/(F$5-D$5))-1)*100,0)</f>
        <v>1.1937531908815524</v>
      </c>
      <c r="H69" s="44">
        <f>(B17/B$51)*100</f>
        <v>11.038034477809825</v>
      </c>
      <c r="I69" s="44">
        <f>(C17/C$51)*100</f>
        <v>11.691099214168709</v>
      </c>
      <c r="J69" s="44">
        <f>(D17/D$51)*100</f>
        <v>12.250897389510374</v>
      </c>
      <c r="K69" s="44">
        <f>(E17/E$51)*100</f>
        <v>12.802786417725789</v>
      </c>
      <c r="L69" s="44">
        <f>(F17/F$51)*100</f>
        <v>13.55919663420487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5.1585052492938432</v>
      </c>
      <c r="C70" s="44">
        <f t="shared" si="39"/>
        <v>7.3772732242976202</v>
      </c>
      <c r="D70" s="49">
        <f t="shared" si="39"/>
        <v>-1.2922269107153994</v>
      </c>
      <c r="E70" s="49">
        <f t="shared" si="39"/>
        <v>0.79140200665188676</v>
      </c>
      <c r="F70" s="44">
        <f t="shared" si="40"/>
        <v>9.2017275625688733E-2</v>
      </c>
      <c r="H70" s="40">
        <f t="shared" ref="H70:L74" si="41">(B18/B$17)*100</f>
        <v>14.281030541537937</v>
      </c>
      <c r="I70" s="40">
        <f t="shared" si="41"/>
        <v>15.174069882754202</v>
      </c>
      <c r="J70" s="40">
        <f t="shared" si="41"/>
        <v>15.826086448473529</v>
      </c>
      <c r="K70" s="40">
        <f t="shared" si="41"/>
        <v>13.763988511601907</v>
      </c>
      <c r="L70" s="40">
        <f t="shared" si="41"/>
        <v>13.429492758003455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3.5680379940980833</v>
      </c>
      <c r="C71" s="44">
        <f t="shared" si="39"/>
        <v>3.9875343142407038</v>
      </c>
      <c r="D71" s="49">
        <f t="shared" si="39"/>
        <v>9.8366675053437547</v>
      </c>
      <c r="E71" s="49">
        <f t="shared" si="39"/>
        <v>1.908068056950496</v>
      </c>
      <c r="F71" s="44">
        <f t="shared" si="40"/>
        <v>4.4852119932619505</v>
      </c>
      <c r="H71" s="40">
        <f t="shared" si="41"/>
        <v>20.087187146854578</v>
      </c>
      <c r="I71" s="40">
        <f t="shared" si="41"/>
        <v>20.081078619607904</v>
      </c>
      <c r="J71" s="40">
        <f t="shared" si="41"/>
        <v>20.282776251697978</v>
      </c>
      <c r="K71" s="40">
        <f t="shared" si="41"/>
        <v>30.093876609452163</v>
      </c>
      <c r="L71" s="40">
        <f t="shared" si="41"/>
        <v>32.782665737724592</v>
      </c>
    </row>
    <row r="72" spans="1:12" x14ac:dyDescent="0.2">
      <c r="A72" t="str">
        <f t="shared" si="38"/>
        <v>33 Protective service occupations</v>
      </c>
      <c r="B72" s="49">
        <f t="shared" si="39"/>
        <v>1.9503530887322817</v>
      </c>
      <c r="C72" s="44">
        <f t="shared" si="39"/>
        <v>3.7656237990470132</v>
      </c>
      <c r="D72" s="49">
        <f t="shared" si="39"/>
        <v>-4.432802410706671</v>
      </c>
      <c r="E72" s="49">
        <f t="shared" si="39"/>
        <v>0.45116204198709653</v>
      </c>
      <c r="F72" s="44">
        <f t="shared" si="40"/>
        <v>-1.2039471597195095</v>
      </c>
      <c r="H72" s="40">
        <f t="shared" si="41"/>
        <v>10.108030407805922</v>
      </c>
      <c r="I72" s="40">
        <f t="shared" si="41"/>
        <v>9.4882559467761673</v>
      </c>
      <c r="J72" s="40">
        <f t="shared" si="41"/>
        <v>9.5631061238295523</v>
      </c>
      <c r="K72" s="40">
        <f t="shared" si="41"/>
        <v>7.0755015022220746</v>
      </c>
      <c r="L72" s="40">
        <f t="shared" si="41"/>
        <v>6.6740172371633451</v>
      </c>
    </row>
    <row r="73" spans="1:12" x14ac:dyDescent="0.2">
      <c r="A73" t="str">
        <f t="shared" si="38"/>
        <v>34 Culture, media and sports occupations</v>
      </c>
      <c r="B73" s="49">
        <f t="shared" si="39"/>
        <v>5.7232591039031666</v>
      </c>
      <c r="C73" s="44">
        <f t="shared" si="39"/>
        <v>-3.8389038105432483</v>
      </c>
      <c r="D73" s="49">
        <f t="shared" si="39"/>
        <v>-2.9793863843571855</v>
      </c>
      <c r="E73" s="49">
        <f t="shared" si="39"/>
        <v>0.96555304884793358</v>
      </c>
      <c r="F73" s="44">
        <f t="shared" si="40"/>
        <v>-0.36693484428713674</v>
      </c>
      <c r="H73" s="40">
        <f t="shared" si="41"/>
        <v>10.324840410661837</v>
      </c>
      <c r="I73" s="40">
        <f t="shared" si="41"/>
        <v>11.20805961972127</v>
      </c>
      <c r="J73" s="40">
        <f t="shared" si="41"/>
        <v>10.468607584623648</v>
      </c>
      <c r="K73" s="40">
        <f t="shared" si="41"/>
        <v>8.3526253754039477</v>
      </c>
      <c r="L73" s="40">
        <f t="shared" si="41"/>
        <v>8.2915501820753477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2.910490185226422</v>
      </c>
      <c r="C74" s="44">
        <f t="shared" si="39"/>
        <v>2.5114458611935175</v>
      </c>
      <c r="D74" s="49">
        <f t="shared" si="39"/>
        <v>3.0827653267229138E-3</v>
      </c>
      <c r="E74" s="49">
        <f t="shared" si="39"/>
        <v>0.56009312368310304</v>
      </c>
      <c r="F74" s="44">
        <f t="shared" si="40"/>
        <v>0.37407913153422179</v>
      </c>
      <c r="H74" s="40">
        <f t="shared" si="41"/>
        <v>45.198911493139732</v>
      </c>
      <c r="I74" s="40">
        <f t="shared" si="41"/>
        <v>44.048535931140464</v>
      </c>
      <c r="J74" s="40">
        <f t="shared" si="41"/>
        <v>43.859423591375297</v>
      </c>
      <c r="K74" s="40">
        <f t="shared" si="41"/>
        <v>40.714008001319918</v>
      </c>
      <c r="L74" s="40">
        <f t="shared" si="41"/>
        <v>38.822274085033257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0.78056288502490467</v>
      </c>
      <c r="C76" s="44">
        <f t="shared" si="42"/>
        <v>2.5869029611481187</v>
      </c>
      <c r="D76" s="44">
        <f t="shared" si="42"/>
        <v>0.47280319741216381</v>
      </c>
      <c r="E76" s="44">
        <f t="shared" si="42"/>
        <v>-0.46638794374395109</v>
      </c>
      <c r="F76" s="44">
        <f>IF(AND(F$5-D$5 &lt;&gt; 0,F24 &lt;&gt; 0,D24 &lt;&gt; 0),(EXP(LN(F24/D24)/(F$5-D$5))-1)*100,0)</f>
        <v>-0.15430378172276438</v>
      </c>
      <c r="H76" s="44">
        <f>(B24/B$51)*100</f>
        <v>12.785826959072203</v>
      </c>
      <c r="I76" s="44">
        <f>(C24/C$51)*100</f>
        <v>12.138484152572142</v>
      </c>
      <c r="J76" s="44">
        <f>(D24/D$51)*100</f>
        <v>12.674417637167124</v>
      </c>
      <c r="K76" s="44">
        <f>(E24/E$51)*100</f>
        <v>12.586970243423249</v>
      </c>
      <c r="L76" s="44">
        <f>(F24/F$51)*100</f>
        <v>11.471725786066504</v>
      </c>
    </row>
    <row r="77" spans="1:12" x14ac:dyDescent="0.2">
      <c r="A77" t="str">
        <f>A25</f>
        <v>41 Administrative occupations</v>
      </c>
      <c r="B77" s="49">
        <f t="shared" si="42"/>
        <v>1.0844414021644599</v>
      </c>
      <c r="C77" s="44">
        <f t="shared" si="42"/>
        <v>3.736983062050836</v>
      </c>
      <c r="D77" s="49">
        <f t="shared" si="42"/>
        <v>0.8582055047463566</v>
      </c>
      <c r="E77" s="49">
        <f t="shared" si="42"/>
        <v>2.9485811246376947E-2</v>
      </c>
      <c r="F77" s="44">
        <f>IF(AND(F$5-D$5 &lt;&gt; 0,F25 &lt;&gt; 0,D25 &lt;&gt; 0),(EXP(LN(F25/D25)/(F$5-D$5))-1)*100,0)</f>
        <v>0.30496634109813403</v>
      </c>
      <c r="H77" s="40">
        <f t="shared" ref="H77:L78" si="43">(B25/B$24)*100</f>
        <v>81.60364347706826</v>
      </c>
      <c r="I77" s="40">
        <f t="shared" si="43"/>
        <v>82.592325241641205</v>
      </c>
      <c r="J77" s="40">
        <f t="shared" si="43"/>
        <v>83.518250354944129</v>
      </c>
      <c r="K77" s="40">
        <f t="shared" si="43"/>
        <v>85.132419285962342</v>
      </c>
      <c r="L77" s="40">
        <f t="shared" si="43"/>
        <v>89.470052227015088</v>
      </c>
    </row>
    <row r="78" spans="1:12" x14ac:dyDescent="0.2">
      <c r="A78" t="str">
        <f>A26</f>
        <v>42 Secretarial and related occupations</v>
      </c>
      <c r="B78" s="49">
        <f t="shared" si="42"/>
        <v>-0.60168639295272719</v>
      </c>
      <c r="C78" s="44">
        <f t="shared" si="42"/>
        <v>-2.8697586014243326</v>
      </c>
      <c r="D78" s="49">
        <f t="shared" si="42"/>
        <v>-1.5771542964582386</v>
      </c>
      <c r="E78" s="49">
        <f t="shared" si="42"/>
        <v>-3.841350324409798</v>
      </c>
      <c r="F78" s="44">
        <f>IF(AND(F$5-D$5 &lt;&gt; 0,F26 &lt;&gt; 0,D26 &lt;&gt; 0),(EXP(LN(F26/D26)/(F$5-D$5))-1)*100,0)</f>
        <v>-3.0924657763434005</v>
      </c>
      <c r="H78" s="40">
        <f t="shared" si="43"/>
        <v>18.39635652293174</v>
      </c>
      <c r="I78" s="40">
        <f t="shared" si="43"/>
        <v>17.407674758358795</v>
      </c>
      <c r="J78" s="40">
        <f t="shared" si="43"/>
        <v>16.481749645055853</v>
      </c>
      <c r="K78" s="40">
        <f t="shared" si="43"/>
        <v>14.867580714037651</v>
      </c>
      <c r="L78" s="40">
        <f t="shared" si="43"/>
        <v>10.529947772984913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0.77334160299258325</v>
      </c>
      <c r="C80" s="44">
        <f t="shared" si="44"/>
        <v>-11.803368442117501</v>
      </c>
      <c r="D80" s="44">
        <f t="shared" si="44"/>
        <v>-0.10541476670864469</v>
      </c>
      <c r="E80" s="44">
        <f t="shared" si="44"/>
        <v>-0.38676522636954536</v>
      </c>
      <c r="F80" s="44">
        <f>IF(AND(F$5-D$5 &lt;&gt; 0,F28 &lt;&gt; 0,D28 &lt;&gt; 0),(EXP(LN(F28/D28)/(F$5-D$5))-1)*100,0)</f>
        <v>-0.29306989644785064</v>
      </c>
      <c r="H80" s="44">
        <f>(B28/B$51)*100</f>
        <v>9.0240169807156718</v>
      </c>
      <c r="I80" s="44">
        <f>(C28/C$51)*100</f>
        <v>8.5646783533943776</v>
      </c>
      <c r="J80" s="44">
        <f>(D28/D$51)*100</f>
        <v>7.6883774336890598</v>
      </c>
      <c r="K80" s="44">
        <f>(E28/E$51)*100</f>
        <v>7.4181400963578614</v>
      </c>
      <c r="L80" s="44">
        <f>(F28/F$51)*100</f>
        <v>6.815149195950684</v>
      </c>
    </row>
    <row r="81" spans="1:12" x14ac:dyDescent="0.2">
      <c r="A81" t="str">
        <f>A29</f>
        <v>51 Skilled agricultural and related trades</v>
      </c>
      <c r="B81" s="49">
        <f t="shared" si="44"/>
        <v>2.7988013997948036</v>
      </c>
      <c r="C81" s="44">
        <f t="shared" si="44"/>
        <v>-6.201312438154627</v>
      </c>
      <c r="D81" s="49">
        <f t="shared" si="44"/>
        <v>-0.31434350478497519</v>
      </c>
      <c r="E81" s="49">
        <f t="shared" si="44"/>
        <v>0.9667354755757529</v>
      </c>
      <c r="F81" s="44">
        <f>IF(AND(F$5-D$5 &lt;&gt; 0,F29 &lt;&gt; 0,D29 &lt;&gt; 0),(EXP(LN(F29/D29)/(F$5-D$5))-1)*100,0)</f>
        <v>0.5378902542163333</v>
      </c>
      <c r="H81" s="40">
        <f t="shared" ref="H81:L84" si="45">(B29/B$28)*100</f>
        <v>9.0636967889404794</v>
      </c>
      <c r="I81" s="40">
        <f t="shared" si="45"/>
        <v>9.8146526251701403</v>
      </c>
      <c r="J81" s="40">
        <f t="shared" si="45"/>
        <v>10.438057767684681</v>
      </c>
      <c r="K81" s="40">
        <f t="shared" si="45"/>
        <v>10.32935783181232</v>
      </c>
      <c r="L81" s="40">
        <f t="shared" si="45"/>
        <v>11.82186608036351</v>
      </c>
    </row>
    <row r="82" spans="1:12" x14ac:dyDescent="0.2">
      <c r="A82" t="str">
        <f>A30</f>
        <v>52 Skilled metal, electrical and electronic trades</v>
      </c>
      <c r="B82" s="49">
        <f t="shared" si="44"/>
        <v>1.9498527717758618</v>
      </c>
      <c r="C82" s="44">
        <f t="shared" si="44"/>
        <v>-15.77051400736752</v>
      </c>
      <c r="D82" s="49">
        <f t="shared" si="44"/>
        <v>-0.56535360631418952</v>
      </c>
      <c r="E82" s="49">
        <f t="shared" si="44"/>
        <v>-0.7637717758174789</v>
      </c>
      <c r="F82" s="44">
        <f>IF(AND(F$5-D$5 &lt;&gt; 0,F30 &lt;&gt; 0,D30 &lt;&gt; 0),(EXP(LN(F30/D30)/(F$5-D$5))-1)*100,0)</f>
        <v>-0.69767641794897806</v>
      </c>
      <c r="H82" s="40">
        <f t="shared" si="45"/>
        <v>37.55614968760824</v>
      </c>
      <c r="I82" s="40">
        <f t="shared" si="45"/>
        <v>39.340949167426338</v>
      </c>
      <c r="J82" s="40">
        <f t="shared" si="45"/>
        <v>37.57136602955044</v>
      </c>
      <c r="K82" s="40">
        <f t="shared" si="45"/>
        <v>36.714355915156624</v>
      </c>
      <c r="L82" s="40">
        <f t="shared" si="45"/>
        <v>35.348254472425538</v>
      </c>
    </row>
    <row r="83" spans="1:12" x14ac:dyDescent="0.2">
      <c r="A83" t="str">
        <f>A31</f>
        <v>53 Skilled construction and building trades</v>
      </c>
      <c r="B83" s="49">
        <f t="shared" si="44"/>
        <v>0.76377884315845801</v>
      </c>
      <c r="C83" s="44">
        <f t="shared" si="44"/>
        <v>-14.339468972592073</v>
      </c>
      <c r="D83" s="49">
        <f t="shared" si="44"/>
        <v>-0.11707690076625532</v>
      </c>
      <c r="E83" s="49">
        <f t="shared" si="44"/>
        <v>-0.77242842508389309</v>
      </c>
      <c r="F83" s="44">
        <f>IF(AND(F$5-D$5 &lt;&gt; 0,F31 &lt;&gt; 0,D31 &lt;&gt; 0),(EXP(LN(F31/D31)/(F$5-D$5))-1)*100,0)</f>
        <v>-0.55445708113812664</v>
      </c>
      <c r="H83" s="40">
        <f t="shared" si="45"/>
        <v>31.429363439297092</v>
      </c>
      <c r="I83" s="40">
        <f t="shared" si="45"/>
        <v>31.417435337219452</v>
      </c>
      <c r="J83" s="40">
        <f t="shared" si="45"/>
        <v>30.514024707839788</v>
      </c>
      <c r="K83" s="40">
        <f t="shared" si="45"/>
        <v>30.496217157678984</v>
      </c>
      <c r="L83" s="40">
        <f t="shared" si="45"/>
        <v>29.335883147155485</v>
      </c>
    </row>
    <row r="84" spans="1:12" x14ac:dyDescent="0.2">
      <c r="A84" t="str">
        <f>A32</f>
        <v>54 Textiles, printing and other skilled trades</v>
      </c>
      <c r="B84" s="49">
        <f t="shared" si="44"/>
        <v>-2.2572962644677674</v>
      </c>
      <c r="C84" s="44">
        <f t="shared" si="44"/>
        <v>-2.4984238664038871</v>
      </c>
      <c r="D84" s="49">
        <f t="shared" si="44"/>
        <v>0.79320524563830652</v>
      </c>
      <c r="E84" s="49">
        <f t="shared" si="44"/>
        <v>6.2563327880460484E-2</v>
      </c>
      <c r="F84" s="44">
        <f>IF(AND(F$5-D$5 &lt;&gt; 0,F32 &lt;&gt; 0,D32 &lt;&gt; 0),(EXP(LN(F32/D32)/(F$5-D$5))-1)*100,0)</f>
        <v>0.30552024478838202</v>
      </c>
      <c r="H84" s="40">
        <f t="shared" si="45"/>
        <v>21.950790084154175</v>
      </c>
      <c r="I84" s="40">
        <f t="shared" si="45"/>
        <v>19.426962870184088</v>
      </c>
      <c r="J84" s="40">
        <f t="shared" si="45"/>
        <v>21.47655149492509</v>
      </c>
      <c r="K84" s="40">
        <f t="shared" si="45"/>
        <v>22.460069095352068</v>
      </c>
      <c r="L84" s="40">
        <f t="shared" si="45"/>
        <v>23.493996300055457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1.2785015535093258</v>
      </c>
      <c r="C86" s="44">
        <f t="shared" si="46"/>
        <v>-3.1726714457894323</v>
      </c>
      <c r="D86" s="44">
        <f t="shared" si="46"/>
        <v>0.56860207262556806</v>
      </c>
      <c r="E86" s="44">
        <f t="shared" si="46"/>
        <v>0.77196179555305555</v>
      </c>
      <c r="F86" s="44">
        <f>IF(AND(F$5-D$5 &lt;&gt; 0,F34 &lt;&gt; 0,D34 &lt;&gt; 0),(EXP(LN(F34/D34)/(F$5-D$5))-1)*100,0)</f>
        <v>0.70412957185799208</v>
      </c>
      <c r="H86" s="44">
        <f>(B34/B$51)*100</f>
        <v>11.888752357334031</v>
      </c>
      <c r="I86" s="44">
        <f>(C34/C$51)*100</f>
        <v>11.511551588157646</v>
      </c>
      <c r="J86" s="44">
        <f>(D34/D$51)*100</f>
        <v>11.34497264332829</v>
      </c>
      <c r="K86" s="44">
        <f>(E34/E$51)*100</f>
        <v>11.320513200051995</v>
      </c>
      <c r="L86" s="44">
        <f>(F34/F$51)*100</f>
        <v>11.675437208625793</v>
      </c>
    </row>
    <row r="87" spans="1:12" x14ac:dyDescent="0.2">
      <c r="A87" t="str">
        <f>A35</f>
        <v>61 Caring personal service occupations</v>
      </c>
      <c r="B87" s="49">
        <f t="shared" si="46"/>
        <v>1.1058582747900392</v>
      </c>
      <c r="C87" s="44">
        <f t="shared" si="46"/>
        <v>-0.91904478847164572</v>
      </c>
      <c r="D87" s="49">
        <f t="shared" si="46"/>
        <v>1.1136991119984119</v>
      </c>
      <c r="E87" s="49">
        <f t="shared" si="46"/>
        <v>0.94495952840107922</v>
      </c>
      <c r="F87" s="44">
        <f>IF(AND(F$5-D$5 &lt;&gt; 0,F35 &lt;&gt; 0,D35 &lt;&gt; 0),(EXP(LN(F35/D35)/(F$5-D$5))-1)*100,0)</f>
        <v>1.0011747447760566</v>
      </c>
      <c r="H87" s="40">
        <f t="shared" ref="H87:L89" si="47">(B35/B$34)*100</f>
        <v>80.110124873764647</v>
      </c>
      <c r="I87" s="40">
        <f t="shared" si="47"/>
        <v>79.565284631147719</v>
      </c>
      <c r="J87" s="40">
        <f t="shared" si="47"/>
        <v>81.417142460122534</v>
      </c>
      <c r="K87" s="40">
        <f t="shared" si="47"/>
        <v>83.647657369112608</v>
      </c>
      <c r="L87" s="40">
        <f t="shared" si="47"/>
        <v>85.094801920201093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2.1590956894963931</v>
      </c>
      <c r="C88" s="44">
        <f t="shared" si="46"/>
        <v>-13.168534780696174</v>
      </c>
      <c r="D88" s="49">
        <f t="shared" si="46"/>
        <v>-1.7756119736136999</v>
      </c>
      <c r="E88" s="49">
        <f t="shared" si="46"/>
        <v>-0.20558528139504872</v>
      </c>
      <c r="F88" s="44">
        <f>IF(AND(F$5-D$5 &lt;&gt; 0,F36 &lt;&gt; 0,D36 &lt;&gt; 0),(EXP(LN(F36/D36)/(F$5-D$5))-1)*100,0)</f>
        <v>-0.73169626786587783</v>
      </c>
      <c r="H88" s="40">
        <f t="shared" si="47"/>
        <v>19.009884051780272</v>
      </c>
      <c r="I88" s="40">
        <f t="shared" si="47"/>
        <v>19.679703854836141</v>
      </c>
      <c r="J88" s="40">
        <f t="shared" si="47"/>
        <v>17.648091156833797</v>
      </c>
      <c r="K88" s="40">
        <f t="shared" si="47"/>
        <v>15.684920791824714</v>
      </c>
      <c r="L88" s="40">
        <f t="shared" si="47"/>
        <v>14.228121025984422</v>
      </c>
    </row>
    <row r="89" spans="1:12" x14ac:dyDescent="0.2">
      <c r="A89" t="str">
        <f>A37</f>
        <v>63 Community and civil enforcement occupations</v>
      </c>
      <c r="B89" s="49">
        <f t="shared" si="46"/>
        <v>-2.5266047165220185</v>
      </c>
      <c r="C89" s="44">
        <f t="shared" si="46"/>
        <v>19.880200516340519</v>
      </c>
      <c r="D89" s="49">
        <f t="shared" si="46"/>
        <v>-5.9839763673132929</v>
      </c>
      <c r="E89" s="49">
        <f t="shared" si="46"/>
        <v>0.9168024855756185</v>
      </c>
      <c r="F89" s="44">
        <f>IF(AND(F$5-D$5 &lt;&gt; 0,F37 &lt;&gt; 0,D37 &lt;&gt; 0),(EXP(LN(F37/D37)/(F$5-D$5))-1)*100,0)</f>
        <v>-1.4379758263064479</v>
      </c>
      <c r="H89" s="40">
        <f t="shared" si="47"/>
        <v>0.87999107445508962</v>
      </c>
      <c r="I89" s="40">
        <f t="shared" si="47"/>
        <v>0.75501151401613498</v>
      </c>
      <c r="J89" s="40">
        <f t="shared" si="47"/>
        <v>0.9347663830436661</v>
      </c>
      <c r="K89" s="40">
        <f t="shared" si="47"/>
        <v>0.66742183906269548</v>
      </c>
      <c r="L89" s="40">
        <f t="shared" si="47"/>
        <v>0.67707705381447658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0.82514165429850017</v>
      </c>
      <c r="C91" s="44">
        <f t="shared" si="48"/>
        <v>-3.4389832621303462</v>
      </c>
      <c r="D91" s="44">
        <f t="shared" si="48"/>
        <v>0.45150648129532733</v>
      </c>
      <c r="E91" s="44">
        <f t="shared" si="48"/>
        <v>0.1442829872806195</v>
      </c>
      <c r="F91" s="44">
        <f t="shared" ref="F91:F93" si="49">IF(AND(F$5-D$5 &lt;&gt; 0,F39 &lt;&gt; 0,D39 &lt;&gt; 0),(EXP(LN(F39/D39)/(F$5-D$5))-1)*100,0)</f>
        <v>0.246586274194871</v>
      </c>
      <c r="H91" s="44">
        <f>(B39/B$51)*100</f>
        <v>9.7050605145054973</v>
      </c>
      <c r="I91" s="44">
        <f>(C39/C$51)*100</f>
        <v>9.230009022971748</v>
      </c>
      <c r="J91" s="44">
        <f>(D39/D$51)*100</f>
        <v>9.0714266764855083</v>
      </c>
      <c r="K91" s="44">
        <f>(E39/E$51)*100</f>
        <v>8.9992944452572292</v>
      </c>
      <c r="L91" s="44">
        <f>(F39/F$51)*100</f>
        <v>8.7192670566989552</v>
      </c>
    </row>
    <row r="92" spans="1:12" s="30" customFormat="1" x14ac:dyDescent="0.2">
      <c r="A92" t="str">
        <f>A40</f>
        <v>71 Sales occupations</v>
      </c>
      <c r="B92" s="49">
        <f t="shared" si="48"/>
        <v>0.31032031084357037</v>
      </c>
      <c r="C92" s="44">
        <f t="shared" si="48"/>
        <v>-4.2105514283236829</v>
      </c>
      <c r="D92" s="49">
        <f t="shared" si="48"/>
        <v>-0.13021483700926817</v>
      </c>
      <c r="E92" s="49">
        <f t="shared" si="48"/>
        <v>-0.24544366923733296</v>
      </c>
      <c r="F92" s="44">
        <f t="shared" si="49"/>
        <v>-0.20704883829246734</v>
      </c>
      <c r="G92"/>
      <c r="H92" s="40">
        <f>(B40/B$34)*100</f>
        <v>65.738794369290773</v>
      </c>
      <c r="I92" s="40">
        <f t="shared" ref="H92:L93" si="50">(C40/C$34)*100</f>
        <v>63.260866314751162</v>
      </c>
      <c r="J92" s="40">
        <f t="shared" si="50"/>
        <v>62.582781028229014</v>
      </c>
      <c r="K92" s="40">
        <f t="shared" si="50"/>
        <v>60.438457183947605</v>
      </c>
      <c r="L92" s="40">
        <f t="shared" si="50"/>
        <v>54.606413073371108</v>
      </c>
    </row>
    <row r="93" spans="1:12" s="30" customFormat="1" x14ac:dyDescent="0.2">
      <c r="A93" t="str">
        <f>A41</f>
        <v>72 Customer service occupations</v>
      </c>
      <c r="B93" s="49">
        <f t="shared" si="48"/>
        <v>2.8749353401464228</v>
      </c>
      <c r="C93" s="44">
        <f t="shared" si="48"/>
        <v>-0.55414916252395363</v>
      </c>
      <c r="D93" s="49">
        <f t="shared" si="48"/>
        <v>2.4419618577945057</v>
      </c>
      <c r="E93" s="49">
        <f t="shared" si="48"/>
        <v>1.297255843176659</v>
      </c>
      <c r="F93" s="44">
        <f t="shared" si="49"/>
        <v>1.6773961696830098</v>
      </c>
      <c r="G93"/>
      <c r="H93" s="40">
        <f t="shared" si="50"/>
        <v>15.893493214852239</v>
      </c>
      <c r="I93" s="40">
        <f t="shared" si="50"/>
        <v>16.919541619718739</v>
      </c>
      <c r="J93" s="40">
        <f t="shared" si="50"/>
        <v>17.377100424814419</v>
      </c>
      <c r="K93" s="40">
        <f t="shared" si="50"/>
        <v>19.057006371678973</v>
      </c>
      <c r="L93" s="40">
        <f t="shared" si="50"/>
        <v>20.074019880841313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2.4845327304072962</v>
      </c>
      <c r="C95" s="44">
        <f t="shared" si="51"/>
        <v>-11.385669854060087</v>
      </c>
      <c r="D95" s="44">
        <f t="shared" si="51"/>
        <v>0.60031502010793325</v>
      </c>
      <c r="E95" s="44">
        <f t="shared" si="51"/>
        <v>-0.31699423945166227</v>
      </c>
      <c r="F95" s="44">
        <f>IF(AND(F$5-D$5 &lt;&gt; 0,F43 &lt;&gt; 0,D43 &lt;&gt; 0),(EXP(LN(F43/D43)/(F$5-D$5))-1)*100,0)</f>
        <v>-1.2157645055155264E-2</v>
      </c>
      <c r="H95" s="44">
        <f>(B43/B$51)*100</f>
        <v>6.7858408236951915</v>
      </c>
      <c r="I95" s="44">
        <f>(C43/C$51)*100</f>
        <v>6.889147509891437</v>
      </c>
      <c r="J95" s="44">
        <f>(D43/D$51)*100</f>
        <v>6.2135683759942602</v>
      </c>
      <c r="K95" s="44">
        <f>(E43/E$51)*100</f>
        <v>6.2099539655774052</v>
      </c>
      <c r="L95" s="44">
        <f>(F43/F$51)*100</f>
        <v>5.745257959987887</v>
      </c>
    </row>
    <row r="96" spans="1:12" x14ac:dyDescent="0.2">
      <c r="A96" t="str">
        <f>A44</f>
        <v>81 Process, plant and machine operatives</v>
      </c>
      <c r="B96" s="49">
        <f t="shared" si="51"/>
        <v>-9.1344846664742629E-2</v>
      </c>
      <c r="C96" s="44">
        <f t="shared" si="51"/>
        <v>-14.215021006483909</v>
      </c>
      <c r="D96" s="49">
        <f t="shared" si="51"/>
        <v>0.59669451912927052</v>
      </c>
      <c r="E96" s="49">
        <f t="shared" si="51"/>
        <v>-1.0384107766083339</v>
      </c>
      <c r="F96" s="44">
        <f>IF(AND(F$5-D$5 &lt;&gt; 0,F44 &lt;&gt; 0,D44 &lt;&gt; 0),(EXP(LN(F44/D44)/(F$5-D$5))-1)*100,0)</f>
        <v>-0.496350227284581</v>
      </c>
      <c r="H96" s="40">
        <f>(B44/B$43)*100</f>
        <v>34.622150863020906</v>
      </c>
      <c r="I96" s="40">
        <f t="shared" ref="H96:L97" si="52">(C44/C$43)*100</f>
        <v>31.270382634484527</v>
      </c>
      <c r="J96" s="40">
        <f t="shared" si="52"/>
        <v>30.27195616104731</v>
      </c>
      <c r="K96" s="40">
        <f t="shared" si="52"/>
        <v>30.266509271620873</v>
      </c>
      <c r="L96" s="40">
        <f t="shared" si="52"/>
        <v>28.146065673061148</v>
      </c>
    </row>
    <row r="97" spans="1:12" x14ac:dyDescent="0.2">
      <c r="A97" t="str">
        <f>A45</f>
        <v>82 Transport and mobile machine drivers and operatives</v>
      </c>
      <c r="B97" s="49">
        <f t="shared" si="51"/>
        <v>3.7735442356202631</v>
      </c>
      <c r="C97" s="44">
        <f t="shared" si="51"/>
        <v>-10.098380668772055</v>
      </c>
      <c r="D97" s="49">
        <f t="shared" si="51"/>
        <v>0.6018866737526718</v>
      </c>
      <c r="E97" s="49">
        <f t="shared" si="51"/>
        <v>-1.794944024763323E-2</v>
      </c>
      <c r="F97" s="44">
        <f>IF(AND(F$5-D$5 &lt;&gt; 0,F45 &lt;&gt; 0,D45 &lt;&gt; 0),(EXP(LN(F45/D45)/(F$5-D$5))-1)*100,0)</f>
        <v>0.18823710024460372</v>
      </c>
      <c r="H97" s="40">
        <f t="shared" si="52"/>
        <v>65.377849136979108</v>
      </c>
      <c r="I97" s="40">
        <f t="shared" si="52"/>
        <v>68.729617365515466</v>
      </c>
      <c r="J97" s="40">
        <f t="shared" si="52"/>
        <v>69.728043838952686</v>
      </c>
      <c r="K97" s="40">
        <f t="shared" si="52"/>
        <v>69.733490728379124</v>
      </c>
      <c r="L97" s="40">
        <f t="shared" si="52"/>
        <v>71.853934326938855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0.69516919210754757</v>
      </c>
      <c r="C99" s="44">
        <f t="shared" si="53"/>
        <v>-11.900404179773549</v>
      </c>
      <c r="D99" s="44">
        <f t="shared" si="53"/>
        <v>0.56501310150245398</v>
      </c>
      <c r="E99" s="44">
        <f t="shared" si="53"/>
        <v>-0.1402046296497983</v>
      </c>
      <c r="F99" s="44">
        <f>IF(AND(F$5-D$5 &lt;&gt; 0,F47 &lt;&gt; 0,D47 &lt;&gt; 0),(EXP(LN(F47/D47)/(F$5-D$5))-1)*100,0)</f>
        <v>9.4316741288547057E-2</v>
      </c>
      <c r="H99" s="44">
        <f>(B47/B$51)*100</f>
        <v>11.562503252750449</v>
      </c>
      <c r="I99" s="44">
        <f>(C47/C$51)*100</f>
        <v>10.939939650888746</v>
      </c>
      <c r="J99" s="44">
        <f>(D47/D$51)*100</f>
        <v>9.8098074096073695</v>
      </c>
      <c r="K99" s="44">
        <f>(E47/E$51)*100</f>
        <v>9.7869112351091569</v>
      </c>
      <c r="L99" s="44">
        <f>(F47/F$51)*100</f>
        <v>9.2164202773551072</v>
      </c>
    </row>
    <row r="100" spans="1:12" x14ac:dyDescent="0.2">
      <c r="A100" t="str">
        <f>A48</f>
        <v>91 Elementary trades and related occupations</v>
      </c>
      <c r="B100" s="49">
        <f t="shared" si="53"/>
        <v>-1.6856880350863523</v>
      </c>
      <c r="C100" s="44">
        <f t="shared" si="53"/>
        <v>-15.753089800166709</v>
      </c>
      <c r="D100" s="49">
        <f t="shared" si="53"/>
        <v>12.846983963002634</v>
      </c>
      <c r="E100" s="49">
        <f t="shared" si="53"/>
        <v>1.3565974465289843</v>
      </c>
      <c r="F100" s="44">
        <f>IF(AND(F$5-D$5 &lt;&gt; 0,F48 &lt;&gt; 0,D48 &lt;&gt; 0),(EXP(LN(F48/D48)/(F$5-D$5))-1)*100,0)</f>
        <v>5.050470200283752</v>
      </c>
      <c r="H100" s="40">
        <f t="shared" ref="H100:L101" si="54">(B48/B$47)*100</f>
        <v>14.844185546321276</v>
      </c>
      <c r="I100" s="40">
        <f t="shared" si="54"/>
        <v>13.489281173619824</v>
      </c>
      <c r="J100" s="40">
        <f t="shared" si="54"/>
        <v>12.899381082442405</v>
      </c>
      <c r="K100" s="40">
        <f t="shared" si="54"/>
        <v>22.950073563274572</v>
      </c>
      <c r="L100" s="40">
        <f t="shared" si="54"/>
        <v>26.6316204189534</v>
      </c>
    </row>
    <row r="101" spans="1:12" x14ac:dyDescent="0.2">
      <c r="A101" t="str">
        <f>A49</f>
        <v>92 Elementary administration and service occupations</v>
      </c>
      <c r="B101" s="49">
        <f t="shared" si="53"/>
        <v>1.0933386093918696</v>
      </c>
      <c r="C101" s="44">
        <f t="shared" si="53"/>
        <v>-11.299669839427306</v>
      </c>
      <c r="D101" s="49">
        <f t="shared" si="53"/>
        <v>-1.8710589997717686</v>
      </c>
      <c r="E101" s="49">
        <f t="shared" si="53"/>
        <v>-0.62792884426650097</v>
      </c>
      <c r="F101" s="44">
        <f>IF(AND(F$5-D$5 &lt;&gt; 0,F49 &lt;&gt; 0,D49 &lt;&gt; 0),(EXP(LN(F49/D49)/(F$5-D$5))-1)*100,0)</f>
        <v>-1.0440456036538204</v>
      </c>
      <c r="H101" s="40">
        <f t="shared" si="54"/>
        <v>85.15581445367873</v>
      </c>
      <c r="I101" s="40">
        <f t="shared" si="54"/>
        <v>86.510718826380185</v>
      </c>
      <c r="J101" s="40">
        <f t="shared" si="54"/>
        <v>87.100618917557597</v>
      </c>
      <c r="K101" s="40">
        <f t="shared" si="54"/>
        <v>77.049926436725428</v>
      </c>
      <c r="L101" s="40">
        <f t="shared" si="54"/>
        <v>73.368379581046611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2.0981496602968663</v>
      </c>
      <c r="C103" s="206">
        <f t="shared" ref="C103" si="56">IF(AND(D$5-C$5 &lt;&gt; 0,D51 &lt;&gt; 0,C51 &lt;&gt; 0),(EXP(LN(D51/C51)/(D$5-C$5))-1)*100,0)</f>
        <v>-1.7509497080388292</v>
      </c>
      <c r="D103" s="50">
        <f>IF(AND(E$5-D$5 &lt;&gt; 0,E51 &lt;&gt; 0,D51 &lt;&gt; 0),(EXP(LN(E51/D51)/(E$5-D$5))-1)*100,0)</f>
        <v>0.61202287509127817</v>
      </c>
      <c r="E103" s="50">
        <f>IF(AND(F$5-E$5 &lt;&gt; 0,F51 &lt;&gt; 0,E51 &lt;&gt; 0),(EXP(LN(F51/E51)/(F$5-E$5))-1)*100,0)</f>
        <v>0.46134993665722934</v>
      </c>
      <c r="F103" s="206">
        <f>IF(AND(F$5-D$5 &lt;&gt; 0,F51 &lt;&gt; 0,D51 &lt;&gt; 0),(EXP(LN(F51/D51)/(F$5-D$5))-1)*100,0)</f>
        <v>0.51154916139344309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10.329521199903429</v>
      </c>
      <c r="C9" s="330">
        <v>24.414113018177119</v>
      </c>
      <c r="D9" s="330">
        <f>SUM(B9:C9)</f>
        <v>34.743634218080544</v>
      </c>
      <c r="E9" s="331"/>
      <c r="F9" s="330">
        <v>14.73029658413124</v>
      </c>
      <c r="G9" s="330">
        <v>28.177988674577303</v>
      </c>
      <c r="H9" s="330">
        <f>SUM(F9:G9)</f>
        <v>42.908285258708545</v>
      </c>
      <c r="I9" s="331"/>
      <c r="J9" s="330">
        <v>17.313104990566444</v>
      </c>
      <c r="K9" s="330">
        <v>25.055139359169072</v>
      </c>
      <c r="L9" s="330">
        <f>SUM(J9:K9)</f>
        <v>42.368244349735519</v>
      </c>
      <c r="M9" s="236"/>
      <c r="N9" s="328">
        <f>IF(B9&gt;0,(EXP(LN(F9/B9)/($F$6-$B$6))-1)*100,0)</f>
        <v>7.3559847506021736</v>
      </c>
      <c r="O9" s="328">
        <f>IF(F9&gt;0,(EXP(LN(J9/F9)/($J$6-$F$6))-1)*100,0)</f>
        <v>1.0828701446113032</v>
      </c>
      <c r="P9" s="328"/>
      <c r="Q9" s="328">
        <f>IF(C9&gt;0,(EXP(LN(G9/C9)/($F$6-$B$6))-1)*100,0)</f>
        <v>2.9091065996432963</v>
      </c>
      <c r="R9" s="328">
        <f>IF(G9&gt;0,(EXP(LN(K9/G9)/($J$6-$F$6))-1)*100,0)</f>
        <v>-0.78002296911372504</v>
      </c>
      <c r="S9" s="327"/>
      <c r="T9" s="328">
        <f>IF(D9&gt;0,(EXP(LN(H9/D9)/($F$6-$B$6))-1)*100,0)</f>
        <v>4.3117383635959738</v>
      </c>
      <c r="U9" s="328">
        <f>IF(H9&gt;0,(EXP(LN(L9/H9)/($J$6-$F$6))-1)*100,0)</f>
        <v>-8.4403088833806539E-2</v>
      </c>
    </row>
    <row r="10" spans="1:21" x14ac:dyDescent="0.2">
      <c r="A10" s="329" t="str">
        <f>name!D5</f>
        <v>12 Other managers and proprietors</v>
      </c>
      <c r="B10" s="330">
        <v>7.7150100341220202</v>
      </c>
      <c r="C10" s="330">
        <v>11.51306011476791</v>
      </c>
      <c r="D10" s="330">
        <f t="shared" ref="D10:D33" si="0">SUM(B10:C10)</f>
        <v>19.22807014888993</v>
      </c>
      <c r="E10" s="331"/>
      <c r="F10" s="330">
        <v>9.3408983456505119</v>
      </c>
      <c r="G10" s="330">
        <v>12.222572789813489</v>
      </c>
      <c r="H10" s="330">
        <f t="shared" ref="H10:H33" si="1">SUM(F10:G10)</f>
        <v>21.563471135463999</v>
      </c>
      <c r="I10" s="331"/>
      <c r="J10" s="330">
        <v>9.574779829539132</v>
      </c>
      <c r="K10" s="330">
        <v>15.454756149587423</v>
      </c>
      <c r="L10" s="330">
        <f t="shared" ref="L10:L33" si="2">SUM(J10:K10)</f>
        <v>25.029535979126557</v>
      </c>
      <c r="M10" s="236"/>
      <c r="N10" s="328">
        <f t="shared" ref="N10:N36" si="3">IF(B10&gt;0,(EXP(LN(F10/B10)/($F$6-$B$6))-1)*100,0)</f>
        <v>3.8987757168260639</v>
      </c>
      <c r="O10" s="328">
        <f t="shared" ref="O10:O34" si="4">IF(F10&gt;0,(EXP(LN(J10/F10)/($J$6-$F$6))-1)*100,0)</f>
        <v>0.16500338278668814</v>
      </c>
      <c r="P10" s="328"/>
      <c r="Q10" s="328">
        <f t="shared" ref="Q10:Q34" si="5">IF(C10&gt;0,(EXP(LN(G10/C10)/($F$6-$B$6))-1)*100,0)</f>
        <v>1.2032296142408638</v>
      </c>
      <c r="R10" s="328">
        <f t="shared" ref="R10:R34" si="6">IF(G10&gt;0,(EXP(LN(K10/G10)/($J$6-$F$6))-1)*100,0)</f>
        <v>1.5765133991007874</v>
      </c>
      <c r="S10" s="327"/>
      <c r="T10" s="328">
        <f t="shared" ref="T10:T34" si="7">IF(D10&gt;0,(EXP(LN(H10/D10)/($F$6-$B$6))-1)*100,0)</f>
        <v>2.3190725192157702</v>
      </c>
      <c r="U10" s="328">
        <f t="shared" ref="U10:U34" si="8">IF(H10&gt;0,(EXP(LN(L10/H10)/($J$6-$F$6))-1)*100,0)</f>
        <v>0.99865921330808405</v>
      </c>
    </row>
    <row r="11" spans="1:21" x14ac:dyDescent="0.2">
      <c r="A11" s="329" t="str">
        <f>name!D6</f>
        <v>21 Science, research, engineering and technology professionals</v>
      </c>
      <c r="B11" s="330">
        <v>5.708565456379759</v>
      </c>
      <c r="C11" s="330">
        <v>24.673889361324036</v>
      </c>
      <c r="D11" s="330">
        <f t="shared" si="0"/>
        <v>30.382454817703795</v>
      </c>
      <c r="E11" s="331"/>
      <c r="F11" s="330">
        <v>7.9604971482687334</v>
      </c>
      <c r="G11" s="330">
        <v>28.755219359703428</v>
      </c>
      <c r="H11" s="330">
        <f t="shared" si="1"/>
        <v>36.715716507972161</v>
      </c>
      <c r="I11" s="331"/>
      <c r="J11" s="330">
        <v>13.779299343441284</v>
      </c>
      <c r="K11" s="330">
        <v>37.667148467091373</v>
      </c>
      <c r="L11" s="330">
        <f t="shared" si="2"/>
        <v>51.446447810532661</v>
      </c>
      <c r="M11" s="236"/>
      <c r="N11" s="328">
        <f t="shared" si="3"/>
        <v>6.8766028982553573</v>
      </c>
      <c r="O11" s="328">
        <f t="shared" si="4"/>
        <v>3.725561922771492</v>
      </c>
      <c r="P11" s="328"/>
      <c r="Q11" s="328">
        <f t="shared" si="5"/>
        <v>3.1088194464059304</v>
      </c>
      <c r="R11" s="328">
        <f t="shared" si="6"/>
        <v>1.8160874049104825</v>
      </c>
      <c r="S11" s="327"/>
      <c r="T11" s="328">
        <f t="shared" si="7"/>
        <v>3.8594048076412646</v>
      </c>
      <c r="U11" s="328">
        <f t="shared" si="8"/>
        <v>2.2743887027048215</v>
      </c>
    </row>
    <row r="12" spans="1:21" x14ac:dyDescent="0.2">
      <c r="A12" s="329" t="str">
        <f>name!D7</f>
        <v>22 Health professionals</v>
      </c>
      <c r="B12" s="330">
        <v>23.979845391087689</v>
      </c>
      <c r="C12" s="330">
        <v>8.9009642852373556</v>
      </c>
      <c r="D12" s="330">
        <f t="shared" si="0"/>
        <v>32.880809676325043</v>
      </c>
      <c r="E12" s="331"/>
      <c r="F12" s="330">
        <v>28.585704518335127</v>
      </c>
      <c r="G12" s="330">
        <v>10.601628049542361</v>
      </c>
      <c r="H12" s="330">
        <f t="shared" si="1"/>
        <v>39.18733256787749</v>
      </c>
      <c r="I12" s="331"/>
      <c r="J12" s="330">
        <v>31.206917664710716</v>
      </c>
      <c r="K12" s="330">
        <v>11.247276386479548</v>
      </c>
      <c r="L12" s="330">
        <f t="shared" si="2"/>
        <v>42.454194051190264</v>
      </c>
      <c r="M12" s="236"/>
      <c r="N12" s="328">
        <f t="shared" si="3"/>
        <v>3.5763265722846382</v>
      </c>
      <c r="O12" s="328">
        <f t="shared" si="4"/>
        <v>0.58660073267613466</v>
      </c>
      <c r="P12" s="328"/>
      <c r="Q12" s="328">
        <f t="shared" si="5"/>
        <v>3.558821843990212</v>
      </c>
      <c r="R12" s="328">
        <f t="shared" si="6"/>
        <v>0.39490049499724122</v>
      </c>
      <c r="S12" s="327"/>
      <c r="T12" s="328">
        <f t="shared" si="7"/>
        <v>3.5715891416626011</v>
      </c>
      <c r="U12" s="328">
        <f t="shared" si="8"/>
        <v>0.53524174026844396</v>
      </c>
    </row>
    <row r="13" spans="1:21" x14ac:dyDescent="0.2">
      <c r="A13" s="329" t="str">
        <f>name!D8</f>
        <v>23 Teaching and other educational professionals</v>
      </c>
      <c r="B13" s="330">
        <v>23.783768503320324</v>
      </c>
      <c r="C13" s="330">
        <v>12.141558061677166</v>
      </c>
      <c r="D13" s="330">
        <f t="shared" si="0"/>
        <v>35.925326564997491</v>
      </c>
      <c r="E13" s="331"/>
      <c r="F13" s="330">
        <v>27.052442100945953</v>
      </c>
      <c r="G13" s="330">
        <v>13.821239242321326</v>
      </c>
      <c r="H13" s="330">
        <f t="shared" si="1"/>
        <v>40.873681343267279</v>
      </c>
      <c r="I13" s="331"/>
      <c r="J13" s="330">
        <v>30.079309332634462</v>
      </c>
      <c r="K13" s="330">
        <v>15.451289610319245</v>
      </c>
      <c r="L13" s="330">
        <f t="shared" si="2"/>
        <v>45.530598942953709</v>
      </c>
      <c r="M13" s="236"/>
      <c r="N13" s="328">
        <f t="shared" si="3"/>
        <v>2.6089306129695844</v>
      </c>
      <c r="O13" s="328">
        <f t="shared" si="4"/>
        <v>0.70957400101774315</v>
      </c>
      <c r="P13" s="328"/>
      <c r="Q13" s="328">
        <f t="shared" si="5"/>
        <v>2.6253172564902894</v>
      </c>
      <c r="R13" s="328">
        <f t="shared" si="6"/>
        <v>0.7460087850092556</v>
      </c>
      <c r="S13" s="327"/>
      <c r="T13" s="328">
        <f t="shared" si="7"/>
        <v>2.6144699211213762</v>
      </c>
      <c r="U13" s="328">
        <f t="shared" si="8"/>
        <v>0.7219149066156838</v>
      </c>
    </row>
    <row r="14" spans="1:21" x14ac:dyDescent="0.2">
      <c r="A14" s="329" t="str">
        <f>name!D9</f>
        <v>24 Business, media and public service professionals</v>
      </c>
      <c r="B14" s="330">
        <v>12.591955088720377</v>
      </c>
      <c r="C14" s="330">
        <v>18.094052332866031</v>
      </c>
      <c r="D14" s="330">
        <f t="shared" si="0"/>
        <v>30.68600742158641</v>
      </c>
      <c r="E14" s="331"/>
      <c r="F14" s="330">
        <v>18.797906370384425</v>
      </c>
      <c r="G14" s="330">
        <v>23.17651564017855</v>
      </c>
      <c r="H14" s="330">
        <f t="shared" si="1"/>
        <v>41.974422010562975</v>
      </c>
      <c r="I14" s="331"/>
      <c r="J14" s="330">
        <v>23.076381724130478</v>
      </c>
      <c r="K14" s="330">
        <v>25.486791090324406</v>
      </c>
      <c r="L14" s="330">
        <f t="shared" si="2"/>
        <v>48.563172814454887</v>
      </c>
      <c r="M14" s="236"/>
      <c r="N14" s="328">
        <f t="shared" si="3"/>
        <v>8.3436002875509665</v>
      </c>
      <c r="O14" s="328">
        <f t="shared" si="4"/>
        <v>1.3764818513035904</v>
      </c>
      <c r="P14" s="328"/>
      <c r="Q14" s="328">
        <f t="shared" si="5"/>
        <v>5.0757407963504475</v>
      </c>
      <c r="R14" s="328">
        <f t="shared" si="6"/>
        <v>0.63548276048008834</v>
      </c>
      <c r="S14" s="327"/>
      <c r="T14" s="328">
        <f t="shared" si="7"/>
        <v>6.4654925803932395</v>
      </c>
      <c r="U14" s="328">
        <f t="shared" si="8"/>
        <v>0.97677325572760321</v>
      </c>
    </row>
    <row r="15" spans="1:21" x14ac:dyDescent="0.2">
      <c r="A15" s="329" t="str">
        <f>name!D10</f>
        <v>31 Science, engineering and technology associate professionals</v>
      </c>
      <c r="B15" s="330">
        <v>2.6854952718030192</v>
      </c>
      <c r="C15" s="330">
        <v>7.9652063347804196</v>
      </c>
      <c r="D15" s="330">
        <f t="shared" si="0"/>
        <v>10.650701606583439</v>
      </c>
      <c r="E15" s="331"/>
      <c r="F15" s="330">
        <v>3.5850523204309499</v>
      </c>
      <c r="G15" s="330">
        <v>10.400132362649083</v>
      </c>
      <c r="H15" s="330">
        <f t="shared" si="1"/>
        <v>13.985184683080034</v>
      </c>
      <c r="I15" s="331"/>
      <c r="J15" s="330">
        <v>4.6726846561373341</v>
      </c>
      <c r="K15" s="330">
        <v>9.5067801456442371</v>
      </c>
      <c r="L15" s="330">
        <f t="shared" si="2"/>
        <v>14.17946480178157</v>
      </c>
      <c r="M15" s="236"/>
      <c r="N15" s="328">
        <f t="shared" si="3"/>
        <v>5.9483557716146773</v>
      </c>
      <c r="O15" s="328">
        <f t="shared" si="4"/>
        <v>1.7820979350204214</v>
      </c>
      <c r="P15" s="328"/>
      <c r="Q15" s="328">
        <f t="shared" si="5"/>
        <v>5.4795740209340194</v>
      </c>
      <c r="R15" s="328">
        <f t="shared" si="6"/>
        <v>-0.59696629734939943</v>
      </c>
      <c r="S15" s="327"/>
      <c r="T15" s="328">
        <f t="shared" si="7"/>
        <v>5.5985604158283353</v>
      </c>
      <c r="U15" s="328">
        <f t="shared" si="8"/>
        <v>9.2017275625666528E-2</v>
      </c>
    </row>
    <row r="16" spans="1:21" x14ac:dyDescent="0.2">
      <c r="A16" s="329" t="str">
        <f>name!D11</f>
        <v>32 Health and social care associate professionals</v>
      </c>
      <c r="B16" s="330">
        <v>11.351665095963904</v>
      </c>
      <c r="C16" s="330">
        <v>3.6292311211872992</v>
      </c>
      <c r="D16" s="330">
        <f t="shared" si="0"/>
        <v>14.980896217151203</v>
      </c>
      <c r="E16" s="331"/>
      <c r="F16" s="330">
        <v>13.975558958328611</v>
      </c>
      <c r="G16" s="330">
        <v>3.947910162677319</v>
      </c>
      <c r="H16" s="330">
        <f t="shared" si="1"/>
        <v>17.92346912100593</v>
      </c>
      <c r="I16" s="331"/>
      <c r="J16" s="330">
        <v>28.613476697013819</v>
      </c>
      <c r="K16" s="330">
        <v>5.9999419415725193</v>
      </c>
      <c r="L16" s="330">
        <f t="shared" si="2"/>
        <v>34.613418638586339</v>
      </c>
      <c r="M16" s="236"/>
      <c r="N16" s="328">
        <f t="shared" si="3"/>
        <v>4.2466057617383424</v>
      </c>
      <c r="O16" s="328">
        <f t="shared" si="4"/>
        <v>4.893061888548611</v>
      </c>
      <c r="P16" s="328"/>
      <c r="Q16" s="328">
        <f t="shared" si="5"/>
        <v>1.6975585649270597</v>
      </c>
      <c r="R16" s="328">
        <f t="shared" si="6"/>
        <v>2.8297198079418218</v>
      </c>
      <c r="S16" s="327"/>
      <c r="T16" s="328">
        <f t="shared" si="7"/>
        <v>3.651801655905107</v>
      </c>
      <c r="U16" s="328">
        <f t="shared" si="8"/>
        <v>4.4852119932619505</v>
      </c>
    </row>
    <row r="17" spans="1:21" x14ac:dyDescent="0.2">
      <c r="A17" s="329" t="str">
        <f>name!D12</f>
        <v>33 Protective service occupations</v>
      </c>
      <c r="B17" s="330">
        <v>1.4365014885062679</v>
      </c>
      <c r="C17" s="330">
        <v>6.1020032006811755</v>
      </c>
      <c r="D17" s="330">
        <f t="shared" si="0"/>
        <v>7.5385046891874437</v>
      </c>
      <c r="E17" s="331"/>
      <c r="F17" s="330">
        <v>1.8636219810775725</v>
      </c>
      <c r="G17" s="330">
        <v>6.5870967560584459</v>
      </c>
      <c r="H17" s="330">
        <f t="shared" si="1"/>
        <v>8.4507187371360182</v>
      </c>
      <c r="I17" s="331"/>
      <c r="J17" s="330">
        <v>2.107595614540922</v>
      </c>
      <c r="K17" s="330">
        <v>4.9391331194571029</v>
      </c>
      <c r="L17" s="330">
        <f t="shared" si="2"/>
        <v>7.0467287339980249</v>
      </c>
      <c r="M17" s="236"/>
      <c r="N17" s="328">
        <f t="shared" si="3"/>
        <v>5.3441319344508686</v>
      </c>
      <c r="O17" s="328">
        <f t="shared" si="4"/>
        <v>0.8235451807039329</v>
      </c>
      <c r="P17" s="328"/>
      <c r="Q17" s="328">
        <f t="shared" si="5"/>
        <v>1.5416748148222359</v>
      </c>
      <c r="R17" s="328">
        <f t="shared" si="6"/>
        <v>-1.9011809424756887</v>
      </c>
      <c r="S17" s="327"/>
      <c r="T17" s="328">
        <f t="shared" si="7"/>
        <v>2.3108487799425648</v>
      </c>
      <c r="U17" s="328">
        <f t="shared" si="8"/>
        <v>-1.2039471597194984</v>
      </c>
    </row>
    <row r="18" spans="1:21" x14ac:dyDescent="0.2">
      <c r="A18" s="329" t="str">
        <f>name!D13</f>
        <v>34 Culture, media and sports occupations</v>
      </c>
      <c r="B18" s="330">
        <v>3.388039650112074</v>
      </c>
      <c r="C18" s="330">
        <v>4.312160558108415</v>
      </c>
      <c r="D18" s="330">
        <f t="shared" si="0"/>
        <v>7.7002002082204886</v>
      </c>
      <c r="E18" s="331"/>
      <c r="F18" s="330">
        <v>4.256933170489317</v>
      </c>
      <c r="G18" s="330">
        <v>4.9939584458505628</v>
      </c>
      <c r="H18" s="330">
        <f t="shared" si="1"/>
        <v>9.2508916163398798</v>
      </c>
      <c r="I18" s="331"/>
      <c r="J18" s="330">
        <v>4.4380637063202064</v>
      </c>
      <c r="K18" s="330">
        <v>4.3165293432851826</v>
      </c>
      <c r="L18" s="330">
        <f t="shared" si="2"/>
        <v>8.7545930496053899</v>
      </c>
      <c r="M18" s="236"/>
      <c r="N18" s="328">
        <f t="shared" si="3"/>
        <v>4.6717944521382559</v>
      </c>
      <c r="O18" s="328">
        <f t="shared" si="4"/>
        <v>0.27818081445811771</v>
      </c>
      <c r="P18" s="327"/>
      <c r="Q18" s="328">
        <f t="shared" si="5"/>
        <v>2.9793153863390209</v>
      </c>
      <c r="R18" s="328">
        <f t="shared" si="6"/>
        <v>-0.96714071557504333</v>
      </c>
      <c r="S18" s="327"/>
      <c r="T18" s="328">
        <f t="shared" si="7"/>
        <v>3.7376283972923696</v>
      </c>
      <c r="U18" s="328">
        <f t="shared" si="8"/>
        <v>-0.36693484428713674</v>
      </c>
    </row>
    <row r="19" spans="1:21" x14ac:dyDescent="0.2">
      <c r="A19" s="329" t="str">
        <f>name!D14</f>
        <v>35 Business and public service associate professionals</v>
      </c>
      <c r="B19" s="330">
        <v>15.977286071389484</v>
      </c>
      <c r="C19" s="330">
        <v>17.731774199548354</v>
      </c>
      <c r="D19" s="330">
        <f t="shared" si="0"/>
        <v>33.70906027093784</v>
      </c>
      <c r="E19" s="331"/>
      <c r="F19" s="330">
        <v>18.96670471587187</v>
      </c>
      <c r="G19" s="330">
        <v>19.790959158634717</v>
      </c>
      <c r="H19" s="330">
        <f t="shared" si="1"/>
        <v>38.757663874506591</v>
      </c>
      <c r="I19" s="331"/>
      <c r="J19" s="330">
        <v>21.497299392008003</v>
      </c>
      <c r="K19" s="330">
        <v>19.49301043080958</v>
      </c>
      <c r="L19" s="330">
        <f t="shared" si="2"/>
        <v>40.990309822817579</v>
      </c>
      <c r="M19" s="236"/>
      <c r="N19" s="328">
        <f t="shared" si="3"/>
        <v>3.4898540176417692</v>
      </c>
      <c r="O19" s="328">
        <f t="shared" si="4"/>
        <v>0.83844380895459203</v>
      </c>
      <c r="P19" s="327"/>
      <c r="Q19" s="328">
        <f t="shared" si="5"/>
        <v>2.2216601843900508</v>
      </c>
      <c r="R19" s="328">
        <f t="shared" si="6"/>
        <v>-0.10107730513830848</v>
      </c>
      <c r="S19" s="327"/>
      <c r="T19" s="328">
        <f t="shared" si="7"/>
        <v>2.8305572453309003</v>
      </c>
      <c r="U19" s="328">
        <f t="shared" si="8"/>
        <v>0.37407913153419958</v>
      </c>
    </row>
    <row r="20" spans="1:21" x14ac:dyDescent="0.2">
      <c r="A20" s="329" t="str">
        <f>name!D15</f>
        <v>41 Administrative occupations</v>
      </c>
      <c r="B20" s="330">
        <v>46.326728622185549</v>
      </c>
      <c r="C20" s="330">
        <v>24.1694044971876</v>
      </c>
      <c r="D20" s="330">
        <f t="shared" si="0"/>
        <v>70.496133119373155</v>
      </c>
      <c r="E20" s="331"/>
      <c r="F20" s="330">
        <v>47.570219748130114</v>
      </c>
      <c r="G20" s="330">
        <v>28.784549850626775</v>
      </c>
      <c r="H20" s="330">
        <f t="shared" si="1"/>
        <v>76.354769598756889</v>
      </c>
      <c r="I20" s="331"/>
      <c r="J20" s="330">
        <v>44.495410012120168</v>
      </c>
      <c r="K20" s="330">
        <v>35.427763263711114</v>
      </c>
      <c r="L20" s="330">
        <f t="shared" si="2"/>
        <v>79.923173275831289</v>
      </c>
      <c r="M20" s="236"/>
      <c r="N20" s="328">
        <f t="shared" si="3"/>
        <v>0.53116255930767409</v>
      </c>
      <c r="O20" s="328">
        <f t="shared" si="4"/>
        <v>-0.44448185478926927</v>
      </c>
      <c r="P20" s="327"/>
      <c r="Q20" s="328">
        <f t="shared" si="5"/>
        <v>3.5568182483072919</v>
      </c>
      <c r="R20" s="328">
        <f t="shared" si="6"/>
        <v>1.3940069540120836</v>
      </c>
      <c r="S20" s="327"/>
      <c r="T20" s="328">
        <f t="shared" si="7"/>
        <v>1.6094674310401791</v>
      </c>
      <c r="U20" s="328">
        <f t="shared" si="8"/>
        <v>0.30496634109813403</v>
      </c>
    </row>
    <row r="21" spans="1:21" x14ac:dyDescent="0.2">
      <c r="A21" s="329" t="str">
        <f>name!D16</f>
        <v>42 Secretarial and related occupations</v>
      </c>
      <c r="B21" s="330">
        <v>14.515239245218165</v>
      </c>
      <c r="C21" s="330">
        <v>1.3770903505367575</v>
      </c>
      <c r="D21" s="330">
        <f t="shared" si="0"/>
        <v>15.892329595754923</v>
      </c>
      <c r="E21" s="331"/>
      <c r="F21" s="330">
        <v>13.840859821736492</v>
      </c>
      <c r="G21" s="330">
        <v>1.2272263915678323</v>
      </c>
      <c r="H21" s="330">
        <f t="shared" si="1"/>
        <v>15.068086213304325</v>
      </c>
      <c r="I21" s="331"/>
      <c r="J21" s="330">
        <v>8.1555241983535485</v>
      </c>
      <c r="K21" s="330">
        <v>1.2508282011101559</v>
      </c>
      <c r="L21" s="330">
        <f t="shared" si="2"/>
        <v>9.4063523994637048</v>
      </c>
      <c r="M21" s="236"/>
      <c r="N21" s="328">
        <f t="shared" si="3"/>
        <v>-0.94696786737088479</v>
      </c>
      <c r="O21" s="328">
        <f t="shared" si="4"/>
        <v>-3.4647510952175331</v>
      </c>
      <c r="P21" s="327"/>
      <c r="Q21" s="328">
        <f t="shared" si="5"/>
        <v>-2.2779767202548262</v>
      </c>
      <c r="R21" s="328">
        <f t="shared" si="6"/>
        <v>0.1270755786191291</v>
      </c>
      <c r="S21" s="327"/>
      <c r="T21" s="328">
        <f t="shared" si="7"/>
        <v>-1.0594986715987131</v>
      </c>
      <c r="U21" s="328">
        <f t="shared" si="8"/>
        <v>-3.0924657763434005</v>
      </c>
    </row>
    <row r="22" spans="1:21" x14ac:dyDescent="0.2">
      <c r="A22" s="329" t="str">
        <f>name!D17</f>
        <v>51 Skilled agricultural and related trades</v>
      </c>
      <c r="B22" s="330">
        <v>1.0834084865006708</v>
      </c>
      <c r="C22" s="330">
        <v>4.442862735128208</v>
      </c>
      <c r="D22" s="330">
        <f t="shared" si="0"/>
        <v>5.5262712216288783</v>
      </c>
      <c r="E22" s="331"/>
      <c r="F22" s="330">
        <v>1.0680379401514437</v>
      </c>
      <c r="G22" s="330">
        <v>4.7206636386395129</v>
      </c>
      <c r="H22" s="330">
        <f t="shared" si="1"/>
        <v>5.7887015787909561</v>
      </c>
      <c r="I22" s="331"/>
      <c r="J22" s="330">
        <v>1.3090792281499022</v>
      </c>
      <c r="K22" s="330">
        <v>4.9646774896123738</v>
      </c>
      <c r="L22" s="330">
        <f t="shared" si="2"/>
        <v>6.2737567177622759</v>
      </c>
      <c r="M22" s="236"/>
      <c r="N22" s="328">
        <f t="shared" si="3"/>
        <v>-0.28536830891608966</v>
      </c>
      <c r="O22" s="328">
        <f t="shared" si="4"/>
        <v>1.3659161912087825</v>
      </c>
      <c r="P22" s="327"/>
      <c r="Q22" s="328">
        <f t="shared" si="5"/>
        <v>1.2203960400554825</v>
      </c>
      <c r="R22" s="328">
        <f t="shared" si="6"/>
        <v>0.33655807241153024</v>
      </c>
      <c r="S22" s="327"/>
      <c r="T22" s="328">
        <f t="shared" si="7"/>
        <v>0.93221243921022268</v>
      </c>
      <c r="U22" s="328">
        <f t="shared" si="8"/>
        <v>0.5378902542163555</v>
      </c>
    </row>
    <row r="23" spans="1:21" x14ac:dyDescent="0.2">
      <c r="A23" s="329" t="str">
        <f>name!D18</f>
        <v>52 Skilled metal, electrical and electronic trades</v>
      </c>
      <c r="B23" s="330">
        <v>0.28106081705179864</v>
      </c>
      <c r="C23" s="330">
        <v>22.617484229938594</v>
      </c>
      <c r="D23" s="330">
        <f t="shared" si="0"/>
        <v>22.898545046990392</v>
      </c>
      <c r="E23" s="331"/>
      <c r="F23" s="330">
        <v>0.36369761560423625</v>
      </c>
      <c r="G23" s="330">
        <v>20.472499183949814</v>
      </c>
      <c r="H23" s="330">
        <f t="shared" si="1"/>
        <v>20.836196799554052</v>
      </c>
      <c r="I23" s="331"/>
      <c r="J23" s="330">
        <v>0.88423046448017983</v>
      </c>
      <c r="K23" s="330">
        <v>17.874766418923077</v>
      </c>
      <c r="L23" s="330">
        <f t="shared" si="2"/>
        <v>18.758996883403256</v>
      </c>
      <c r="M23" s="236"/>
      <c r="N23" s="328">
        <f t="shared" si="3"/>
        <v>5.2902192123700731</v>
      </c>
      <c r="O23" s="328">
        <f t="shared" si="4"/>
        <v>6.1015352397490785</v>
      </c>
      <c r="P23" s="327"/>
      <c r="Q23" s="328">
        <f t="shared" si="5"/>
        <v>-1.9730899508801247</v>
      </c>
      <c r="R23" s="328">
        <f t="shared" si="6"/>
        <v>-0.90053706437029923</v>
      </c>
      <c r="S23" s="327"/>
      <c r="T23" s="328">
        <f t="shared" si="7"/>
        <v>-1.8699291426454767</v>
      </c>
      <c r="U23" s="328">
        <f t="shared" si="8"/>
        <v>-0.69767641794897806</v>
      </c>
    </row>
    <row r="24" spans="1:21" x14ac:dyDescent="0.2">
      <c r="A24" s="329" t="str">
        <f>name!D19</f>
        <v>53 Skilled construction and building trades</v>
      </c>
      <c r="B24" s="330">
        <v>0.20636839080747876</v>
      </c>
      <c r="C24" s="330">
        <v>18.956583629016862</v>
      </c>
      <c r="D24" s="330">
        <f t="shared" si="0"/>
        <v>19.162952019824342</v>
      </c>
      <c r="E24" s="331"/>
      <c r="F24" s="330">
        <v>0.28297106338655831</v>
      </c>
      <c r="G24" s="330">
        <v>16.639390062874892</v>
      </c>
      <c r="H24" s="330">
        <f t="shared" si="1"/>
        <v>16.92236112626145</v>
      </c>
      <c r="I24" s="331"/>
      <c r="J24" s="330">
        <v>0.1902519834947389</v>
      </c>
      <c r="K24" s="330">
        <v>15.378034166494901</v>
      </c>
      <c r="L24" s="330">
        <f t="shared" si="2"/>
        <v>15.568286149989639</v>
      </c>
      <c r="M24" s="236"/>
      <c r="N24" s="328">
        <f t="shared" si="3"/>
        <v>6.5172069020493995</v>
      </c>
      <c r="O24" s="328">
        <f t="shared" si="4"/>
        <v>-2.6119183709997329</v>
      </c>
      <c r="P24" s="327"/>
      <c r="Q24" s="328">
        <f t="shared" si="5"/>
        <v>-2.5738667182466091</v>
      </c>
      <c r="R24" s="328">
        <f t="shared" si="6"/>
        <v>-0.52417234024786374</v>
      </c>
      <c r="S24" s="327"/>
      <c r="T24" s="328">
        <f t="shared" si="7"/>
        <v>-2.4561912470830394</v>
      </c>
      <c r="U24" s="328">
        <f t="shared" si="8"/>
        <v>-0.55445708113812664</v>
      </c>
    </row>
    <row r="25" spans="1:21" x14ac:dyDescent="0.2">
      <c r="A25" s="329" t="str">
        <f>name!D20</f>
        <v>54 Textiles, printing and other skilled trades</v>
      </c>
      <c r="B25" s="330">
        <v>5.5285243940741058</v>
      </c>
      <c r="C25" s="330">
        <v>7.8551999690461827</v>
      </c>
      <c r="D25" s="330">
        <f t="shared" si="0"/>
        <v>13.383724363120288</v>
      </c>
      <c r="E25" s="331"/>
      <c r="F25" s="330">
        <v>5.4669544226410203</v>
      </c>
      <c r="G25" s="330">
        <v>6.443436409889765</v>
      </c>
      <c r="H25" s="330">
        <f t="shared" si="1"/>
        <v>11.910390832530785</v>
      </c>
      <c r="I25" s="331"/>
      <c r="J25" s="330">
        <v>5.9268394599034284</v>
      </c>
      <c r="K25" s="330">
        <v>6.5412105173657</v>
      </c>
      <c r="L25" s="330">
        <f t="shared" si="2"/>
        <v>12.468049977269128</v>
      </c>
      <c r="M25" s="236"/>
      <c r="N25" s="328">
        <f t="shared" si="3"/>
        <v>-0.22373454727171449</v>
      </c>
      <c r="O25" s="328">
        <f t="shared" si="4"/>
        <v>0.53991507052770782</v>
      </c>
      <c r="P25" s="327"/>
      <c r="Q25" s="328">
        <f t="shared" si="5"/>
        <v>-3.8848030254779897</v>
      </c>
      <c r="R25" s="328">
        <f t="shared" si="6"/>
        <v>0.10045202541351106</v>
      </c>
      <c r="S25" s="327"/>
      <c r="T25" s="328">
        <f t="shared" si="7"/>
        <v>-2.3055694436394103</v>
      </c>
      <c r="U25" s="328">
        <f t="shared" si="8"/>
        <v>0.30552024478838202</v>
      </c>
    </row>
    <row r="26" spans="1:21" x14ac:dyDescent="0.2">
      <c r="A26" s="329" t="str">
        <f>name!D21</f>
        <v>61 Caring personal service occupations</v>
      </c>
      <c r="B26" s="330">
        <v>55.27582643446037</v>
      </c>
      <c r="C26" s="330">
        <v>9.0744790323267797</v>
      </c>
      <c r="D26" s="330">
        <f t="shared" si="0"/>
        <v>64.350305466787148</v>
      </c>
      <c r="E26" s="331"/>
      <c r="F26" s="330">
        <v>57.54842587530306</v>
      </c>
      <c r="G26" s="330">
        <v>9.0779328045418097</v>
      </c>
      <c r="H26" s="330">
        <f t="shared" si="1"/>
        <v>66.62635867984487</v>
      </c>
      <c r="I26" s="331"/>
      <c r="J26" s="330">
        <v>64.639309243796873</v>
      </c>
      <c r="K26" s="330">
        <v>12.725321115514729</v>
      </c>
      <c r="L26" s="330">
        <f t="shared" si="2"/>
        <v>77.364630359311604</v>
      </c>
      <c r="M26" s="236"/>
      <c r="N26" s="328">
        <f t="shared" si="3"/>
        <v>0.80907757561718974</v>
      </c>
      <c r="O26" s="328">
        <f t="shared" si="4"/>
        <v>0.77764773148270017</v>
      </c>
      <c r="P26" s="327"/>
      <c r="Q26" s="328">
        <f t="shared" si="5"/>
        <v>7.6108975878508289E-3</v>
      </c>
      <c r="R26" s="328">
        <f t="shared" si="6"/>
        <v>2.2771895792956132</v>
      </c>
      <c r="S26" s="327"/>
      <c r="T26" s="328">
        <f t="shared" si="7"/>
        <v>0.69759381331933046</v>
      </c>
      <c r="U26" s="328">
        <f t="shared" si="8"/>
        <v>1.0011747447760788</v>
      </c>
    </row>
    <row r="27" spans="1:21" x14ac:dyDescent="0.2">
      <c r="A27" s="329" t="str">
        <f>name!D22</f>
        <v>62 Leisure, travel and related personal service occupations</v>
      </c>
      <c r="B27" s="330">
        <v>10.745952683575506</v>
      </c>
      <c r="C27" s="330">
        <v>4.5241751254610625</v>
      </c>
      <c r="D27" s="330">
        <f t="shared" si="0"/>
        <v>15.27012780903657</v>
      </c>
      <c r="E27" s="331"/>
      <c r="F27" s="330">
        <v>9.6088638245559945</v>
      </c>
      <c r="G27" s="330">
        <v>4.8331568101735973</v>
      </c>
      <c r="H27" s="330">
        <f t="shared" si="1"/>
        <v>14.442020634729591</v>
      </c>
      <c r="I27" s="331"/>
      <c r="J27" s="330">
        <v>8.1740168194858178</v>
      </c>
      <c r="K27" s="330">
        <v>4.76159498104556</v>
      </c>
      <c r="L27" s="330">
        <f t="shared" si="2"/>
        <v>12.935611800531378</v>
      </c>
      <c r="M27" s="236"/>
      <c r="N27" s="328">
        <f t="shared" si="3"/>
        <v>-2.2120317279390789</v>
      </c>
      <c r="O27" s="328">
        <f t="shared" si="4"/>
        <v>-1.0723788746472618</v>
      </c>
      <c r="P27" s="327"/>
      <c r="Q27" s="328">
        <f t="shared" si="5"/>
        <v>1.3300590324226924</v>
      </c>
      <c r="R27" s="328">
        <f t="shared" si="6"/>
        <v>-9.9398206491752017E-2</v>
      </c>
      <c r="S27" s="327"/>
      <c r="T27" s="328">
        <f t="shared" si="7"/>
        <v>-1.1089341337075731</v>
      </c>
      <c r="U27" s="328">
        <f t="shared" si="8"/>
        <v>-0.73169626786588893</v>
      </c>
    </row>
    <row r="28" spans="1:21" x14ac:dyDescent="0.2">
      <c r="A28" s="329" t="str">
        <f>name!D23</f>
        <v>63 Community and civil enforcement occupations</v>
      </c>
      <c r="B28" s="330">
        <v>0.14941862817608673</v>
      </c>
      <c r="C28" s="330">
        <v>0.55745449851624507</v>
      </c>
      <c r="D28" s="330">
        <f t="shared" si="0"/>
        <v>0.70687312669233182</v>
      </c>
      <c r="E28" s="331"/>
      <c r="F28" s="330">
        <v>0.15444508820352812</v>
      </c>
      <c r="G28" s="330">
        <v>0.61050536862480942</v>
      </c>
      <c r="H28" s="330">
        <f t="shared" si="1"/>
        <v>0.76495045682833751</v>
      </c>
      <c r="I28" s="331"/>
      <c r="J28" s="330">
        <v>0.20063210426554726</v>
      </c>
      <c r="K28" s="330">
        <v>0.41493799885603377</v>
      </c>
      <c r="L28" s="330">
        <f>SUM(J28:K28)</f>
        <v>0.615570103121581</v>
      </c>
      <c r="M28" s="236"/>
      <c r="N28" s="328">
        <f t="shared" si="3"/>
        <v>0.6639276021414231</v>
      </c>
      <c r="O28" s="328">
        <f t="shared" si="4"/>
        <v>1.7595290752580928</v>
      </c>
      <c r="P28" s="327"/>
      <c r="Q28" s="328">
        <f t="shared" si="5"/>
        <v>1.8347525854057523</v>
      </c>
      <c r="R28" s="328">
        <f t="shared" si="6"/>
        <v>-2.5415317343932875</v>
      </c>
      <c r="S28" s="327"/>
      <c r="T28" s="328">
        <f t="shared" si="7"/>
        <v>1.5917326748035698</v>
      </c>
      <c r="U28" s="328">
        <f t="shared" si="8"/>
        <v>-1.4379758263064368</v>
      </c>
    </row>
    <row r="29" spans="1:21" x14ac:dyDescent="0.2">
      <c r="A29" s="329" t="str">
        <f>name!D24</f>
        <v>71 Sales occupations</v>
      </c>
      <c r="B29" s="330">
        <v>33.572416704473277</v>
      </c>
      <c r="C29" s="330">
        <v>19.233786073866909</v>
      </c>
      <c r="D29" s="330">
        <f t="shared" si="0"/>
        <v>52.806202778340186</v>
      </c>
      <c r="E29" s="331"/>
      <c r="F29" s="330">
        <v>32.472196762167087</v>
      </c>
      <c r="G29" s="330">
        <v>18.741376816778473</v>
      </c>
      <c r="H29" s="330">
        <f t="shared" si="1"/>
        <v>51.213573578945557</v>
      </c>
      <c r="I29" s="331"/>
      <c r="J29" s="330">
        <v>31.419605792625536</v>
      </c>
      <c r="K29" s="330">
        <v>18.226258200699501</v>
      </c>
      <c r="L29" s="330">
        <f t="shared" si="2"/>
        <v>49.645863993325037</v>
      </c>
      <c r="M29" s="236"/>
      <c r="N29" s="328">
        <f t="shared" si="3"/>
        <v>-0.66419559396078132</v>
      </c>
      <c r="O29" s="328">
        <f t="shared" si="4"/>
        <v>-0.21943989514600082</v>
      </c>
      <c r="P29" s="327"/>
      <c r="Q29" s="328">
        <f t="shared" si="5"/>
        <v>-0.51735071583245418</v>
      </c>
      <c r="R29" s="328">
        <f t="shared" si="6"/>
        <v>-0.18563036622750717</v>
      </c>
      <c r="S29" s="327"/>
      <c r="T29" s="328">
        <f t="shared" si="7"/>
        <v>-0.61060925405986843</v>
      </c>
      <c r="U29" s="328">
        <f t="shared" si="8"/>
        <v>-0.20704883829246734</v>
      </c>
    </row>
    <row r="30" spans="1:21" x14ac:dyDescent="0.2">
      <c r="A30" s="329" t="str">
        <f>name!D25</f>
        <v>72 Customer service occupations</v>
      </c>
      <c r="B30" s="330">
        <v>7.0041056102410577</v>
      </c>
      <c r="C30" s="330">
        <v>5.7627093825164009</v>
      </c>
      <c r="D30" s="330">
        <f t="shared" si="0"/>
        <v>12.766814992757459</v>
      </c>
      <c r="E30" s="331"/>
      <c r="F30" s="330">
        <v>8.0140120164934672</v>
      </c>
      <c r="G30" s="330">
        <v>6.2062478788527535</v>
      </c>
      <c r="H30" s="330">
        <f t="shared" si="1"/>
        <v>14.220259895346221</v>
      </c>
      <c r="I30" s="331"/>
      <c r="J30" s="330">
        <v>8.9639891962591474</v>
      </c>
      <c r="K30" s="330">
        <v>9.2864690322366812</v>
      </c>
      <c r="L30" s="330">
        <f t="shared" si="2"/>
        <v>18.25045822849583</v>
      </c>
      <c r="M30" s="236"/>
      <c r="N30" s="328">
        <f t="shared" si="3"/>
        <v>2.7305139097375086</v>
      </c>
      <c r="O30" s="328">
        <f t="shared" si="4"/>
        <v>0.74962129133759881</v>
      </c>
      <c r="P30" s="327"/>
      <c r="Q30" s="328">
        <f t="shared" si="5"/>
        <v>1.4940259171435155</v>
      </c>
      <c r="R30" s="328">
        <f t="shared" si="6"/>
        <v>2.7230959014038714</v>
      </c>
      <c r="S30" s="327"/>
      <c r="T30" s="328">
        <f t="shared" si="7"/>
        <v>2.1797871735846686</v>
      </c>
      <c r="U30" s="328">
        <f t="shared" si="8"/>
        <v>1.6773961696830098</v>
      </c>
    </row>
    <row r="31" spans="1:21" x14ac:dyDescent="0.2">
      <c r="A31" s="329" t="str">
        <f>name!D26</f>
        <v>81 Process, plant and machine operatives</v>
      </c>
      <c r="B31" s="330">
        <v>3.7671477822431614</v>
      </c>
      <c r="C31" s="330">
        <v>12.106788615691505</v>
      </c>
      <c r="D31" s="330">
        <f t="shared" si="0"/>
        <v>15.873936397934667</v>
      </c>
      <c r="E31" s="331"/>
      <c r="F31" s="330">
        <v>3.3997597825810368</v>
      </c>
      <c r="G31" s="330">
        <v>10.168005987503975</v>
      </c>
      <c r="H31" s="330">
        <f t="shared" si="1"/>
        <v>13.567765770085011</v>
      </c>
      <c r="I31" s="331"/>
      <c r="J31" s="330">
        <v>3.5037006453421533</v>
      </c>
      <c r="K31" s="330">
        <v>9.0882641394905175</v>
      </c>
      <c r="L31" s="330">
        <f t="shared" si="2"/>
        <v>12.591964784832671</v>
      </c>
      <c r="M31" s="236"/>
      <c r="N31" s="328">
        <f t="shared" si="3"/>
        <v>-2.0313519490581133</v>
      </c>
      <c r="O31" s="328">
        <f t="shared" si="4"/>
        <v>0.20096807211378298</v>
      </c>
      <c r="P31" s="327"/>
      <c r="Q31" s="328">
        <f t="shared" si="5"/>
        <v>-3.4301922727136169</v>
      </c>
      <c r="R31" s="328">
        <f t="shared" si="6"/>
        <v>-0.74562099493248324</v>
      </c>
      <c r="S31" s="327"/>
      <c r="T31" s="328">
        <f t="shared" si="7"/>
        <v>-3.0908598258560405</v>
      </c>
      <c r="U31" s="328">
        <f t="shared" si="8"/>
        <v>-0.496350227284581</v>
      </c>
    </row>
    <row r="32" spans="1:21" x14ac:dyDescent="0.2">
      <c r="A32" s="329" t="str">
        <f>name!D27</f>
        <v>82 Transport and mobile machine drivers and operatives</v>
      </c>
      <c r="B32" s="330">
        <v>1.1384284605126374</v>
      </c>
      <c r="C32" s="330">
        <v>28.836711534115132</v>
      </c>
      <c r="D32" s="330">
        <f t="shared" si="0"/>
        <v>29.975139994627771</v>
      </c>
      <c r="E32" s="331"/>
      <c r="F32" s="330">
        <v>1.0997620241424917</v>
      </c>
      <c r="G32" s="330">
        <v>30.152059344126823</v>
      </c>
      <c r="H32" s="330">
        <f t="shared" si="1"/>
        <v>31.251821368269315</v>
      </c>
      <c r="I32" s="331"/>
      <c r="J32" s="330">
        <v>1.6969999105326383</v>
      </c>
      <c r="K32" s="330">
        <v>30.44895687100319</v>
      </c>
      <c r="L32" s="330">
        <f t="shared" si="2"/>
        <v>32.14595678153583</v>
      </c>
      <c r="M32" s="236"/>
      <c r="N32" s="328">
        <f t="shared" si="3"/>
        <v>-0.68871646669632636</v>
      </c>
      <c r="O32" s="328">
        <f t="shared" si="4"/>
        <v>2.9340056027662875</v>
      </c>
      <c r="P32" s="327"/>
      <c r="Q32" s="328">
        <f t="shared" si="5"/>
        <v>0.89606973562750269</v>
      </c>
      <c r="R32" s="328">
        <f t="shared" si="6"/>
        <v>6.5344755928165021E-2</v>
      </c>
      <c r="S32" s="327"/>
      <c r="T32" s="328">
        <f t="shared" si="7"/>
        <v>0.83767476386815698</v>
      </c>
      <c r="U32" s="328">
        <f t="shared" si="8"/>
        <v>0.18823710024460372</v>
      </c>
    </row>
    <row r="33" spans="1:21" x14ac:dyDescent="0.2">
      <c r="A33" s="329" t="str">
        <f>name!D28</f>
        <v>91 Elementary trades and related occupations</v>
      </c>
      <c r="B33" s="330">
        <v>2.6586222582334487</v>
      </c>
      <c r="C33" s="330">
        <v>8.9380975841641668</v>
      </c>
      <c r="D33" s="330">
        <f t="shared" si="0"/>
        <v>11.596719842397615</v>
      </c>
      <c r="E33" s="331"/>
      <c r="F33" s="330">
        <v>1.9545480710116296</v>
      </c>
      <c r="G33" s="330">
        <v>7.1730419362999207</v>
      </c>
      <c r="H33" s="330">
        <f t="shared" si="1"/>
        <v>9.1275900073115501</v>
      </c>
      <c r="I33" s="331"/>
      <c r="J33" s="330">
        <v>8.286970865063072</v>
      </c>
      <c r="K33" s="330">
        <v>10.825909157303334</v>
      </c>
      <c r="L33" s="330">
        <f t="shared" si="2"/>
        <v>19.112880022366404</v>
      </c>
      <c r="M33" s="236"/>
      <c r="N33" s="328">
        <f t="shared" si="3"/>
        <v>-5.9675083805975193</v>
      </c>
      <c r="O33" s="328">
        <f t="shared" si="4"/>
        <v>10.1091213482283</v>
      </c>
      <c r="P33" s="327"/>
      <c r="Q33" s="328">
        <f t="shared" si="5"/>
        <v>-4.3044692227870769</v>
      </c>
      <c r="R33" s="328">
        <f t="shared" si="6"/>
        <v>2.7820796030556538</v>
      </c>
      <c r="S33" s="327"/>
      <c r="T33" s="328">
        <f t="shared" si="7"/>
        <v>-4.675575553129363</v>
      </c>
      <c r="U33" s="328">
        <f t="shared" si="8"/>
        <v>5.050470200283752</v>
      </c>
    </row>
    <row r="34" spans="1:21" x14ac:dyDescent="0.2">
      <c r="A34" s="329" t="str">
        <f>name!D29</f>
        <v>92 Elementary administration and service occupations</v>
      </c>
      <c r="B34" s="330">
        <v>32.619220957155427</v>
      </c>
      <c r="C34" s="330">
        <v>33.907037427915611</v>
      </c>
      <c r="D34" s="330">
        <f t="shared" ref="D34" si="9">SUM(B34:C34)</f>
        <v>66.526258385071031</v>
      </c>
      <c r="E34" s="331"/>
      <c r="F34" s="330">
        <v>30.668443771134687</v>
      </c>
      <c r="G34" s="330">
        <v>30.963872832385523</v>
      </c>
      <c r="H34" s="330">
        <f t="shared" ref="H34" si="10">SUM(F34:G34)</f>
        <v>61.632316603520209</v>
      </c>
      <c r="I34" s="331"/>
      <c r="J34" s="330">
        <v>24.01283188392285</v>
      </c>
      <c r="K34" s="330">
        <v>28.641907644055614</v>
      </c>
      <c r="L34" s="330">
        <f t="shared" ref="L34" si="11">SUM(J34:K34)</f>
        <v>52.654739527978464</v>
      </c>
      <c r="M34" s="236"/>
      <c r="N34" s="328">
        <f t="shared" si="3"/>
        <v>-1.225774992045725</v>
      </c>
      <c r="O34" s="328">
        <f t="shared" si="4"/>
        <v>-1.6177442332192982</v>
      </c>
      <c r="P34" s="327"/>
      <c r="Q34" s="328">
        <f t="shared" si="5"/>
        <v>-1.7996386442264645</v>
      </c>
      <c r="R34" s="328">
        <f t="shared" si="6"/>
        <v>-0.5183199611572098</v>
      </c>
      <c r="S34" s="327"/>
      <c r="T34" s="328">
        <f t="shared" si="7"/>
        <v>-1.5165897545674545</v>
      </c>
      <c r="U34" s="328">
        <f t="shared" si="8"/>
        <v>-1.0440456036538204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333.82012272621711</v>
      </c>
      <c r="C36" s="333">
        <f t="shared" ref="C36:D36" si="12">SUM(C9:C34)</f>
        <v>341.83787727378331</v>
      </c>
      <c r="D36" s="333">
        <f t="shared" si="12"/>
        <v>675.65800000000047</v>
      </c>
      <c r="E36" s="333"/>
      <c r="F36" s="333">
        <f>SUM(F9:F34)</f>
        <v>362.62881404115706</v>
      </c>
      <c r="G36" s="333">
        <f t="shared" ref="G36:H36" si="13">SUM(G9:G34)</f>
        <v>358.68918595884281</v>
      </c>
      <c r="H36" s="333">
        <f t="shared" si="13"/>
        <v>721.31799999999998</v>
      </c>
      <c r="I36" s="333"/>
      <c r="J36" s="333">
        <f>SUM(J9:J34)</f>
        <v>398.21830475883837</v>
      </c>
      <c r="K36" s="333">
        <f t="shared" ref="K36:L36" si="14">SUM(K9:K34)</f>
        <v>380.47469524116207</v>
      </c>
      <c r="L36" s="333">
        <f t="shared" si="14"/>
        <v>778.69300000000078</v>
      </c>
      <c r="M36" s="258"/>
      <c r="N36" s="334">
        <f t="shared" si="3"/>
        <v>1.6693295000550057</v>
      </c>
      <c r="O36" s="334">
        <f>IF(F36&gt;0,(EXP(LN(J36/F36)/($J$6-$F$6))-1)*100,0)</f>
        <v>0.62608912271662209</v>
      </c>
      <c r="P36" s="335"/>
      <c r="Q36" s="334">
        <f t="shared" ref="Q36" si="15">IF(C36&gt;0,(EXP(LN(G36/C36)/($F$6-$B$6))-1)*100,0)</f>
        <v>0.96703898635361885</v>
      </c>
      <c r="R36" s="334">
        <f t="shared" ref="R36" si="16">IF(G36&gt;0,(EXP(LN(K36/G36)/($J$6-$F$6))-1)*100,0)</f>
        <v>0.39386317644045654</v>
      </c>
      <c r="S36" s="335"/>
      <c r="T36" s="334">
        <f t="shared" ref="T36" si="17">IF(D36&gt;0,(EXP(LN(H36/D36)/($F$6-$B$6))-1)*100,0)</f>
        <v>1.316451178182354</v>
      </c>
      <c r="U36" s="334">
        <f t="shared" ref="U36" si="18">IF(H36&gt;0,(EXP(LN(L36/H36)/($J$6-$F$6))-1)*100,0)</f>
        <v>0.51154916139344309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Liverpool City Region</v>
      </c>
      <c r="Q1" s="19" t="str">
        <f>CONCATENATE("Occupation Table 5.1  Males: Employment Change by Status (SOC 2020), ",B$5,"-",L$5,", ",Info!B5)</f>
        <v>Occupation Table 5.1  Males: Employment Change by Status (SOC 2020), 2015-2035, Liverpool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Liverpool City Region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38.248438955759845</v>
      </c>
      <c r="C8" s="11">
        <v>5.922517093150315</v>
      </c>
      <c r="D8" s="11">
        <v>9.8007483180603128</v>
      </c>
      <c r="E8" s="11">
        <f>SUM(B8:D8)</f>
        <v>53.971704366970471</v>
      </c>
      <c r="F8" s="11"/>
      <c r="G8" s="11">
        <v>43.962497382703127</v>
      </c>
      <c r="H8" s="11">
        <v>9.3960785789110233</v>
      </c>
      <c r="I8" s="11">
        <v>11.113180432558483</v>
      </c>
      <c r="J8" s="11">
        <f>SUM(G8:I8)</f>
        <v>64.47175639417263</v>
      </c>
      <c r="K8" s="11"/>
      <c r="L8" s="11">
        <v>43.646885951532667</v>
      </c>
      <c r="M8" s="11">
        <v>11.060724231410404</v>
      </c>
      <c r="N8" s="11">
        <v>12.690170145919044</v>
      </c>
      <c r="O8" s="11">
        <f>SUM(L8:N8)</f>
        <v>67.397780328862112</v>
      </c>
      <c r="Q8" s="10" t="str">
        <f>name!E4</f>
        <v>Managers, directors and senior officials</v>
      </c>
      <c r="R8" s="11">
        <v>26.735242187717766</v>
      </c>
      <c r="S8" s="11">
        <v>1.7938329054424744</v>
      </c>
      <c r="T8" s="11">
        <v>7.3980980397847613</v>
      </c>
      <c r="U8" s="11">
        <f>SUM(R8:T8)</f>
        <v>35.927173132945001</v>
      </c>
      <c r="V8" s="11"/>
      <c r="W8" s="11">
        <v>29.888282434604058</v>
      </c>
      <c r="X8" s="11">
        <v>2.9906315540746888</v>
      </c>
      <c r="Y8" s="11">
        <v>7.5216474757120713</v>
      </c>
      <c r="Z8" s="11">
        <f>SUM(W8:Y8)</f>
        <v>40.400561464390819</v>
      </c>
      <c r="AA8" s="11"/>
      <c r="AB8" s="11">
        <v>28.664241811405493</v>
      </c>
      <c r="AC8" s="11">
        <v>3.2912169971954026</v>
      </c>
      <c r="AD8" s="11">
        <v>8.5544367001556392</v>
      </c>
      <c r="AE8" s="11">
        <f>SUM(AB8:AD8)</f>
        <v>40.509895508756536</v>
      </c>
      <c r="AG8" s="10" t="str">
        <f>name!E4</f>
        <v>Managers, directors and senior officials</v>
      </c>
      <c r="AH8" s="11">
        <v>11.513196768042068</v>
      </c>
      <c r="AI8" s="11">
        <v>4.1286841877078411</v>
      </c>
      <c r="AJ8" s="11">
        <v>2.4026502782755523</v>
      </c>
      <c r="AK8" s="11">
        <f>SUM(AH8:AJ8)</f>
        <v>18.04453123402546</v>
      </c>
      <c r="AL8" s="11"/>
      <c r="AM8" s="11">
        <v>14.074214948099037</v>
      </c>
      <c r="AN8" s="11">
        <v>6.4054470248363398</v>
      </c>
      <c r="AO8" s="11">
        <v>3.5915329568464078</v>
      </c>
      <c r="AP8" s="11">
        <f>SUM(AM8:AO8)</f>
        <v>24.071194929781782</v>
      </c>
      <c r="AQ8" s="11"/>
      <c r="AR8" s="11">
        <v>14.982644140127199</v>
      </c>
      <c r="AS8" s="11">
        <v>7.7695072342150011</v>
      </c>
      <c r="AT8" s="11">
        <v>4.1357334457634067</v>
      </c>
      <c r="AU8" s="11">
        <f>SUM(AR8:AT8)</f>
        <v>26.887884820105608</v>
      </c>
    </row>
    <row r="9" spans="1:47" x14ac:dyDescent="0.2">
      <c r="A9" t="str">
        <f>name!E5</f>
        <v>Professional occupations</v>
      </c>
      <c r="B9" s="11">
        <v>92.408205034201799</v>
      </c>
      <c r="C9" s="11">
        <v>23.898383066591752</v>
      </c>
      <c r="D9" s="11">
        <v>13.568010379819167</v>
      </c>
      <c r="E9" s="11">
        <f t="shared" ref="E9:E18" si="0">SUM(B9:D9)</f>
        <v>129.87459848061272</v>
      </c>
      <c r="F9" s="11"/>
      <c r="G9" s="11">
        <v>112.43051526243349</v>
      </c>
      <c r="H9" s="11">
        <v>31.403459059644561</v>
      </c>
      <c r="I9" s="11">
        <v>14.917178107601943</v>
      </c>
      <c r="J9" s="11">
        <f t="shared" ref="J9:J16" si="1">SUM(G9:I9)</f>
        <v>158.75115242968002</v>
      </c>
      <c r="K9" s="11"/>
      <c r="L9" s="11">
        <v>134.75324893440501</v>
      </c>
      <c r="M9" s="11">
        <v>37.882811388538585</v>
      </c>
      <c r="N9" s="11">
        <v>15.358353296187994</v>
      </c>
      <c r="O9" s="11">
        <f t="shared" ref="O9:O16" si="2">SUM(L9:N9)</f>
        <v>187.99441361913159</v>
      </c>
      <c r="Q9" s="10" t="str">
        <f>name!E5</f>
        <v>Professional occupations</v>
      </c>
      <c r="R9" s="11">
        <v>50.246987843771379</v>
      </c>
      <c r="S9" s="11">
        <v>4.8022811068134112</v>
      </c>
      <c r="T9" s="11">
        <v>8.7611950905197897</v>
      </c>
      <c r="U9" s="11">
        <f t="shared" ref="U9:U16" si="3">SUM(R9:T9)</f>
        <v>63.810464041104581</v>
      </c>
      <c r="V9" s="11"/>
      <c r="W9" s="11">
        <v>61.372365822021379</v>
      </c>
      <c r="X9" s="11">
        <v>7.3017382647134266</v>
      </c>
      <c r="Y9" s="11">
        <v>7.6804982050108812</v>
      </c>
      <c r="Z9" s="11">
        <f t="shared" ref="Z9:Z16" si="4">SUM(W9:Y9)</f>
        <v>76.354602291745678</v>
      </c>
      <c r="AA9" s="11"/>
      <c r="AB9" s="11">
        <v>73.627359507710153</v>
      </c>
      <c r="AC9" s="11">
        <v>9.7534104646377227</v>
      </c>
      <c r="AD9" s="11">
        <v>6.4717355818667199</v>
      </c>
      <c r="AE9" s="11">
        <f t="shared" ref="AE9:AE16" si="5">SUM(AB9:AD9)</f>
        <v>89.852505554214602</v>
      </c>
      <c r="AG9" s="10" t="str">
        <f>name!E5</f>
        <v>Professional occupations</v>
      </c>
      <c r="AH9" s="11">
        <v>42.161217190430442</v>
      </c>
      <c r="AI9" s="11">
        <v>19.096101959778345</v>
      </c>
      <c r="AJ9" s="11">
        <v>4.8068152892993794</v>
      </c>
      <c r="AK9" s="11">
        <f t="shared" ref="AK9:AK18" si="6">SUM(AH9:AJ9)</f>
        <v>66.064134439508166</v>
      </c>
      <c r="AL9" s="11"/>
      <c r="AM9" s="11">
        <v>51.058149440412102</v>
      </c>
      <c r="AN9" s="11">
        <v>24.101720794931126</v>
      </c>
      <c r="AO9" s="11">
        <v>7.2366799025910638</v>
      </c>
      <c r="AP9" s="11">
        <f t="shared" ref="AP9:AP18" si="7">SUM(AM9:AO9)</f>
        <v>82.396550137934284</v>
      </c>
      <c r="AQ9" s="11"/>
      <c r="AR9" s="11">
        <v>61.125889426694833</v>
      </c>
      <c r="AS9" s="11">
        <v>28.129400923900867</v>
      </c>
      <c r="AT9" s="11">
        <v>8.8866177143212752</v>
      </c>
      <c r="AU9" s="11">
        <f t="shared" ref="AU9:AU18" si="8">SUM(AR9:AT9)</f>
        <v>98.141908064916976</v>
      </c>
    </row>
    <row r="10" spans="1:47" x14ac:dyDescent="0.2">
      <c r="A10" t="str">
        <f>name!E6</f>
        <v>Associate professional occupations</v>
      </c>
      <c r="B10" s="11">
        <v>51.069486297561582</v>
      </c>
      <c r="C10" s="11">
        <v>14.71134094443217</v>
      </c>
      <c r="D10" s="11">
        <v>8.7985357500866659</v>
      </c>
      <c r="E10" s="11">
        <f t="shared" si="0"/>
        <v>74.579362992080419</v>
      </c>
      <c r="F10" s="11"/>
      <c r="G10" s="11">
        <v>60.04844239326502</v>
      </c>
      <c r="H10" s="11">
        <v>18.789373717609219</v>
      </c>
      <c r="I10" s="11">
        <v>9.5301119211941838</v>
      </c>
      <c r="J10" s="11">
        <f t="shared" si="1"/>
        <v>88.36792803206842</v>
      </c>
      <c r="K10" s="11"/>
      <c r="L10" s="11">
        <v>69.904924589599602</v>
      </c>
      <c r="M10" s="11">
        <v>25.06000900018606</v>
      </c>
      <c r="N10" s="11">
        <v>10.619581457003271</v>
      </c>
      <c r="O10" s="11">
        <f t="shared" si="2"/>
        <v>105.58451504678894</v>
      </c>
      <c r="Q10" s="10" t="str">
        <f>name!E6</f>
        <v>Associate professional occupations</v>
      </c>
      <c r="R10" s="11">
        <v>31.524163031691678</v>
      </c>
      <c r="S10" s="11">
        <v>3.3282374076982495</v>
      </c>
      <c r="T10" s="11">
        <v>4.8879749749157426</v>
      </c>
      <c r="U10" s="11">
        <f t="shared" si="3"/>
        <v>39.740375414305667</v>
      </c>
      <c r="V10" s="11"/>
      <c r="W10" s="11">
        <v>36.022287847032693</v>
      </c>
      <c r="X10" s="11">
        <v>4.9286466991762152</v>
      </c>
      <c r="Y10" s="11">
        <v>4.7691223396612203</v>
      </c>
      <c r="Z10" s="11">
        <f t="shared" si="4"/>
        <v>45.720056885870129</v>
      </c>
      <c r="AA10" s="11"/>
      <c r="AB10" s="11">
        <v>34.156793193506878</v>
      </c>
      <c r="AC10" s="11">
        <v>5.305645649788854</v>
      </c>
      <c r="AD10" s="11">
        <v>4.7929561374729062</v>
      </c>
      <c r="AE10" s="11">
        <f t="shared" si="5"/>
        <v>44.255394980768635</v>
      </c>
      <c r="AG10" s="10" t="str">
        <f>name!E6</f>
        <v>Associate professional occupations</v>
      </c>
      <c r="AH10" s="11">
        <v>19.545323265869897</v>
      </c>
      <c r="AI10" s="11">
        <v>11.383103536733922</v>
      </c>
      <c r="AJ10" s="11">
        <v>3.910560775170921</v>
      </c>
      <c r="AK10" s="11">
        <f t="shared" si="6"/>
        <v>34.838987577774738</v>
      </c>
      <c r="AL10" s="11"/>
      <c r="AM10" s="11">
        <v>24.026154546232334</v>
      </c>
      <c r="AN10" s="11">
        <v>13.860727018433002</v>
      </c>
      <c r="AO10" s="11">
        <v>4.7609895815329688</v>
      </c>
      <c r="AP10" s="11">
        <f t="shared" si="7"/>
        <v>42.647871146198305</v>
      </c>
      <c r="AQ10" s="11"/>
      <c r="AR10" s="11">
        <v>35.748131396092688</v>
      </c>
      <c r="AS10" s="11">
        <v>19.754363350397202</v>
      </c>
      <c r="AT10" s="11">
        <v>5.8266253195303692</v>
      </c>
      <c r="AU10" s="11">
        <f t="shared" si="8"/>
        <v>61.329120066020259</v>
      </c>
    </row>
    <row r="11" spans="1:47" x14ac:dyDescent="0.2">
      <c r="A11" t="str">
        <f>name!E7</f>
        <v>Administrative and secretarial occupations</v>
      </c>
      <c r="B11" s="11">
        <v>50.729822353449237</v>
      </c>
      <c r="C11" s="11">
        <v>33.02209604193699</v>
      </c>
      <c r="D11" s="11">
        <v>2.6365443197418243</v>
      </c>
      <c r="E11" s="11">
        <f t="shared" si="0"/>
        <v>86.388462715128057</v>
      </c>
      <c r="F11" s="11"/>
      <c r="G11" s="11">
        <v>51.865728785889758</v>
      </c>
      <c r="H11" s="11">
        <v>36.83807022208363</v>
      </c>
      <c r="I11" s="11">
        <v>2.7190568040877765</v>
      </c>
      <c r="J11" s="11">
        <f t="shared" si="1"/>
        <v>91.422855812061158</v>
      </c>
      <c r="K11" s="11"/>
      <c r="L11" s="11">
        <v>53.996466029941821</v>
      </c>
      <c r="M11" s="11">
        <v>32.888365031858235</v>
      </c>
      <c r="N11" s="11">
        <v>2.4446946134948448</v>
      </c>
      <c r="O11" s="11">
        <f t="shared" si="2"/>
        <v>89.329525675294903</v>
      </c>
      <c r="Q11" s="10" t="str">
        <f>name!E7</f>
        <v>Administrative and secretarial occupations</v>
      </c>
      <c r="R11" s="11">
        <v>19.369728016068439</v>
      </c>
      <c r="S11" s="11">
        <v>5.2706800821122961</v>
      </c>
      <c r="T11" s="11">
        <v>0.90608674954362145</v>
      </c>
      <c r="U11" s="11">
        <f t="shared" si="3"/>
        <v>25.546494847724357</v>
      </c>
      <c r="V11" s="11"/>
      <c r="W11" s="11">
        <v>21.401599094579741</v>
      </c>
      <c r="X11" s="11">
        <v>7.8934473062569905</v>
      </c>
      <c r="Y11" s="11">
        <v>0.71672984135787365</v>
      </c>
      <c r="Z11" s="11">
        <f t="shared" si="4"/>
        <v>30.011776242194607</v>
      </c>
      <c r="AA11" s="11"/>
      <c r="AB11" s="11">
        <v>27.246858446649693</v>
      </c>
      <c r="AC11" s="11">
        <v>8.4716876298697557</v>
      </c>
      <c r="AD11" s="11">
        <v>0.96004538830183017</v>
      </c>
      <c r="AE11" s="11">
        <f t="shared" si="5"/>
        <v>36.678591464821274</v>
      </c>
      <c r="AG11" s="10" t="str">
        <f>name!E7</f>
        <v>Administrative and secretarial occupations</v>
      </c>
      <c r="AH11" s="11">
        <v>31.360094337380783</v>
      </c>
      <c r="AI11" s="11">
        <v>27.751415959824683</v>
      </c>
      <c r="AJ11" s="11">
        <v>1.7304575701982032</v>
      </c>
      <c r="AK11" s="11">
        <f t="shared" si="6"/>
        <v>60.841967867403675</v>
      </c>
      <c r="AL11" s="11"/>
      <c r="AM11" s="11">
        <v>30.464129691310017</v>
      </c>
      <c r="AN11" s="11">
        <v>28.944622915826628</v>
      </c>
      <c r="AO11" s="11">
        <v>2.0023269627299043</v>
      </c>
      <c r="AP11" s="11">
        <f t="shared" si="7"/>
        <v>61.411079569866551</v>
      </c>
      <c r="AQ11" s="11"/>
      <c r="AR11" s="11">
        <v>26.74960758329215</v>
      </c>
      <c r="AS11" s="11">
        <v>24.416677401988501</v>
      </c>
      <c r="AT11" s="11">
        <v>1.484649225193013</v>
      </c>
      <c r="AU11" s="11">
        <f t="shared" si="8"/>
        <v>52.650934210473665</v>
      </c>
    </row>
    <row r="12" spans="1:47" x14ac:dyDescent="0.2">
      <c r="A12" t="str">
        <f>name!E8</f>
        <v>Skilled trades occupations</v>
      </c>
      <c r="B12" s="11">
        <v>36.918614318041222</v>
      </c>
      <c r="C12" s="11">
        <v>6.6751367139576283</v>
      </c>
      <c r="D12" s="11">
        <v>17.377741619565025</v>
      </c>
      <c r="E12" s="11">
        <f t="shared" si="0"/>
        <v>60.971492651563878</v>
      </c>
      <c r="F12" s="11"/>
      <c r="G12" s="11">
        <v>32.165977919293539</v>
      </c>
      <c r="H12" s="11">
        <v>6.2463353758297764</v>
      </c>
      <c r="I12" s="11">
        <v>17.045337042013937</v>
      </c>
      <c r="J12" s="11">
        <f t="shared" si="1"/>
        <v>55.457650337137252</v>
      </c>
      <c r="K12" s="11"/>
      <c r="L12" s="11">
        <v>26.820449798452788</v>
      </c>
      <c r="M12" s="11">
        <v>7.9017854960330771</v>
      </c>
      <c r="N12" s="11">
        <v>18.346854433938443</v>
      </c>
      <c r="O12" s="11">
        <f t="shared" si="2"/>
        <v>53.069089728424302</v>
      </c>
      <c r="Q12" s="10" t="str">
        <f>name!E8</f>
        <v>Skilled trades occupations</v>
      </c>
      <c r="R12" s="11">
        <v>33.980484205807095</v>
      </c>
      <c r="S12" s="11">
        <v>4.1742327723456878</v>
      </c>
      <c r="T12" s="11">
        <v>15.717413584977031</v>
      </c>
      <c r="U12" s="11">
        <f t="shared" si="3"/>
        <v>53.872130563129815</v>
      </c>
      <c r="V12" s="11"/>
      <c r="W12" s="11">
        <v>29.267804093360944</v>
      </c>
      <c r="X12" s="11">
        <v>3.8588990509487346</v>
      </c>
      <c r="Y12" s="11">
        <v>15.149286151044318</v>
      </c>
      <c r="Z12" s="11">
        <f t="shared" si="4"/>
        <v>48.275989295353995</v>
      </c>
      <c r="AA12" s="11"/>
      <c r="AB12" s="11">
        <v>23.787804537845261</v>
      </c>
      <c r="AC12" s="11">
        <v>4.7646217545023601</v>
      </c>
      <c r="AD12" s="11">
        <v>16.206262300048436</v>
      </c>
      <c r="AE12" s="11">
        <f t="shared" si="5"/>
        <v>44.758688592396055</v>
      </c>
      <c r="AG12" s="10" t="str">
        <f>name!E8</f>
        <v>Skilled trades occupations</v>
      </c>
      <c r="AH12" s="11">
        <v>2.9381301122341164</v>
      </c>
      <c r="AI12" s="11">
        <v>2.500903941611945</v>
      </c>
      <c r="AJ12" s="11">
        <v>1.6603280345879972</v>
      </c>
      <c r="AK12" s="11">
        <f t="shared" si="6"/>
        <v>7.0993620884340585</v>
      </c>
      <c r="AL12" s="11"/>
      <c r="AM12" s="11">
        <v>2.8981738259325893</v>
      </c>
      <c r="AN12" s="11">
        <v>2.3874363248810377</v>
      </c>
      <c r="AO12" s="11">
        <v>1.8960508909696245</v>
      </c>
      <c r="AP12" s="11">
        <f t="shared" si="7"/>
        <v>7.1816610417832507</v>
      </c>
      <c r="AQ12" s="11"/>
      <c r="AR12" s="11">
        <v>3.0326452606075285</v>
      </c>
      <c r="AS12" s="11">
        <v>3.1371637415307183</v>
      </c>
      <c r="AT12" s="11">
        <v>2.1405921338899989</v>
      </c>
      <c r="AU12" s="11">
        <f t="shared" si="8"/>
        <v>8.3104011360282453</v>
      </c>
    </row>
    <row r="13" spans="1:47" x14ac:dyDescent="0.2">
      <c r="A13" t="str">
        <f>name!E9</f>
        <v>Caring, leisure and other service occupations</v>
      </c>
      <c r="B13" s="11">
        <v>38.701865703157893</v>
      </c>
      <c r="C13" s="11">
        <v>35.159273395486764</v>
      </c>
      <c r="D13" s="11">
        <v>6.4661673038713543</v>
      </c>
      <c r="E13" s="11">
        <f t="shared" si="0"/>
        <v>80.327306402516015</v>
      </c>
      <c r="F13" s="11"/>
      <c r="G13" s="11">
        <v>38.132924760443828</v>
      </c>
      <c r="H13" s="11">
        <v>36.141183270003523</v>
      </c>
      <c r="I13" s="11">
        <v>7.559221740955377</v>
      </c>
      <c r="J13" s="11">
        <f t="shared" si="1"/>
        <v>81.833329771402731</v>
      </c>
      <c r="K13" s="11"/>
      <c r="L13" s="11">
        <v>45.015487328026026</v>
      </c>
      <c r="M13" s="11">
        <v>37.268357419041784</v>
      </c>
      <c r="N13" s="11">
        <v>8.6319675158967399</v>
      </c>
      <c r="O13" s="11">
        <f t="shared" si="2"/>
        <v>90.91581226296455</v>
      </c>
      <c r="Q13" s="10" t="str">
        <f>name!E9</f>
        <v>Caring, leisure and other service occupations</v>
      </c>
      <c r="R13" s="11">
        <v>8.8180765547280817</v>
      </c>
      <c r="S13" s="11">
        <v>4.1380412793720156</v>
      </c>
      <c r="T13" s="11">
        <v>1.1999908222039917</v>
      </c>
      <c r="U13" s="11">
        <f t="shared" si="3"/>
        <v>14.15610865630409</v>
      </c>
      <c r="V13" s="11"/>
      <c r="W13" s="11">
        <v>8.8023994460859107</v>
      </c>
      <c r="X13" s="11">
        <v>4.5564490145849135</v>
      </c>
      <c r="Y13" s="11">
        <v>1.1627465226693889</v>
      </c>
      <c r="Z13" s="11">
        <f t="shared" si="4"/>
        <v>14.521594983340213</v>
      </c>
      <c r="AA13" s="11"/>
      <c r="AB13" s="11">
        <v>10.233018768943181</v>
      </c>
      <c r="AC13" s="11">
        <v>6.0316086813771097</v>
      </c>
      <c r="AD13" s="11">
        <v>1.6372266450960369</v>
      </c>
      <c r="AE13" s="11">
        <f t="shared" si="5"/>
        <v>17.901854095416326</v>
      </c>
      <c r="AG13" s="10" t="str">
        <f>name!E9</f>
        <v>Caring, leisure and other service occupations</v>
      </c>
      <c r="AH13" s="11">
        <v>29.883789148429813</v>
      </c>
      <c r="AI13" s="11">
        <v>31.021232116114749</v>
      </c>
      <c r="AJ13" s="11">
        <v>5.2661764816673609</v>
      </c>
      <c r="AK13" s="11">
        <f t="shared" si="6"/>
        <v>66.171197746211917</v>
      </c>
      <c r="AL13" s="11"/>
      <c r="AM13" s="11">
        <v>29.330525314357917</v>
      </c>
      <c r="AN13" s="11">
        <v>31.584734255418606</v>
      </c>
      <c r="AO13" s="11">
        <v>6.396475218285989</v>
      </c>
      <c r="AP13" s="11">
        <f t="shared" si="7"/>
        <v>67.311734788062509</v>
      </c>
      <c r="AQ13" s="11"/>
      <c r="AR13" s="11">
        <v>34.782468559082844</v>
      </c>
      <c r="AS13" s="11">
        <v>31.236748737664684</v>
      </c>
      <c r="AT13" s="11">
        <v>6.9947408708007046</v>
      </c>
      <c r="AU13" s="11">
        <f t="shared" si="8"/>
        <v>73.013958167548225</v>
      </c>
    </row>
    <row r="14" spans="1:47" x14ac:dyDescent="0.2">
      <c r="A14" t="str">
        <f>name!E10</f>
        <v>Sales and customer service occupations</v>
      </c>
      <c r="B14" s="11">
        <v>26.449546213076591</v>
      </c>
      <c r="C14" s="11">
        <v>35.295863165723063</v>
      </c>
      <c r="D14" s="11">
        <v>3.8276083922980058</v>
      </c>
      <c r="E14" s="11">
        <f t="shared" si="0"/>
        <v>65.573017771097653</v>
      </c>
      <c r="F14" s="11"/>
      <c r="G14" s="11">
        <v>24.526943103172211</v>
      </c>
      <c r="H14" s="11">
        <v>37.787891516537037</v>
      </c>
      <c r="I14" s="11">
        <v>3.1189988545825349</v>
      </c>
      <c r="J14" s="11">
        <f t="shared" si="1"/>
        <v>65.433833474291774</v>
      </c>
      <c r="K14" s="11"/>
      <c r="L14" s="11">
        <v>24.908589122752506</v>
      </c>
      <c r="M14" s="11">
        <v>40.511165724828651</v>
      </c>
      <c r="N14" s="11">
        <v>2.4765673742396785</v>
      </c>
      <c r="O14" s="11">
        <f t="shared" si="2"/>
        <v>67.896322221820839</v>
      </c>
      <c r="Q14" s="10" t="str">
        <f>name!E10</f>
        <v>Sales and customer service occupations</v>
      </c>
      <c r="R14" s="11">
        <v>12.697395432453082</v>
      </c>
      <c r="S14" s="11">
        <v>9.8948860547411126</v>
      </c>
      <c r="T14" s="11">
        <v>2.4042139691891524</v>
      </c>
      <c r="U14" s="11">
        <f t="shared" si="3"/>
        <v>24.996495456383343</v>
      </c>
      <c r="V14" s="11"/>
      <c r="W14" s="11">
        <v>11.830901870357819</v>
      </c>
      <c r="X14" s="11">
        <v>11.290890950739646</v>
      </c>
      <c r="Y14" s="11">
        <v>1.8258318745337787</v>
      </c>
      <c r="Z14" s="11">
        <f t="shared" si="4"/>
        <v>24.947624695631244</v>
      </c>
      <c r="AA14" s="11"/>
      <c r="AB14" s="11">
        <v>12.930426871814777</v>
      </c>
      <c r="AC14" s="11">
        <v>13.029790010443582</v>
      </c>
      <c r="AD14" s="11">
        <v>1.5525103506778188</v>
      </c>
      <c r="AE14" s="11">
        <f t="shared" si="5"/>
        <v>27.512727232936175</v>
      </c>
      <c r="AG14" s="10" t="str">
        <f>name!E10</f>
        <v>Sales and customer service occupations</v>
      </c>
      <c r="AH14" s="11">
        <v>13.752150780623497</v>
      </c>
      <c r="AI14" s="11">
        <v>25.400977110981945</v>
      </c>
      <c r="AJ14" s="11">
        <v>1.4233944231088553</v>
      </c>
      <c r="AK14" s="11">
        <f t="shared" si="6"/>
        <v>40.576522314714296</v>
      </c>
      <c r="AL14" s="11"/>
      <c r="AM14" s="11">
        <v>12.6960412328144</v>
      </c>
      <c r="AN14" s="11">
        <v>26.497000565797389</v>
      </c>
      <c r="AO14" s="11">
        <v>1.293166980048754</v>
      </c>
      <c r="AP14" s="11">
        <f t="shared" si="7"/>
        <v>40.48620877866054</v>
      </c>
      <c r="AQ14" s="11"/>
      <c r="AR14" s="11">
        <v>11.97816225093773</v>
      </c>
      <c r="AS14" s="11">
        <v>27.48137571438507</v>
      </c>
      <c r="AT14" s="11">
        <v>0.92405702356185981</v>
      </c>
      <c r="AU14" s="11">
        <f t="shared" si="8"/>
        <v>40.38359498888466</v>
      </c>
    </row>
    <row r="15" spans="1:47" x14ac:dyDescent="0.2">
      <c r="A15" t="str">
        <f>name!E11</f>
        <v>Process, plant and machine operatives</v>
      </c>
      <c r="B15" s="11">
        <v>33.193224075739742</v>
      </c>
      <c r="C15" s="11">
        <v>5.5587990277084209</v>
      </c>
      <c r="D15" s="11">
        <v>7.0970532891143643</v>
      </c>
      <c r="E15" s="11">
        <f t="shared" si="0"/>
        <v>45.84907639256253</v>
      </c>
      <c r="F15" s="11"/>
      <c r="G15" s="11">
        <v>30.362993091831552</v>
      </c>
      <c r="H15" s="11">
        <v>6.4300543010451534</v>
      </c>
      <c r="I15" s="11">
        <v>8.0265397454776082</v>
      </c>
      <c r="J15" s="11">
        <f t="shared" si="1"/>
        <v>44.819587138354308</v>
      </c>
      <c r="K15" s="11"/>
      <c r="L15" s="11">
        <v>26.891286064958592</v>
      </c>
      <c r="M15" s="11">
        <v>8.0104664514585409</v>
      </c>
      <c r="N15" s="11">
        <v>9.8361690499513443</v>
      </c>
      <c r="O15" s="11">
        <f t="shared" si="2"/>
        <v>44.737921566368477</v>
      </c>
      <c r="Q15" s="10" t="str">
        <f>name!E11</f>
        <v>Process, plant and machine operatives</v>
      </c>
      <c r="R15" s="11">
        <v>29.992745323022952</v>
      </c>
      <c r="S15" s="11">
        <v>4.2889869425788874</v>
      </c>
      <c r="T15" s="11">
        <v>6.661767884204866</v>
      </c>
      <c r="U15" s="11">
        <f t="shared" si="3"/>
        <v>40.943500149806702</v>
      </c>
      <c r="V15" s="11"/>
      <c r="W15" s="11">
        <v>27.562176772819935</v>
      </c>
      <c r="X15" s="11">
        <v>5.3673974319088025</v>
      </c>
      <c r="Y15" s="11">
        <v>7.3904911269020657</v>
      </c>
      <c r="Z15" s="11">
        <f t="shared" si="4"/>
        <v>40.320065331630801</v>
      </c>
      <c r="AA15" s="11"/>
      <c r="AB15" s="11">
        <v>24.075572659999501</v>
      </c>
      <c r="AC15" s="11">
        <v>6.384198263821169</v>
      </c>
      <c r="AD15" s="11">
        <v>9.0774500866730339</v>
      </c>
      <c r="AE15" s="11">
        <f t="shared" si="5"/>
        <v>39.537221010493703</v>
      </c>
      <c r="AG15" s="10" t="str">
        <f>name!E11</f>
        <v>Process, plant and machine operatives</v>
      </c>
      <c r="AH15" s="11">
        <v>3.2004787527167675</v>
      </c>
      <c r="AI15" s="11">
        <v>1.2698120851295325</v>
      </c>
      <c r="AJ15" s="11">
        <v>0.43528540490949735</v>
      </c>
      <c r="AK15" s="11">
        <f t="shared" si="6"/>
        <v>4.9055762427557976</v>
      </c>
      <c r="AL15" s="11"/>
      <c r="AM15" s="11">
        <v>2.800816319011628</v>
      </c>
      <c r="AN15" s="11">
        <v>1.0626568691363516</v>
      </c>
      <c r="AO15" s="11">
        <v>0.63604861857554829</v>
      </c>
      <c r="AP15" s="11">
        <f t="shared" si="7"/>
        <v>4.4995218067235285</v>
      </c>
      <c r="AQ15" s="11"/>
      <c r="AR15" s="11">
        <v>2.8157134049591148</v>
      </c>
      <c r="AS15" s="11">
        <v>1.6262681876373695</v>
      </c>
      <c r="AT15" s="11">
        <v>0.75871896327830679</v>
      </c>
      <c r="AU15" s="11">
        <f t="shared" si="8"/>
        <v>5.200700555874791</v>
      </c>
    </row>
    <row r="16" spans="1:47" x14ac:dyDescent="0.2">
      <c r="A16" t="str">
        <f>name!E12</f>
        <v>Elementary occupations</v>
      </c>
      <c r="B16" s="11">
        <v>35.476364018881441</v>
      </c>
      <c r="C16" s="11">
        <v>37.70017631750639</v>
      </c>
      <c r="D16" s="11">
        <v>4.9464378910807847</v>
      </c>
      <c r="E16" s="11">
        <f t="shared" si="0"/>
        <v>78.122978227468622</v>
      </c>
      <c r="F16" s="11"/>
      <c r="G16" s="11">
        <v>30.289107709740907</v>
      </c>
      <c r="H16" s="11">
        <v>36.035741998260043</v>
      </c>
      <c r="I16" s="11">
        <v>4.4350569028308264</v>
      </c>
      <c r="J16" s="11">
        <f t="shared" si="1"/>
        <v>70.759906610831777</v>
      </c>
      <c r="K16" s="11"/>
      <c r="L16" s="11">
        <v>33.546448034528211</v>
      </c>
      <c r="M16" s="11">
        <v>32.141504516693338</v>
      </c>
      <c r="N16" s="11">
        <v>6.0796669991233081</v>
      </c>
      <c r="O16" s="11">
        <f t="shared" si="2"/>
        <v>71.767619550344847</v>
      </c>
      <c r="Q16" s="10" t="str">
        <f>name!E12</f>
        <v>Elementary occupations</v>
      </c>
      <c r="R16" s="11">
        <v>26.565762426462936</v>
      </c>
      <c r="S16" s="11">
        <v>13.571630972700953</v>
      </c>
      <c r="T16" s="11">
        <v>2.7077416129158713</v>
      </c>
      <c r="U16" s="11">
        <f t="shared" si="3"/>
        <v>42.845135012079766</v>
      </c>
      <c r="V16" s="11"/>
      <c r="W16" s="11">
        <v>22.427802150074982</v>
      </c>
      <c r="X16" s="11">
        <v>13.161126610813717</v>
      </c>
      <c r="Y16" s="11">
        <v>2.5479860077967738</v>
      </c>
      <c r="Z16" s="11">
        <f t="shared" si="4"/>
        <v>38.136914768685472</v>
      </c>
      <c r="AA16" s="11"/>
      <c r="AB16" s="11">
        <v>24.212933577585108</v>
      </c>
      <c r="AC16" s="11">
        <v>11.789338667801241</v>
      </c>
      <c r="AD16" s="11">
        <v>3.4655445559725826</v>
      </c>
      <c r="AE16" s="11">
        <f t="shared" si="5"/>
        <v>39.467816801358936</v>
      </c>
      <c r="AG16" s="10" t="str">
        <f>name!E12</f>
        <v>Elementary occupations</v>
      </c>
      <c r="AH16" s="11">
        <v>8.9106015924185247</v>
      </c>
      <c r="AI16" s="11">
        <v>24.128545344805435</v>
      </c>
      <c r="AJ16" s="11">
        <v>2.2386962781649133</v>
      </c>
      <c r="AK16" s="11">
        <f t="shared" si="6"/>
        <v>35.277843215388877</v>
      </c>
      <c r="AL16" s="11"/>
      <c r="AM16" s="11">
        <v>7.8613055596659178</v>
      </c>
      <c r="AN16" s="11">
        <v>22.874615387446344</v>
      </c>
      <c r="AO16" s="11">
        <v>1.8870708950340518</v>
      </c>
      <c r="AP16" s="11">
        <f t="shared" si="7"/>
        <v>32.622991842146313</v>
      </c>
      <c r="AQ16" s="11"/>
      <c r="AR16" s="11">
        <v>9.3335144569431048</v>
      </c>
      <c r="AS16" s="11">
        <v>20.352165848892096</v>
      </c>
      <c r="AT16" s="11">
        <v>2.6141224431507228</v>
      </c>
      <c r="AU16" s="11">
        <f t="shared" si="8"/>
        <v>32.299802748985918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403.19556696986933</v>
      </c>
      <c r="C18" s="34">
        <f t="shared" ref="C18:D18" si="9">SUM(C8:C16)</f>
        <v>197.9435857664935</v>
      </c>
      <c r="D18" s="34">
        <f t="shared" si="9"/>
        <v>74.518847263637497</v>
      </c>
      <c r="E18" s="34">
        <f t="shared" si="0"/>
        <v>675.65800000000036</v>
      </c>
      <c r="F18" s="34"/>
      <c r="G18" s="34">
        <f>SUM(G8:G16)</f>
        <v>423.7851304087734</v>
      </c>
      <c r="H18" s="34">
        <f t="shared" ref="H18:I18" si="10">SUM(H8:H16)</f>
        <v>219.06818803992394</v>
      </c>
      <c r="I18" s="34">
        <f t="shared" si="10"/>
        <v>78.464681551302661</v>
      </c>
      <c r="J18" s="34">
        <f t="shared" ref="J18" si="11">SUM(G18:I18)</f>
        <v>721.31799999999998</v>
      </c>
      <c r="K18" s="34"/>
      <c r="L18" s="34">
        <f>SUM(L8:L16)</f>
        <v>459.48378585419727</v>
      </c>
      <c r="M18" s="34">
        <f t="shared" ref="M18:N18" si="12">SUM(M8:M16)</f>
        <v>232.72518926004867</v>
      </c>
      <c r="N18" s="34">
        <f t="shared" si="12"/>
        <v>86.484024885754678</v>
      </c>
      <c r="O18" s="34">
        <f>SUM(L18:N18)</f>
        <v>778.69300000000067</v>
      </c>
      <c r="Q18" s="231" t="str">
        <f>name!E3</f>
        <v>All occupations</v>
      </c>
      <c r="R18" s="34">
        <f>SUM(R8:R16)</f>
        <v>239.93058502172337</v>
      </c>
      <c r="S18" s="34">
        <f t="shared" ref="S18:T18" si="13">SUM(S8:S16)</f>
        <v>51.262809523805082</v>
      </c>
      <c r="T18" s="34">
        <f t="shared" si="13"/>
        <v>50.644482728254829</v>
      </c>
      <c r="U18" s="34">
        <f t="shared" ref="U18" si="14">SUM(R18:T18)</f>
        <v>341.83787727378331</v>
      </c>
      <c r="V18" s="34"/>
      <c r="W18" s="34">
        <f>SUM(W8:W16)</f>
        <v>248.57561953093744</v>
      </c>
      <c r="X18" s="34">
        <f t="shared" ref="X18:Y18" si="15">SUM(X8:X16)</f>
        <v>61.349226883217135</v>
      </c>
      <c r="Y18" s="34">
        <f t="shared" si="15"/>
        <v>48.764339544688369</v>
      </c>
      <c r="Z18" s="34">
        <f t="shared" ref="Z18" si="16">SUM(W18:Y18)</f>
        <v>358.68918595884293</v>
      </c>
      <c r="AA18" s="34"/>
      <c r="AB18" s="34">
        <f>SUM(AB8:AB16)</f>
        <v>258.93500937546003</v>
      </c>
      <c r="AC18" s="34">
        <f t="shared" ref="AC18:AD18" si="17">SUM(AC8:AC16)</f>
        <v>68.821518119437201</v>
      </c>
      <c r="AD18" s="34">
        <f t="shared" si="17"/>
        <v>52.718167746265003</v>
      </c>
      <c r="AE18" s="34">
        <f t="shared" ref="AE18" si="18">SUM(AB18:AD18)</f>
        <v>380.47469524116224</v>
      </c>
      <c r="AG18" s="231" t="str">
        <f>name!E3</f>
        <v>All occupations</v>
      </c>
      <c r="AH18" s="34">
        <f>SUM(AH8:AH16)</f>
        <v>163.26498194814593</v>
      </c>
      <c r="AI18" s="34">
        <f t="shared" ref="AI18:AJ18" si="19">SUM(AI8:AI16)</f>
        <v>146.68077624268838</v>
      </c>
      <c r="AJ18" s="34">
        <f t="shared" si="19"/>
        <v>23.874364535382679</v>
      </c>
      <c r="AK18" s="34">
        <f t="shared" si="6"/>
        <v>333.82012272621699</v>
      </c>
      <c r="AL18" s="34"/>
      <c r="AM18" s="34">
        <f>SUM(AM8:AM16)</f>
        <v>175.20951087783592</v>
      </c>
      <c r="AN18" s="34">
        <f t="shared" ref="AN18:AO18" si="20">SUM(AN8:AN16)</f>
        <v>157.71896115670683</v>
      </c>
      <c r="AO18" s="34">
        <f t="shared" si="20"/>
        <v>29.700342006614306</v>
      </c>
      <c r="AP18" s="34">
        <f t="shared" si="7"/>
        <v>362.62881404115706</v>
      </c>
      <c r="AQ18" s="34"/>
      <c r="AR18" s="34">
        <f>SUM(AR8:AR16)</f>
        <v>200.54877647873721</v>
      </c>
      <c r="AS18" s="34">
        <f t="shared" ref="AS18:AT18" si="21">SUM(AS8:AS16)</f>
        <v>163.90367114061152</v>
      </c>
      <c r="AT18" s="34">
        <f t="shared" si="21"/>
        <v>33.765857139489654</v>
      </c>
      <c r="AU18" s="34">
        <f t="shared" si="8"/>
        <v>398.21830475883837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9.4863242776223622</v>
      </c>
      <c r="C26" s="18">
        <f t="shared" ref="C26:O26" si="22">C8/C$18*100</f>
        <v>2.9920227372948993</v>
      </c>
      <c r="D26" s="18">
        <f t="shared" si="22"/>
        <v>13.152039622119496</v>
      </c>
      <c r="E26" s="18">
        <f t="shared" si="22"/>
        <v>7.9880212129465553</v>
      </c>
      <c r="F26" s="18"/>
      <c r="G26" s="18">
        <f t="shared" si="22"/>
        <v>10.373770627652252</v>
      </c>
      <c r="H26" s="18">
        <f t="shared" si="22"/>
        <v>4.2891113780512216</v>
      </c>
      <c r="I26" s="18">
        <f t="shared" si="22"/>
        <v>14.163290046990554</v>
      </c>
      <c r="J26" s="18">
        <f t="shared" si="22"/>
        <v>8.9380490150214786</v>
      </c>
      <c r="K26" s="18"/>
      <c r="L26" s="18">
        <f t="shared" si="22"/>
        <v>9.4991134171125324</v>
      </c>
      <c r="M26" s="18">
        <f t="shared" si="22"/>
        <v>4.7526974912247582</v>
      </c>
      <c r="N26" s="18">
        <f t="shared" si="22"/>
        <v>14.673426870086987</v>
      </c>
      <c r="O26" s="18">
        <f t="shared" si="22"/>
        <v>8.6552441499874853</v>
      </c>
      <c r="Q26" t="str">
        <f>$A$8</f>
        <v>Managers, directors and senior officials</v>
      </c>
      <c r="R26" s="18">
        <f>R8/R$18*100</f>
        <v>11.142907097607898</v>
      </c>
      <c r="S26" s="18">
        <f t="shared" ref="S26:U26" si="23">S8/S$18*100</f>
        <v>3.4992871481409269</v>
      </c>
      <c r="T26" s="18">
        <f t="shared" si="23"/>
        <v>14.60790522727034</v>
      </c>
      <c r="U26" s="18">
        <f t="shared" si="23"/>
        <v>10.510003578149522</v>
      </c>
      <c r="V26" s="18"/>
      <c r="W26" s="18">
        <f t="shared" ref="W26:Z26" si="24">W8/W$18*100</f>
        <v>12.023818945318649</v>
      </c>
      <c r="X26" s="18">
        <f t="shared" si="24"/>
        <v>4.874766490159006</v>
      </c>
      <c r="Y26" s="18">
        <f t="shared" si="24"/>
        <v>15.424483435931952</v>
      </c>
      <c r="Z26" s="18">
        <f t="shared" si="24"/>
        <v>11.263389877894591</v>
      </c>
      <c r="AA26" s="18"/>
      <c r="AB26" s="18">
        <f t="shared" ref="AB26:AE26" si="25">AB8/AB$18*100</f>
        <v>11.070052628473221</v>
      </c>
      <c r="AC26" s="18">
        <f t="shared" si="25"/>
        <v>4.7822499228854811</v>
      </c>
      <c r="AD26" s="18">
        <f t="shared" si="25"/>
        <v>16.226733716028487</v>
      </c>
      <c r="AE26" s="18">
        <f t="shared" si="25"/>
        <v>10.647198359165388</v>
      </c>
      <c r="AG26" t="str">
        <f>$A$8</f>
        <v>Managers, directors and senior officials</v>
      </c>
      <c r="AH26" s="18">
        <f>AH8/AH$18*100</f>
        <v>7.0518470223447771</v>
      </c>
      <c r="AI26" s="18">
        <f t="shared" ref="AI26:AK26" si="26">AI8/AI$18*100</f>
        <v>2.8147411634069837</v>
      </c>
      <c r="AJ26" s="18">
        <f t="shared" si="26"/>
        <v>10.063724522236967</v>
      </c>
      <c r="AK26" s="18">
        <f t="shared" si="26"/>
        <v>5.4054654005458813</v>
      </c>
      <c r="AL26" s="18"/>
      <c r="AM26" s="18">
        <f t="shared" ref="AM26:AP26" si="27">AM8/AM$18*100</f>
        <v>8.032791643321362</v>
      </c>
      <c r="AN26" s="18">
        <f t="shared" si="27"/>
        <v>4.061304346578849</v>
      </c>
      <c r="AO26" s="18">
        <f t="shared" si="27"/>
        <v>12.092564308002139</v>
      </c>
      <c r="AP26" s="18">
        <f t="shared" si="27"/>
        <v>6.637970838977453</v>
      </c>
      <c r="AQ26" s="18"/>
      <c r="AR26" s="18">
        <f t="shared" ref="AR26:AU26" si="28">AR8/AR$18*100</f>
        <v>7.4708230103391848</v>
      </c>
      <c r="AS26" s="18">
        <f t="shared" si="28"/>
        <v>4.7402887196770651</v>
      </c>
      <c r="AT26" s="18">
        <f t="shared" si="28"/>
        <v>12.248270282843219</v>
      </c>
      <c r="AU26" s="18">
        <f t="shared" si="28"/>
        <v>6.7520464274963334</v>
      </c>
    </row>
    <row r="27" spans="1:47" x14ac:dyDescent="0.2">
      <c r="A27" t="str">
        <f>$A$9</f>
        <v>Professional occupations</v>
      </c>
      <c r="B27" s="18">
        <f t="shared" ref="B27:B34" si="29">B9/B$18*100</f>
        <v>22.91895363053618</v>
      </c>
      <c r="C27" s="18">
        <f t="shared" ref="C27:O27" si="30">C9/C$18*100</f>
        <v>12.073330375445336</v>
      </c>
      <c r="D27" s="18">
        <f t="shared" si="30"/>
        <v>18.207488277183625</v>
      </c>
      <c r="E27" s="18">
        <f t="shared" si="30"/>
        <v>19.221943421170572</v>
      </c>
      <c r="F27" s="18"/>
      <c r="G27" s="18">
        <f t="shared" si="30"/>
        <v>26.530075548895638</v>
      </c>
      <c r="H27" s="18">
        <f t="shared" si="30"/>
        <v>14.335015659106769</v>
      </c>
      <c r="I27" s="18">
        <f t="shared" si="30"/>
        <v>19.011328170431209</v>
      </c>
      <c r="J27" s="18">
        <f t="shared" si="30"/>
        <v>22.00848341919653</v>
      </c>
      <c r="K27" s="18"/>
      <c r="L27" s="18">
        <f t="shared" si="30"/>
        <v>29.327095554393452</v>
      </c>
      <c r="M27" s="18">
        <f t="shared" si="30"/>
        <v>16.277916244901224</v>
      </c>
      <c r="N27" s="18">
        <f t="shared" si="30"/>
        <v>17.758601448621715</v>
      </c>
      <c r="O27" s="18">
        <f t="shared" si="30"/>
        <v>24.142301731122718</v>
      </c>
      <c r="Q27" t="str">
        <f>$A$9</f>
        <v>Professional occupations</v>
      </c>
      <c r="R27" s="18">
        <f t="shared" ref="R27:U27" si="31">R9/R$18*100</f>
        <v>20.942302057581365</v>
      </c>
      <c r="S27" s="18">
        <f t="shared" si="31"/>
        <v>9.3679631518895974</v>
      </c>
      <c r="T27" s="18">
        <f t="shared" si="31"/>
        <v>17.299406803165692</v>
      </c>
      <c r="U27" s="18">
        <f t="shared" si="31"/>
        <v>18.666879325955378</v>
      </c>
      <c r="V27" s="18"/>
      <c r="W27" s="18">
        <f t="shared" ref="W27:Z27" si="32">W9/W$18*100</f>
        <v>24.689615955833126</v>
      </c>
      <c r="X27" s="18">
        <f t="shared" si="32"/>
        <v>11.901923847569968</v>
      </c>
      <c r="Y27" s="18">
        <f t="shared" si="32"/>
        <v>15.7502352676639</v>
      </c>
      <c r="Z27" s="18">
        <f t="shared" si="32"/>
        <v>21.287121352051809</v>
      </c>
      <c r="AA27" s="18"/>
      <c r="AB27" s="18">
        <f t="shared" ref="AB27:AE27" si="33">AB9/AB$18*100</f>
        <v>28.434687022545209</v>
      </c>
      <c r="AC27" s="18">
        <f t="shared" si="33"/>
        <v>14.172036204884408</v>
      </c>
      <c r="AD27" s="18">
        <f t="shared" si="33"/>
        <v>12.276101121373346</v>
      </c>
      <c r="AE27" s="18">
        <f t="shared" si="33"/>
        <v>23.615895269266719</v>
      </c>
      <c r="AG27" t="str">
        <f>$A$9</f>
        <v>Professional occupations</v>
      </c>
      <c r="AH27" s="18">
        <f t="shared" ref="AH27:AK27" si="34">AH9/AH$18*100</f>
        <v>25.823796804033051</v>
      </c>
      <c r="AI27" s="18">
        <f>AI9/AI$18*100</f>
        <v>13.018817086284837</v>
      </c>
      <c r="AJ27" s="18">
        <f t="shared" si="34"/>
        <v>20.133793643703076</v>
      </c>
      <c r="AK27" s="18">
        <f t="shared" si="34"/>
        <v>19.790339150312622</v>
      </c>
      <c r="AL27" s="18"/>
      <c r="AM27" s="18">
        <f t="shared" ref="AM27:AP27" si="35">AM9/AM$18*100</f>
        <v>29.141197406807546</v>
      </c>
      <c r="AN27" s="18">
        <f t="shared" si="35"/>
        <v>15.281435166811727</v>
      </c>
      <c r="AO27" s="18">
        <f t="shared" si="35"/>
        <v>24.365645018429234</v>
      </c>
      <c r="AP27" s="18">
        <f t="shared" si="35"/>
        <v>22.722008551858366</v>
      </c>
      <c r="AQ27" s="18"/>
      <c r="AR27" s="18">
        <f t="shared" ref="AR27:AU27" si="36">AR9/AR$18*100</f>
        <v>30.479313062862584</v>
      </c>
      <c r="AS27" s="18">
        <f t="shared" si="36"/>
        <v>17.162154287422215</v>
      </c>
      <c r="AT27" s="18">
        <f t="shared" si="36"/>
        <v>26.318353707444459</v>
      </c>
      <c r="AU27" s="18">
        <f t="shared" si="36"/>
        <v>24.645252840487046</v>
      </c>
    </row>
    <row r="28" spans="1:47" x14ac:dyDescent="0.2">
      <c r="A28" t="str">
        <f>$A$10</f>
        <v>Associate professional occupations</v>
      </c>
      <c r="B28" s="18">
        <f t="shared" si="29"/>
        <v>12.666182488404687</v>
      </c>
      <c r="C28" s="18">
        <f t="shared" ref="C28:O28" si="37">C10/C$18*100</f>
        <v>7.4320877271499857</v>
      </c>
      <c r="D28" s="18">
        <f t="shared" si="37"/>
        <v>11.807128093324698</v>
      </c>
      <c r="E28" s="18">
        <f t="shared" si="37"/>
        <v>11.038034477809836</v>
      </c>
      <c r="F28" s="18"/>
      <c r="G28" s="18">
        <f t="shared" si="37"/>
        <v>14.16954916170458</v>
      </c>
      <c r="H28" s="18">
        <f t="shared" si="37"/>
        <v>8.5769521744457773</v>
      </c>
      <c r="I28" s="18">
        <f t="shared" si="37"/>
        <v>12.145734530207834</v>
      </c>
      <c r="J28" s="18">
        <f t="shared" si="37"/>
        <v>12.250897389510373</v>
      </c>
      <c r="K28" s="18"/>
      <c r="L28" s="18">
        <f t="shared" si="37"/>
        <v>15.21379572940616</v>
      </c>
      <c r="M28" s="18">
        <f t="shared" si="37"/>
        <v>10.768069017309442</v>
      </c>
      <c r="N28" s="18">
        <f t="shared" si="37"/>
        <v>12.279240554578408</v>
      </c>
      <c r="O28" s="18">
        <f t="shared" si="37"/>
        <v>13.559196634204859</v>
      </c>
      <c r="Q28" t="str">
        <f>$A$10</f>
        <v>Associate professional occupations</v>
      </c>
      <c r="R28" s="18">
        <f t="shared" ref="R28:U28" si="38">R10/R$18*100</f>
        <v>13.138868072545845</v>
      </c>
      <c r="S28" s="18">
        <f t="shared" si="38"/>
        <v>6.4924990233957134</v>
      </c>
      <c r="T28" s="18">
        <f t="shared" si="38"/>
        <v>9.651544870432085</v>
      </c>
      <c r="U28" s="18">
        <f t="shared" si="38"/>
        <v>11.625503800585848</v>
      </c>
      <c r="V28" s="18"/>
      <c r="W28" s="18">
        <f t="shared" ref="W28:Z28" si="39">W10/W$18*100</f>
        <v>14.49148066693218</v>
      </c>
      <c r="X28" s="18">
        <f t="shared" si="39"/>
        <v>8.0337551906860458</v>
      </c>
      <c r="Y28" s="18">
        <f t="shared" si="39"/>
        <v>9.7799383405792373</v>
      </c>
      <c r="Z28" s="18">
        <f t="shared" si="39"/>
        <v>12.746427457424431</v>
      </c>
      <c r="AA28" s="18"/>
      <c r="AB28" s="18">
        <f t="shared" ref="AB28:AE28" si="40">AB10/AB$18*100</f>
        <v>13.191261110612881</v>
      </c>
      <c r="AC28" s="18">
        <f t="shared" si="40"/>
        <v>7.7092830771054803</v>
      </c>
      <c r="AD28" s="18">
        <f t="shared" si="40"/>
        <v>9.091659180079299</v>
      </c>
      <c r="AE28" s="18">
        <f t="shared" si="40"/>
        <v>11.631626369453439</v>
      </c>
      <c r="AG28" t="str">
        <f>$A$10</f>
        <v>Associate professional occupations</v>
      </c>
      <c r="AH28" s="18">
        <f t="shared" ref="AH28:AK28" si="41">AH10/AH$18*100</f>
        <v>11.971534270635956</v>
      </c>
      <c r="AI28" s="18">
        <f t="shared" si="41"/>
        <v>7.7604603877335547</v>
      </c>
      <c r="AJ28" s="18">
        <f t="shared" si="41"/>
        <v>16.379748115914573</v>
      </c>
      <c r="AK28" s="18">
        <f t="shared" si="41"/>
        <v>10.436455206251296</v>
      </c>
      <c r="AL28" s="18"/>
      <c r="AM28" s="18">
        <f t="shared" ref="AM28:AP28" si="42">AM10/AM$18*100</f>
        <v>13.712814119425554</v>
      </c>
      <c r="AN28" s="18">
        <f t="shared" si="42"/>
        <v>8.7882439224673963</v>
      </c>
      <c r="AO28" s="18">
        <f t="shared" si="42"/>
        <v>16.030083358880816</v>
      </c>
      <c r="AP28" s="18">
        <f t="shared" si="42"/>
        <v>11.760750799399499</v>
      </c>
      <c r="AQ28" s="18"/>
      <c r="AR28" s="18">
        <f t="shared" ref="AR28:AU28" si="43">AR10/AR$18*100</f>
        <v>17.825155567519914</v>
      </c>
      <c r="AS28" s="18">
        <f t="shared" si="43"/>
        <v>12.052422751074385</v>
      </c>
      <c r="AT28" s="18">
        <f t="shared" si="43"/>
        <v>17.255967456890193</v>
      </c>
      <c r="AU28" s="18">
        <f t="shared" si="43"/>
        <v>15.400879199453493</v>
      </c>
    </row>
    <row r="29" spans="1:47" x14ac:dyDescent="0.2">
      <c r="A29" t="str">
        <f>$A$11</f>
        <v>Administrative and secretarial occupations</v>
      </c>
      <c r="B29" s="18">
        <f t="shared" si="29"/>
        <v>12.581939512554277</v>
      </c>
      <c r="C29" s="18">
        <f t="shared" ref="C29:O29" si="44">C11/C$18*100</f>
        <v>16.682579490548331</v>
      </c>
      <c r="D29" s="18">
        <f t="shared" si="44"/>
        <v>3.5380905858810334</v>
      </c>
      <c r="E29" s="18">
        <f t="shared" si="44"/>
        <v>12.785826959072194</v>
      </c>
      <c r="F29" s="18"/>
      <c r="G29" s="18">
        <f t="shared" si="44"/>
        <v>12.238685377153574</v>
      </c>
      <c r="H29" s="18">
        <f t="shared" si="44"/>
        <v>16.815800847985333</v>
      </c>
      <c r="I29" s="18">
        <f t="shared" si="44"/>
        <v>3.4653257367902173</v>
      </c>
      <c r="J29" s="18">
        <f t="shared" si="44"/>
        <v>12.674417637167124</v>
      </c>
      <c r="K29" s="18"/>
      <c r="L29" s="18">
        <f t="shared" si="44"/>
        <v>11.751549824453631</v>
      </c>
      <c r="M29" s="18">
        <f t="shared" si="44"/>
        <v>14.131845863538459</v>
      </c>
      <c r="N29" s="18">
        <f t="shared" si="44"/>
        <v>2.8267586027873755</v>
      </c>
      <c r="O29" s="18">
        <f t="shared" si="44"/>
        <v>11.471725786066502</v>
      </c>
      <c r="Q29" t="str">
        <f>$A$11</f>
        <v>Administrative and secretarial occupations</v>
      </c>
      <c r="R29" s="18">
        <f t="shared" ref="R29:U29" si="45">R11/R$18*100</f>
        <v>8.0730549689255753</v>
      </c>
      <c r="S29" s="18">
        <f t="shared" si="45"/>
        <v>10.28168399483593</v>
      </c>
      <c r="T29" s="18">
        <f t="shared" si="45"/>
        <v>1.7891124575315502</v>
      </c>
      <c r="U29" s="18">
        <f t="shared" si="45"/>
        <v>7.4732779911524467</v>
      </c>
      <c r="V29" s="18"/>
      <c r="W29" s="18">
        <f t="shared" ref="W29:Z29" si="46">W11/W$18*100</f>
        <v>8.6096935552105176</v>
      </c>
      <c r="X29" s="18">
        <f t="shared" si="46"/>
        <v>12.866416917172829</v>
      </c>
      <c r="Y29" s="18">
        <f t="shared" si="46"/>
        <v>1.4697827306797659</v>
      </c>
      <c r="Z29" s="18">
        <f t="shared" si="46"/>
        <v>8.3670702705930609</v>
      </c>
      <c r="AA29" s="18"/>
      <c r="AB29" s="18">
        <f t="shared" ref="AB29:AE29" si="47">AB11/AB$18*100</f>
        <v>10.522663008130083</v>
      </c>
      <c r="AC29" s="18">
        <f t="shared" si="47"/>
        <v>12.309649454647971</v>
      </c>
      <c r="AD29" s="18">
        <f t="shared" si="47"/>
        <v>1.8210902035187819</v>
      </c>
      <c r="AE29" s="18">
        <f t="shared" si="47"/>
        <v>9.6402183702578981</v>
      </c>
      <c r="AG29" t="str">
        <f>$A$11</f>
        <v>Administrative and secretarial occupations</v>
      </c>
      <c r="AH29" s="18">
        <f t="shared" ref="AH29:AK29" si="48">AH11/AH$18*100</f>
        <v>19.208095920618764</v>
      </c>
      <c r="AI29" s="18">
        <f t="shared" si="48"/>
        <v>18.919599875793551</v>
      </c>
      <c r="AJ29" s="18">
        <f t="shared" si="48"/>
        <v>7.2481827427641141</v>
      </c>
      <c r="AK29" s="18">
        <f t="shared" si="48"/>
        <v>18.225973728163563</v>
      </c>
      <c r="AL29" s="18"/>
      <c r="AM29" s="18">
        <f t="shared" ref="AM29:AP29" si="49">AM11/AM$18*100</f>
        <v>17.387257996828151</v>
      </c>
      <c r="AN29" s="18">
        <f t="shared" si="49"/>
        <v>18.352024831730759</v>
      </c>
      <c r="AO29" s="18">
        <f t="shared" si="49"/>
        <v>6.7417639914179555</v>
      </c>
      <c r="AP29" s="18">
        <f t="shared" si="49"/>
        <v>16.934969641683413</v>
      </c>
      <c r="AQ29" s="18"/>
      <c r="AR29" s="18">
        <f t="shared" ref="AR29:AU29" si="50">AR11/AR$18*100</f>
        <v>13.338205324891735</v>
      </c>
      <c r="AS29" s="18">
        <f t="shared" si="50"/>
        <v>14.89696797641686</v>
      </c>
      <c r="AT29" s="18">
        <f t="shared" si="50"/>
        <v>4.3968948250293174</v>
      </c>
      <c r="AU29" s="18">
        <f t="shared" si="50"/>
        <v>13.221625822137723</v>
      </c>
    </row>
    <row r="30" spans="1:47" x14ac:dyDescent="0.2">
      <c r="A30" t="str">
        <f>$A$12</f>
        <v>Skilled trades occupations</v>
      </c>
      <c r="B30" s="18">
        <f t="shared" si="29"/>
        <v>9.1565030328818402</v>
      </c>
      <c r="C30" s="18">
        <f t="shared" ref="C30:O30" si="51">C12/C$18*100</f>
        <v>3.372241989104932</v>
      </c>
      <c r="D30" s="18">
        <f t="shared" si="51"/>
        <v>23.319928122458673</v>
      </c>
      <c r="E30" s="18">
        <f t="shared" si="51"/>
        <v>9.0240169807156647</v>
      </c>
      <c r="F30" s="18"/>
      <c r="G30" s="18">
        <f t="shared" si="51"/>
        <v>7.5901619974884387</v>
      </c>
      <c r="H30" s="18">
        <f t="shared" si="51"/>
        <v>2.851320144525693</v>
      </c>
      <c r="I30" s="18">
        <f t="shared" si="51"/>
        <v>21.723578946623473</v>
      </c>
      <c r="J30" s="18">
        <f t="shared" si="51"/>
        <v>7.6883774336890598</v>
      </c>
      <c r="K30" s="18"/>
      <c r="L30" s="18">
        <f t="shared" si="51"/>
        <v>5.8370829666149344</v>
      </c>
      <c r="M30" s="18">
        <f t="shared" si="51"/>
        <v>3.3953288516627094</v>
      </c>
      <c r="N30" s="18">
        <f t="shared" si="51"/>
        <v>21.214154241982403</v>
      </c>
      <c r="O30" s="18">
        <f t="shared" si="51"/>
        <v>6.8151491959506831</v>
      </c>
      <c r="Q30" t="str">
        <f>$A$12</f>
        <v>Skilled trades occupations</v>
      </c>
      <c r="R30" s="18">
        <f t="shared" ref="R30:U30" si="52">R12/R$18*100</f>
        <v>14.162631330528574</v>
      </c>
      <c r="S30" s="18">
        <f t="shared" si="52"/>
        <v>8.1428092044141387</v>
      </c>
      <c r="T30" s="18">
        <f t="shared" si="52"/>
        <v>31.034799327130262</v>
      </c>
      <c r="U30" s="18">
        <f t="shared" si="52"/>
        <v>15.75955566795858</v>
      </c>
      <c r="V30" s="18"/>
      <c r="W30" s="18">
        <f t="shared" ref="W30:Z30" si="53">W12/W$18*100</f>
        <v>11.774205430359313</v>
      </c>
      <c r="X30" s="18">
        <f t="shared" si="53"/>
        <v>6.2900532687957726</v>
      </c>
      <c r="Y30" s="18">
        <f t="shared" si="53"/>
        <v>31.066320783779478</v>
      </c>
      <c r="Z30" s="18">
        <f t="shared" si="53"/>
        <v>13.459003277810924</v>
      </c>
      <c r="AA30" s="18"/>
      <c r="AB30" s="18">
        <f t="shared" ref="AB30:AE30" si="54">AB12/AB$18*100</f>
        <v>9.1867857479837927</v>
      </c>
      <c r="AC30" s="18">
        <f t="shared" si="54"/>
        <v>6.9231570077160107</v>
      </c>
      <c r="AD30" s="18">
        <f t="shared" si="54"/>
        <v>30.741323139396521</v>
      </c>
      <c r="AE30" s="18">
        <f t="shared" si="54"/>
        <v>11.763906812258815</v>
      </c>
      <c r="AG30" t="str">
        <f>$A$12</f>
        <v>Skilled trades occupations</v>
      </c>
      <c r="AH30" s="18">
        <f t="shared" ref="AH30:AK30" si="55">AH12/AH$18*100</f>
        <v>1.7996082669872751</v>
      </c>
      <c r="AI30" s="18">
        <f t="shared" si="55"/>
        <v>1.7049977547665234</v>
      </c>
      <c r="AJ30" s="18">
        <f t="shared" si="55"/>
        <v>6.9544386495704646</v>
      </c>
      <c r="AK30" s="18">
        <f t="shared" si="55"/>
        <v>2.1267028573518947</v>
      </c>
      <c r="AL30" s="18"/>
      <c r="AM30" s="18">
        <f t="shared" ref="AM30:AP30" si="56">AM12/AM$18*100</f>
        <v>1.6541190095287286</v>
      </c>
      <c r="AN30" s="18">
        <f t="shared" si="56"/>
        <v>1.513728157585899</v>
      </c>
      <c r="AO30" s="18">
        <f t="shared" si="56"/>
        <v>6.3839362204898897</v>
      </c>
      <c r="AP30" s="18">
        <f t="shared" si="56"/>
        <v>1.9804441245995852</v>
      </c>
      <c r="AQ30" s="18"/>
      <c r="AR30" s="18">
        <f t="shared" ref="AR30:AU30" si="57">AR12/AR$18*100</f>
        <v>1.5121734043234409</v>
      </c>
      <c r="AS30" s="18">
        <f t="shared" si="57"/>
        <v>1.9140289657327887</v>
      </c>
      <c r="AT30" s="18">
        <f t="shared" si="57"/>
        <v>6.3395166456075112</v>
      </c>
      <c r="AU30" s="18">
        <f t="shared" si="57"/>
        <v>2.0868958148624128</v>
      </c>
    </row>
    <row r="31" spans="1:47" x14ac:dyDescent="0.2">
      <c r="A31" t="str">
        <f>$A$13</f>
        <v>Caring, leisure and other service occupations</v>
      </c>
      <c r="B31" s="18">
        <f t="shared" si="29"/>
        <v>9.5987825446627664</v>
      </c>
      <c r="C31" s="18">
        <f t="shared" ref="C31:O31" si="58">C13/C$18*100</f>
        <v>17.762269618053104</v>
      </c>
      <c r="D31" s="18">
        <f t="shared" si="58"/>
        <v>8.6772240061563721</v>
      </c>
      <c r="E31" s="18">
        <f t="shared" si="58"/>
        <v>11.888752357334031</v>
      </c>
      <c r="F31" s="18"/>
      <c r="G31" s="18">
        <f t="shared" si="58"/>
        <v>8.9981743162299459</v>
      </c>
      <c r="H31" s="18">
        <f t="shared" si="58"/>
        <v>16.497686676176368</v>
      </c>
      <c r="I31" s="18">
        <f t="shared" si="58"/>
        <v>9.6339162939352807</v>
      </c>
      <c r="J31" s="18">
        <f t="shared" si="58"/>
        <v>11.344972643328287</v>
      </c>
      <c r="K31" s="18"/>
      <c r="L31" s="18">
        <f t="shared" si="58"/>
        <v>9.7969697112033174</v>
      </c>
      <c r="M31" s="18">
        <f t="shared" si="58"/>
        <v>16.013890691221171</v>
      </c>
      <c r="N31" s="18">
        <f t="shared" si="58"/>
        <v>9.9809965219583177</v>
      </c>
      <c r="O31" s="18">
        <f t="shared" si="58"/>
        <v>11.675437208625796</v>
      </c>
      <c r="Q31" t="str">
        <f>$A$13</f>
        <v>Caring, leisure and other service occupations</v>
      </c>
      <c r="R31" s="18">
        <f t="shared" ref="R31:U31" si="59">R13/R$18*100</f>
        <v>3.6752615569747773</v>
      </c>
      <c r="S31" s="18">
        <f t="shared" si="59"/>
        <v>8.0722093030239002</v>
      </c>
      <c r="T31" s="18">
        <f t="shared" si="59"/>
        <v>2.3694403764430398</v>
      </c>
      <c r="U31" s="18">
        <f t="shared" si="59"/>
        <v>4.1411761532108509</v>
      </c>
      <c r="V31" s="18"/>
      <c r="W31" s="18">
        <f t="shared" ref="W31:Z31" si="60">W13/W$18*100</f>
        <v>3.5411354752714894</v>
      </c>
      <c r="X31" s="18">
        <f t="shared" si="60"/>
        <v>7.4270683528880594</v>
      </c>
      <c r="Y31" s="18">
        <f t="shared" si="60"/>
        <v>2.3844197081841552</v>
      </c>
      <c r="Z31" s="18">
        <f t="shared" si="60"/>
        <v>4.0485176447461857</v>
      </c>
      <c r="AA31" s="18"/>
      <c r="AB31" s="18">
        <f t="shared" ref="AB31:AE31" si="61">AB13/AB$18*100</f>
        <v>3.9519641602828357</v>
      </c>
      <c r="AC31" s="18">
        <f t="shared" si="61"/>
        <v>8.7641319839958705</v>
      </c>
      <c r="AD31" s="18">
        <f t="shared" si="61"/>
        <v>3.1056212973411461</v>
      </c>
      <c r="AE31" s="18">
        <f t="shared" si="61"/>
        <v>4.7051365884055212</v>
      </c>
      <c r="AG31" t="str">
        <f>$A$13</f>
        <v>Caring, leisure and other service occupations</v>
      </c>
      <c r="AH31" s="18">
        <f t="shared" ref="AH31:AK31" si="62">AH13/AH$18*100</f>
        <v>18.303857196959179</v>
      </c>
      <c r="AI31" s="18">
        <f t="shared" si="62"/>
        <v>21.148805529082459</v>
      </c>
      <c r="AJ31" s="18">
        <f t="shared" si="62"/>
        <v>22.057870792174157</v>
      </c>
      <c r="AK31" s="18">
        <f t="shared" si="62"/>
        <v>19.822411305169375</v>
      </c>
      <c r="AL31" s="18"/>
      <c r="AM31" s="18">
        <f t="shared" ref="AM31:AP31" si="63">AM13/AM$18*100</f>
        <v>16.74025865799517</v>
      </c>
      <c r="AN31" s="18">
        <f t="shared" si="63"/>
        <v>20.025958847165221</v>
      </c>
      <c r="AO31" s="18">
        <f t="shared" si="63"/>
        <v>21.536705593698162</v>
      </c>
      <c r="AP31" s="18">
        <f t="shared" si="63"/>
        <v>18.562158378408085</v>
      </c>
      <c r="AQ31" s="18"/>
      <c r="AR31" s="18">
        <f t="shared" ref="AR31:AU31" si="64">AR13/AR$18*100</f>
        <v>17.343645356405645</v>
      </c>
      <c r="AS31" s="18">
        <f t="shared" si="64"/>
        <v>19.057992124451534</v>
      </c>
      <c r="AT31" s="18">
        <f t="shared" si="64"/>
        <v>20.715425176102681</v>
      </c>
      <c r="AU31" s="18">
        <f t="shared" si="64"/>
        <v>18.335158704411036</v>
      </c>
    </row>
    <row r="32" spans="1:47" x14ac:dyDescent="0.2">
      <c r="A32" t="str">
        <f>$A$14</f>
        <v>Sales and customer service occupations</v>
      </c>
      <c r="B32" s="18">
        <f t="shared" si="29"/>
        <v>6.5599794193801628</v>
      </c>
      <c r="C32" s="18">
        <f t="shared" ref="C32:O32" si="65">C14/C$18*100</f>
        <v>17.831274011253008</v>
      </c>
      <c r="D32" s="18">
        <f t="shared" si="65"/>
        <v>5.1364299540979887</v>
      </c>
      <c r="E32" s="18">
        <f t="shared" si="65"/>
        <v>9.705060514505508</v>
      </c>
      <c r="F32" s="18"/>
      <c r="G32" s="18">
        <f t="shared" si="65"/>
        <v>5.7875893567842001</v>
      </c>
      <c r="H32" s="18">
        <f t="shared" si="65"/>
        <v>17.249374203821144</v>
      </c>
      <c r="I32" s="18">
        <f t="shared" si="65"/>
        <v>3.9750353826941054</v>
      </c>
      <c r="J32" s="18">
        <f t="shared" si="65"/>
        <v>9.0714266764855136</v>
      </c>
      <c r="K32" s="18"/>
      <c r="L32" s="18">
        <f t="shared" si="65"/>
        <v>5.4209941437751761</v>
      </c>
      <c r="M32" s="18">
        <f t="shared" si="65"/>
        <v>17.407297359445355</v>
      </c>
      <c r="N32" s="18">
        <f t="shared" si="65"/>
        <v>2.863612531344629</v>
      </c>
      <c r="O32" s="18">
        <f t="shared" si="65"/>
        <v>8.7192670566989534</v>
      </c>
      <c r="Q32" t="str">
        <f>$A$14</f>
        <v>Sales and customer service occupations</v>
      </c>
      <c r="R32" s="18">
        <f t="shared" ref="R32:U32" si="66">R14/R$18*100</f>
        <v>5.2921120628716238</v>
      </c>
      <c r="S32" s="18">
        <f t="shared" si="66"/>
        <v>19.302270294307984</v>
      </c>
      <c r="T32" s="18">
        <f t="shared" si="66"/>
        <v>4.7472376844868602</v>
      </c>
      <c r="U32" s="18">
        <f t="shared" si="66"/>
        <v>7.3123831846063272</v>
      </c>
      <c r="V32" s="18"/>
      <c r="W32" s="18">
        <f t="shared" ref="W32:Z32" si="67">W14/W$18*100</f>
        <v>4.7594779780425558</v>
      </c>
      <c r="X32" s="18">
        <f t="shared" si="67"/>
        <v>18.404292155519265</v>
      </c>
      <c r="Y32" s="18">
        <f t="shared" si="67"/>
        <v>3.7441948185529288</v>
      </c>
      <c r="Z32" s="18">
        <f t="shared" si="67"/>
        <v>6.95522075162138</v>
      </c>
      <c r="AA32" s="18"/>
      <c r="AB32" s="18">
        <f>AB14/AB$18*100</f>
        <v>4.9936958710227728</v>
      </c>
      <c r="AC32" s="18">
        <f t="shared" ref="AC32:AE32" si="68">AC14/AC$18*100</f>
        <v>18.932726807669169</v>
      </c>
      <c r="AD32" s="18">
        <f t="shared" si="68"/>
        <v>2.9449247139053152</v>
      </c>
      <c r="AE32" s="18">
        <f t="shared" si="68"/>
        <v>7.2311582286694129</v>
      </c>
      <c r="AG32" t="str">
        <f>$A$14</f>
        <v>Sales and customer service occupations</v>
      </c>
      <c r="AH32" s="18">
        <f t="shared" ref="AH32:AK32" si="69">AH14/AH$18*100</f>
        <v>8.4232090779829765</v>
      </c>
      <c r="AI32" s="18">
        <f t="shared" si="69"/>
        <v>17.317182088643406</v>
      </c>
      <c r="AJ32" s="18">
        <f t="shared" si="69"/>
        <v>5.9620201450779255</v>
      </c>
      <c r="AK32" s="18">
        <f t="shared" si="69"/>
        <v>12.155205618923453</v>
      </c>
      <c r="AL32" s="18"/>
      <c r="AM32" s="18">
        <f t="shared" ref="AM32:AP32" si="70">AM14/AM$18*100</f>
        <v>7.2462055108792915</v>
      </c>
      <c r="AN32" s="18">
        <f t="shared" si="70"/>
        <v>16.800136376418578</v>
      </c>
      <c r="AO32" s="18">
        <f t="shared" si="70"/>
        <v>4.3540474374361215</v>
      </c>
      <c r="AP32" s="18">
        <f t="shared" si="70"/>
        <v>11.164641973008107</v>
      </c>
      <c r="AQ32" s="18"/>
      <c r="AR32" s="18">
        <f t="shared" ref="AR32:AU32" si="71">AR14/AR$18*100</f>
        <v>5.9726927589646452</v>
      </c>
      <c r="AS32" s="18">
        <f t="shared" si="71"/>
        <v>16.766784735900782</v>
      </c>
      <c r="AT32" s="18">
        <f t="shared" si="71"/>
        <v>2.7366609405012317</v>
      </c>
      <c r="AU32" s="18">
        <f t="shared" si="71"/>
        <v>10.141069485326906</v>
      </c>
    </row>
    <row r="33" spans="1:47" x14ac:dyDescent="0.2">
      <c r="A33" t="str">
        <f>$A$15</f>
        <v>Process, plant and machine operatives</v>
      </c>
      <c r="B33" s="18">
        <f t="shared" si="29"/>
        <v>8.232536960958269</v>
      </c>
      <c r="C33" s="18">
        <f t="shared" ref="C33:O33" si="72">C15/C$18*100</f>
        <v>2.808274391000436</v>
      </c>
      <c r="D33" s="18">
        <f t="shared" si="72"/>
        <v>9.5238366530361915</v>
      </c>
      <c r="E33" s="18">
        <f t="shared" si="72"/>
        <v>6.7858408236951977</v>
      </c>
      <c r="F33" s="18"/>
      <c r="G33" s="18">
        <f t="shared" si="72"/>
        <v>7.1647141235333347</v>
      </c>
      <c r="H33" s="18">
        <f t="shared" si="72"/>
        <v>2.9351839528034591</v>
      </c>
      <c r="I33" s="18">
        <f t="shared" si="72"/>
        <v>10.229493814015681</v>
      </c>
      <c r="J33" s="18">
        <f t="shared" si="72"/>
        <v>6.2135683759942646</v>
      </c>
      <c r="K33" s="18"/>
      <c r="L33" s="18">
        <f t="shared" si="72"/>
        <v>5.8524994554414365</v>
      </c>
      <c r="M33" s="18">
        <f t="shared" si="72"/>
        <v>3.4420281177675158</v>
      </c>
      <c r="N33" s="18">
        <f t="shared" si="72"/>
        <v>11.373394176490878</v>
      </c>
      <c r="O33" s="18">
        <f t="shared" si="72"/>
        <v>5.7452579599878826</v>
      </c>
      <c r="Q33" t="str">
        <f>$A$15</f>
        <v>Process, plant and machine operatives</v>
      </c>
      <c r="R33" s="18">
        <f t="shared" ref="R33:U33" si="73">R15/R$18*100</f>
        <v>12.500592752819486</v>
      </c>
      <c r="S33" s="18">
        <f t="shared" si="73"/>
        <v>8.366663829822274</v>
      </c>
      <c r="T33" s="18">
        <f t="shared" si="73"/>
        <v>13.153985439934665</v>
      </c>
      <c r="U33" s="18">
        <f t="shared" si="73"/>
        <v>11.977461502024953</v>
      </c>
      <c r="V33" s="18"/>
      <c r="W33" s="18">
        <f t="shared" ref="W33:Z33" si="74">W15/W$18*100</f>
        <v>11.088045088585035</v>
      </c>
      <c r="X33" s="18">
        <f t="shared" si="74"/>
        <v>8.7489243216154087</v>
      </c>
      <c r="Y33" s="18">
        <f t="shared" si="74"/>
        <v>15.155523884680749</v>
      </c>
      <c r="Z33" s="18">
        <f t="shared" si="74"/>
        <v>11.240948127233825</v>
      </c>
      <c r="AA33" s="18"/>
      <c r="AB33" s="18">
        <f t="shared" ref="AB33:AE33" si="75">AB15/AB$18*100</f>
        <v>9.2979210181229401</v>
      </c>
      <c r="AC33" s="18">
        <f t="shared" si="75"/>
        <v>9.2764566058273061</v>
      </c>
      <c r="AD33" s="18">
        <f t="shared" si="75"/>
        <v>17.218826971307546</v>
      </c>
      <c r="AE33" s="18">
        <f t="shared" si="75"/>
        <v>10.391550740433134</v>
      </c>
      <c r="AG33" t="str">
        <f>$A$15</f>
        <v>Process, plant and machine operatives</v>
      </c>
      <c r="AH33" s="18">
        <f t="shared" ref="AH33:AK33" si="76">AH15/AH$18*100</f>
        <v>1.9602971283414965</v>
      </c>
      <c r="AI33" s="18">
        <f t="shared" si="76"/>
        <v>0.86569768558395466</v>
      </c>
      <c r="AJ33" s="18">
        <f t="shared" si="76"/>
        <v>1.8232334697930432</v>
      </c>
      <c r="AK33" s="18">
        <f t="shared" si="76"/>
        <v>1.4695268226173148</v>
      </c>
      <c r="AL33" s="18"/>
      <c r="AM33" s="18">
        <f t="shared" ref="AM33:AP33" si="77">AM15/AM$18*100</f>
        <v>1.598552672728186</v>
      </c>
      <c r="AN33" s="18">
        <f t="shared" si="77"/>
        <v>0.67376608452328957</v>
      </c>
      <c r="AO33" s="18">
        <f t="shared" si="77"/>
        <v>2.141553179535439</v>
      </c>
      <c r="AP33" s="18">
        <f t="shared" si="77"/>
        <v>1.2408064755198547</v>
      </c>
      <c r="AQ33" s="18"/>
      <c r="AR33" s="18">
        <f t="shared" ref="AR33:AU33" si="78">AR15/AR$18*100</f>
        <v>1.4040042798554022</v>
      </c>
      <c r="AS33" s="18">
        <f t="shared" si="78"/>
        <v>0.99220973900103082</v>
      </c>
      <c r="AT33" s="18">
        <f t="shared" si="78"/>
        <v>2.2470004541687589</v>
      </c>
      <c r="AU33" s="18">
        <f t="shared" si="78"/>
        <v>1.3059923398107838</v>
      </c>
    </row>
    <row r="34" spans="1:47" x14ac:dyDescent="0.2">
      <c r="A34" t="str">
        <f>$A$16</f>
        <v>Elementary occupations</v>
      </c>
      <c r="B34" s="18">
        <f t="shared" si="29"/>
        <v>8.7987981329994582</v>
      </c>
      <c r="C34" s="18">
        <f t="shared" ref="C34:O34" si="79">C16/C$18*100</f>
        <v>19.045919660149963</v>
      </c>
      <c r="D34" s="18">
        <f t="shared" si="79"/>
        <v>6.637834685741935</v>
      </c>
      <c r="E34" s="18">
        <f t="shared" si="79"/>
        <v>11.562503252750442</v>
      </c>
      <c r="F34" s="18"/>
      <c r="G34" s="18">
        <f t="shared" si="79"/>
        <v>7.1472794905580406</v>
      </c>
      <c r="H34" s="18">
        <f t="shared" si="79"/>
        <v>16.44955496308425</v>
      </c>
      <c r="I34" s="18">
        <f t="shared" si="79"/>
        <v>5.6522970783116575</v>
      </c>
      <c r="J34" s="18">
        <f t="shared" si="79"/>
        <v>9.809807409607382</v>
      </c>
      <c r="K34" s="18"/>
      <c r="L34" s="18">
        <f t="shared" si="79"/>
        <v>7.3008991975993514</v>
      </c>
      <c r="M34" s="18">
        <f t="shared" si="79"/>
        <v>13.810926362929374</v>
      </c>
      <c r="N34" s="18">
        <f t="shared" si="79"/>
        <v>7.0298150521492753</v>
      </c>
      <c r="O34" s="18">
        <f t="shared" si="79"/>
        <v>9.2164202773551036</v>
      </c>
      <c r="Q34" t="str">
        <f>$A$16</f>
        <v>Elementary occupations</v>
      </c>
      <c r="R34" s="18">
        <f t="shared" ref="R34:U34" si="80">R16/R$18*100</f>
        <v>11.072270100144866</v>
      </c>
      <c r="S34" s="18">
        <f t="shared" si="80"/>
        <v>26.474614050169549</v>
      </c>
      <c r="T34" s="18">
        <f t="shared" si="80"/>
        <v>5.3465678136055041</v>
      </c>
      <c r="U34" s="18">
        <f t="shared" si="80"/>
        <v>12.533758796356095</v>
      </c>
      <c r="V34" s="18"/>
      <c r="W34" s="18">
        <f t="shared" ref="W34:Z34" si="81">W16/W$18*100</f>
        <v>9.0225269044471368</v>
      </c>
      <c r="X34" s="18">
        <f t="shared" si="81"/>
        <v>21.452799455593649</v>
      </c>
      <c r="Y34" s="18">
        <f t="shared" si="81"/>
        <v>5.2251010299478402</v>
      </c>
      <c r="Z34" s="18">
        <f t="shared" si="81"/>
        <v>10.632301240623802</v>
      </c>
      <c r="AA34" s="18"/>
      <c r="AB34" s="18">
        <f t="shared" ref="AB34:AE34" si="82">AB16/AB$18*100</f>
        <v>9.3509694328262718</v>
      </c>
      <c r="AC34" s="18">
        <f t="shared" si="82"/>
        <v>17.130308935268296</v>
      </c>
      <c r="AD34" s="18">
        <f t="shared" si="82"/>
        <v>6.5737196570495575</v>
      </c>
      <c r="AE34" s="18">
        <f t="shared" si="82"/>
        <v>10.373309262089672</v>
      </c>
      <c r="AG34" t="str">
        <f>$A$16</f>
        <v>Elementary occupations</v>
      </c>
      <c r="AH34" s="18">
        <f t="shared" ref="AH34:AK34" si="83">AH16/AH$18*100</f>
        <v>5.4577543120965109</v>
      </c>
      <c r="AI34" s="18">
        <f t="shared" si="83"/>
        <v>16.449698428704746</v>
      </c>
      <c r="AJ34" s="18">
        <f t="shared" si="83"/>
        <v>9.3769879187656855</v>
      </c>
      <c r="AK34" s="18">
        <f t="shared" si="83"/>
        <v>10.567919910664598</v>
      </c>
      <c r="AL34" s="18"/>
      <c r="AM34" s="18">
        <f t="shared" ref="AM34:AP34" si="84">AM16/AM$18*100</f>
        <v>4.4868029824860249</v>
      </c>
      <c r="AN34" s="18">
        <f t="shared" si="84"/>
        <v>14.503402266718282</v>
      </c>
      <c r="AO34" s="18">
        <f t="shared" si="84"/>
        <v>6.353700892110262</v>
      </c>
      <c r="AP34" s="18">
        <f t="shared" si="84"/>
        <v>8.9962492165456336</v>
      </c>
      <c r="AQ34" s="18"/>
      <c r="AR34" s="18">
        <f t="shared" ref="AR34:AU34" si="85">AR16/AR$18*100</f>
        <v>4.6539872348374427</v>
      </c>
      <c r="AS34" s="18">
        <f t="shared" si="85"/>
        <v>12.417150700323333</v>
      </c>
      <c r="AT34" s="18">
        <f t="shared" si="85"/>
        <v>7.7419105114126339</v>
      </c>
      <c r="AU34" s="18">
        <f t="shared" si="85"/>
        <v>8.1110793660142591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5.7140584269432821</v>
      </c>
      <c r="C44" s="27">
        <f t="shared" ref="C44:E44" si="93">H8-C8</f>
        <v>3.4735614857607082</v>
      </c>
      <c r="D44" s="27">
        <f t="shared" si="93"/>
        <v>1.3124321144981703</v>
      </c>
      <c r="E44" s="27">
        <f t="shared" si="93"/>
        <v>10.500052027202159</v>
      </c>
      <c r="F44" s="27"/>
      <c r="G44" s="27">
        <f>L8-G8</f>
        <v>-0.31561143117045987</v>
      </c>
      <c r="H44" s="27">
        <f t="shared" ref="H44:J44" si="94">M8-H8</f>
        <v>1.6646456524993809</v>
      </c>
      <c r="I44" s="27">
        <f t="shared" si="94"/>
        <v>1.576989713360561</v>
      </c>
      <c r="J44" s="27">
        <f t="shared" si="94"/>
        <v>2.9260239346894821</v>
      </c>
      <c r="K44" s="27"/>
      <c r="L44" s="27">
        <f>L8-B8</f>
        <v>5.3984469957728223</v>
      </c>
      <c r="M44" s="27">
        <f t="shared" ref="M44:O44" si="95">M8-C8</f>
        <v>5.1382071382600891</v>
      </c>
      <c r="N44" s="27">
        <f t="shared" si="95"/>
        <v>2.8894218278587314</v>
      </c>
      <c r="O44" s="27">
        <f t="shared" si="95"/>
        <v>13.426075961891641</v>
      </c>
      <c r="Q44" t="str">
        <f>$A$8</f>
        <v>Managers, directors and senior officials</v>
      </c>
      <c r="R44" s="27">
        <f>W8-R8</f>
        <v>3.1530402468862917</v>
      </c>
      <c r="S44" s="27">
        <f t="shared" ref="S44:S52" si="96">X8-S8</f>
        <v>1.1967986486322144</v>
      </c>
      <c r="T44" s="27">
        <f t="shared" ref="T44:T52" si="97">Y8-T8</f>
        <v>0.12354943592730994</v>
      </c>
      <c r="U44" s="27">
        <f t="shared" ref="U44:U52" si="98">Z8-U8</f>
        <v>4.4733883314458183</v>
      </c>
      <c r="V44" s="27"/>
      <c r="W44" s="27">
        <f>AB8-W8</f>
        <v>-1.2240406231985652</v>
      </c>
      <c r="X44" s="27">
        <f t="shared" ref="X44:X52" si="99">AC8-X8</f>
        <v>0.30058544312071378</v>
      </c>
      <c r="Y44" s="27">
        <f t="shared" ref="Y44:Y52" si="100">AD8-Y8</f>
        <v>1.0327892244435679</v>
      </c>
      <c r="Z44" s="27">
        <f t="shared" ref="Z44:Z52" si="101">AE8-Z8</f>
        <v>0.10933404436571692</v>
      </c>
      <c r="AA44" s="27"/>
      <c r="AB44" s="27">
        <f>AB8-R8</f>
        <v>1.9289996236877265</v>
      </c>
      <c r="AC44" s="27">
        <f t="shared" ref="AC44:AC52" si="102">AC8-S8</f>
        <v>1.4973840917529282</v>
      </c>
      <c r="AD44" s="27">
        <f t="shared" ref="AD44:AD52" si="103">AD8-T8</f>
        <v>1.1563386603708778</v>
      </c>
      <c r="AE44" s="27">
        <f t="shared" ref="AE44:AE52" si="104">AE8-U8</f>
        <v>4.5827223758115352</v>
      </c>
      <c r="AG44" t="str">
        <f>$A$8</f>
        <v>Managers, directors and senior officials</v>
      </c>
      <c r="AH44" s="27">
        <f>AM8-AH8</f>
        <v>2.5610181800569691</v>
      </c>
      <c r="AI44" s="27">
        <f t="shared" ref="AI44:AI52" si="105">AN8-AI8</f>
        <v>2.2767628371284987</v>
      </c>
      <c r="AJ44" s="27">
        <f t="shared" ref="AJ44:AJ52" si="106">AO8-AJ8</f>
        <v>1.1888826785708555</v>
      </c>
      <c r="AK44" s="27">
        <f t="shared" ref="AK44:AK52" si="107">AP8-AK8</f>
        <v>6.0266636957563229</v>
      </c>
      <c r="AL44" s="27"/>
      <c r="AM44" s="27">
        <f>AR8-AM8</f>
        <v>0.90842919202816219</v>
      </c>
      <c r="AN44" s="27">
        <f t="shared" ref="AN44:AN52" si="108">AS8-AN8</f>
        <v>1.3640602093786613</v>
      </c>
      <c r="AO44" s="27">
        <f t="shared" ref="AO44:AO52" si="109">AT8-AO8</f>
        <v>0.5442004889169989</v>
      </c>
      <c r="AP44" s="27">
        <f t="shared" ref="AP44:AP52" si="110">AU8-AP8</f>
        <v>2.8166898903238256</v>
      </c>
      <c r="AQ44" s="27"/>
      <c r="AR44" s="27">
        <f>AR8-AH8</f>
        <v>3.4694473720851313</v>
      </c>
      <c r="AS44" s="27">
        <f t="shared" ref="AS44:AS52" si="111">AS8-AI8</f>
        <v>3.64082304650716</v>
      </c>
      <c r="AT44" s="27">
        <f t="shared" ref="AT44:AT52" si="112">AT8-AJ8</f>
        <v>1.7330831674878544</v>
      </c>
      <c r="AU44" s="27">
        <f t="shared" ref="AU44:AU52" si="113">AU8-AK8</f>
        <v>8.8433535860801484</v>
      </c>
    </row>
    <row r="45" spans="1:47" x14ac:dyDescent="0.2">
      <c r="A45" t="str">
        <f>$A$9</f>
        <v>Professional occupations</v>
      </c>
      <c r="B45" s="27">
        <f t="shared" ref="B45:B54" si="114">G9-B9</f>
        <v>20.022310228231689</v>
      </c>
      <c r="C45" s="27">
        <f t="shared" ref="C45:C54" si="115">H9-C9</f>
        <v>7.5050759930528095</v>
      </c>
      <c r="D45" s="27">
        <f t="shared" ref="D45:D54" si="116">I9-D9</f>
        <v>1.3491677277827758</v>
      </c>
      <c r="E45" s="27">
        <f t="shared" ref="E45:E54" si="117">J9-E9</f>
        <v>28.876553949067301</v>
      </c>
      <c r="F45" s="27"/>
      <c r="G45" s="27">
        <f t="shared" ref="G45:G54" si="118">L9-G9</f>
        <v>22.32273367197152</v>
      </c>
      <c r="H45" s="27">
        <f t="shared" ref="H45:H54" si="119">M9-H9</f>
        <v>6.4793523288940236</v>
      </c>
      <c r="I45" s="27">
        <f t="shared" ref="I45:I54" si="120">N9-I9</f>
        <v>0.44117518858605109</v>
      </c>
      <c r="J45" s="27">
        <f t="shared" ref="J45:J54" si="121">O9-J9</f>
        <v>29.243261189451573</v>
      </c>
      <c r="K45" s="27"/>
      <c r="L45" s="27">
        <f t="shared" ref="L45:L54" si="122">L9-B9</f>
        <v>42.345043900203208</v>
      </c>
      <c r="M45" s="27">
        <f t="shared" ref="M45:M54" si="123">M9-C9</f>
        <v>13.984428321946833</v>
      </c>
      <c r="N45" s="27">
        <f t="shared" ref="N45:N54" si="124">N9-D9</f>
        <v>1.7903429163688269</v>
      </c>
      <c r="O45" s="27">
        <f t="shared" ref="O45:O54" si="125">O9-E9</f>
        <v>58.119815138518874</v>
      </c>
      <c r="Q45" t="str">
        <f>$A$9</f>
        <v>Professional occupations</v>
      </c>
      <c r="R45" s="27">
        <f t="shared" ref="R45:R52" si="126">W9-R9</f>
        <v>11.12537797825</v>
      </c>
      <c r="S45" s="27">
        <f t="shared" si="96"/>
        <v>2.4994571579000153</v>
      </c>
      <c r="T45" s="27">
        <f t="shared" si="97"/>
        <v>-1.0806968855089085</v>
      </c>
      <c r="U45" s="27">
        <f t="shared" si="98"/>
        <v>12.544138250641097</v>
      </c>
      <c r="V45" s="27"/>
      <c r="W45" s="27">
        <f t="shared" ref="W45:W52" si="127">AB9-W9</f>
        <v>12.254993685688774</v>
      </c>
      <c r="X45" s="27">
        <f t="shared" si="99"/>
        <v>2.4516721999242961</v>
      </c>
      <c r="Y45" s="27">
        <f t="shared" si="100"/>
        <v>-1.2087626231441613</v>
      </c>
      <c r="Z45" s="27">
        <f t="shared" si="101"/>
        <v>13.497903262468924</v>
      </c>
      <c r="AA45" s="27"/>
      <c r="AB45" s="27">
        <f t="shared" ref="AB45:AB52" si="128">AB9-R9</f>
        <v>23.380371663938774</v>
      </c>
      <c r="AC45" s="27">
        <f t="shared" si="102"/>
        <v>4.9511293578243114</v>
      </c>
      <c r="AD45" s="27">
        <f t="shared" si="103"/>
        <v>-2.2894595086530698</v>
      </c>
      <c r="AE45" s="27">
        <f t="shared" si="104"/>
        <v>26.042041513110021</v>
      </c>
      <c r="AG45" t="str">
        <f>$A$9</f>
        <v>Professional occupations</v>
      </c>
      <c r="AH45" s="27">
        <f t="shared" ref="AH45:AH52" si="129">AM9-AH9</f>
        <v>8.8969322499816599</v>
      </c>
      <c r="AI45" s="27">
        <f t="shared" si="105"/>
        <v>5.0056188351527808</v>
      </c>
      <c r="AJ45" s="27">
        <f t="shared" si="106"/>
        <v>2.4298646132916843</v>
      </c>
      <c r="AK45" s="27">
        <f t="shared" si="107"/>
        <v>16.332415698426118</v>
      </c>
      <c r="AL45" s="27"/>
      <c r="AM45" s="27">
        <f t="shared" ref="AM45:AM52" si="130">AR9-AM9</f>
        <v>10.067739986282731</v>
      </c>
      <c r="AN45" s="27">
        <f t="shared" si="108"/>
        <v>4.0276801289697417</v>
      </c>
      <c r="AO45" s="27">
        <f t="shared" si="109"/>
        <v>1.6499378117302115</v>
      </c>
      <c r="AP45" s="27">
        <f t="shared" si="110"/>
        <v>15.745357926982692</v>
      </c>
      <c r="AQ45" s="27"/>
      <c r="AR45" s="27">
        <f t="shared" ref="AR45:AR52" si="131">AR9-AH9</f>
        <v>18.964672236264391</v>
      </c>
      <c r="AS45" s="27">
        <f t="shared" si="111"/>
        <v>9.0332989641225225</v>
      </c>
      <c r="AT45" s="27">
        <f t="shared" si="112"/>
        <v>4.0798024250218958</v>
      </c>
      <c r="AU45" s="27">
        <f t="shared" si="113"/>
        <v>32.07777362540881</v>
      </c>
    </row>
    <row r="46" spans="1:47" x14ac:dyDescent="0.2">
      <c r="A46" t="str">
        <f>$A$10</f>
        <v>Associate professional occupations</v>
      </c>
      <c r="B46" s="27">
        <f t="shared" si="114"/>
        <v>8.9789560957034382</v>
      </c>
      <c r="C46" s="27">
        <f t="shared" si="115"/>
        <v>4.0780327731770498</v>
      </c>
      <c r="D46" s="27">
        <f t="shared" si="116"/>
        <v>0.73157617110751794</v>
      </c>
      <c r="E46" s="27">
        <f t="shared" si="117"/>
        <v>13.788565039988001</v>
      </c>
      <c r="F46" s="27"/>
      <c r="G46" s="27">
        <f t="shared" si="118"/>
        <v>9.8564821963345821</v>
      </c>
      <c r="H46" s="27">
        <f t="shared" si="119"/>
        <v>6.2706352825768406</v>
      </c>
      <c r="I46" s="27">
        <f t="shared" si="120"/>
        <v>1.0894695358090871</v>
      </c>
      <c r="J46" s="27">
        <f t="shared" si="121"/>
        <v>17.216587014720517</v>
      </c>
      <c r="K46" s="27"/>
      <c r="L46" s="27">
        <f t="shared" si="122"/>
        <v>18.83543829203802</v>
      </c>
      <c r="M46" s="27">
        <f t="shared" si="123"/>
        <v>10.34866805575389</v>
      </c>
      <c r="N46" s="27">
        <f t="shared" si="124"/>
        <v>1.8210457069166051</v>
      </c>
      <c r="O46" s="27">
        <f t="shared" si="125"/>
        <v>31.005152054708518</v>
      </c>
      <c r="Q46" t="str">
        <f>$A$10</f>
        <v>Associate professional occupations</v>
      </c>
      <c r="R46" s="27">
        <f t="shared" si="126"/>
        <v>4.4981248153410149</v>
      </c>
      <c r="S46" s="27">
        <f t="shared" si="96"/>
        <v>1.6004092914779657</v>
      </c>
      <c r="T46" s="27">
        <f t="shared" si="97"/>
        <v>-0.11885263525452228</v>
      </c>
      <c r="U46" s="27">
        <f t="shared" si="98"/>
        <v>5.9796814715644615</v>
      </c>
      <c r="V46" s="27"/>
      <c r="W46" s="27">
        <f>AB10-W10</f>
        <v>-1.8654946535258148</v>
      </c>
      <c r="X46" s="27">
        <f t="shared" si="99"/>
        <v>0.37699895061263877</v>
      </c>
      <c r="Y46" s="27">
        <f t="shared" si="100"/>
        <v>2.383379781168582E-2</v>
      </c>
      <c r="Z46" s="27">
        <f t="shared" si="101"/>
        <v>-1.4646619051014937</v>
      </c>
      <c r="AA46" s="27"/>
      <c r="AB46" s="27">
        <f t="shared" si="128"/>
        <v>2.6326301618152002</v>
      </c>
      <c r="AC46" s="27">
        <f t="shared" si="102"/>
        <v>1.9774082420906045</v>
      </c>
      <c r="AD46" s="27">
        <f t="shared" si="103"/>
        <v>-9.5018837442836457E-2</v>
      </c>
      <c r="AE46" s="27">
        <f t="shared" si="104"/>
        <v>4.5150195664629678</v>
      </c>
      <c r="AG46" t="str">
        <f>$A$10</f>
        <v>Associate professional occupations</v>
      </c>
      <c r="AH46" s="27">
        <f t="shared" si="129"/>
        <v>4.4808312803624375</v>
      </c>
      <c r="AI46" s="27">
        <f t="shared" si="105"/>
        <v>2.4776234816990801</v>
      </c>
      <c r="AJ46" s="27">
        <f t="shared" si="106"/>
        <v>0.85042880636204776</v>
      </c>
      <c r="AK46" s="27">
        <f t="shared" si="107"/>
        <v>7.8088835684235676</v>
      </c>
      <c r="AL46" s="27"/>
      <c r="AM46" s="27">
        <f t="shared" si="130"/>
        <v>11.721976849860354</v>
      </c>
      <c r="AN46" s="27">
        <f t="shared" si="108"/>
        <v>5.8936363319642009</v>
      </c>
      <c r="AO46" s="27">
        <f t="shared" si="109"/>
        <v>1.0656357379974004</v>
      </c>
      <c r="AP46" s="27">
        <f t="shared" si="110"/>
        <v>18.681248919821954</v>
      </c>
      <c r="AQ46" s="27"/>
      <c r="AR46" s="27">
        <f t="shared" si="131"/>
        <v>16.202808130222792</v>
      </c>
      <c r="AS46" s="27">
        <f t="shared" si="111"/>
        <v>8.371259813663281</v>
      </c>
      <c r="AT46" s="27">
        <f t="shared" si="112"/>
        <v>1.9160645443594482</v>
      </c>
      <c r="AU46" s="27">
        <f t="shared" si="113"/>
        <v>26.490132488245521</v>
      </c>
    </row>
    <row r="47" spans="1:47" x14ac:dyDescent="0.2">
      <c r="A47" t="str">
        <f>$A$11</f>
        <v>Administrative and secretarial occupations</v>
      </c>
      <c r="B47" s="27">
        <f t="shared" si="114"/>
        <v>1.135906432440521</v>
      </c>
      <c r="C47" s="27">
        <f t="shared" si="115"/>
        <v>3.8159741801466396</v>
      </c>
      <c r="D47" s="27">
        <f t="shared" si="116"/>
        <v>8.2512484345952153E-2</v>
      </c>
      <c r="E47" s="27">
        <f t="shared" si="117"/>
        <v>5.0343930969331012</v>
      </c>
      <c r="F47" s="27"/>
      <c r="G47" s="27">
        <f t="shared" si="118"/>
        <v>2.1307372440520638</v>
      </c>
      <c r="H47" s="27">
        <f t="shared" si="119"/>
        <v>-3.9497051902253943</v>
      </c>
      <c r="I47" s="27">
        <f t="shared" si="120"/>
        <v>-0.27436219059293165</v>
      </c>
      <c r="J47" s="27">
        <f t="shared" si="121"/>
        <v>-2.0933301367662551</v>
      </c>
      <c r="K47" s="27"/>
      <c r="L47" s="27">
        <f t="shared" si="122"/>
        <v>3.2666436764925848</v>
      </c>
      <c r="M47" s="27">
        <f t="shared" si="123"/>
        <v>-0.13373101007875476</v>
      </c>
      <c r="N47" s="27">
        <f t="shared" si="124"/>
        <v>-0.1918497062469795</v>
      </c>
      <c r="O47" s="27">
        <f t="shared" si="125"/>
        <v>2.9410629601668461</v>
      </c>
      <c r="Q47" t="str">
        <f>$A$11</f>
        <v>Administrative and secretarial occupations</v>
      </c>
      <c r="R47" s="27">
        <f t="shared" si="126"/>
        <v>2.0318710785113012</v>
      </c>
      <c r="S47" s="27">
        <f t="shared" si="96"/>
        <v>2.6227672241446944</v>
      </c>
      <c r="T47" s="27">
        <f t="shared" si="97"/>
        <v>-0.1893569081857478</v>
      </c>
      <c r="U47" s="27">
        <f t="shared" si="98"/>
        <v>4.4652813944702494</v>
      </c>
      <c r="V47" s="27"/>
      <c r="W47" s="27">
        <f t="shared" si="127"/>
        <v>5.8452593520699523</v>
      </c>
      <c r="X47" s="27">
        <f t="shared" si="99"/>
        <v>0.57824032361276512</v>
      </c>
      <c r="Y47" s="27">
        <f t="shared" si="100"/>
        <v>0.24331554694395652</v>
      </c>
      <c r="Z47" s="27">
        <f t="shared" si="101"/>
        <v>6.666815222626667</v>
      </c>
      <c r="AA47" s="27"/>
      <c r="AB47" s="27">
        <f t="shared" si="128"/>
        <v>7.8771304305812535</v>
      </c>
      <c r="AC47" s="27">
        <f t="shared" si="102"/>
        <v>3.2010075477574595</v>
      </c>
      <c r="AD47" s="27">
        <f t="shared" si="103"/>
        <v>5.3958638758208721E-2</v>
      </c>
      <c r="AE47" s="27">
        <f t="shared" si="104"/>
        <v>11.132096617096916</v>
      </c>
      <c r="AG47" t="str">
        <f>$A$11</f>
        <v>Administrative and secretarial occupations</v>
      </c>
      <c r="AH47" s="27">
        <f t="shared" si="129"/>
        <v>-0.89596464607076598</v>
      </c>
      <c r="AI47" s="27">
        <f t="shared" si="105"/>
        <v>1.1932069560019443</v>
      </c>
      <c r="AJ47" s="27">
        <f t="shared" si="106"/>
        <v>0.27186939253170106</v>
      </c>
      <c r="AK47" s="27">
        <f t="shared" si="107"/>
        <v>0.56911170246287668</v>
      </c>
      <c r="AL47" s="27"/>
      <c r="AM47" s="27">
        <f t="shared" si="130"/>
        <v>-3.7145221080178672</v>
      </c>
      <c r="AN47" s="27">
        <f t="shared" si="108"/>
        <v>-4.5279455138381266</v>
      </c>
      <c r="AO47" s="27">
        <f t="shared" si="109"/>
        <v>-0.51767773753689128</v>
      </c>
      <c r="AP47" s="27">
        <f>AU11-AP11</f>
        <v>-8.7601453593928866</v>
      </c>
      <c r="AQ47" s="27"/>
      <c r="AR47" s="27">
        <f t="shared" si="131"/>
        <v>-4.6104867540886332</v>
      </c>
      <c r="AS47" s="27">
        <f t="shared" si="111"/>
        <v>-3.3347385578361823</v>
      </c>
      <c r="AT47" s="27">
        <f t="shared" si="112"/>
        <v>-0.24580834500519022</v>
      </c>
      <c r="AU47" s="27">
        <f t="shared" si="113"/>
        <v>-8.19103365693001</v>
      </c>
    </row>
    <row r="48" spans="1:47" x14ac:dyDescent="0.2">
      <c r="A48" t="str">
        <f>$A$12</f>
        <v>Skilled trades occupations</v>
      </c>
      <c r="B48" s="27">
        <f t="shared" si="114"/>
        <v>-4.7526363987476827</v>
      </c>
      <c r="C48" s="27">
        <f t="shared" si="115"/>
        <v>-0.42880133812785193</v>
      </c>
      <c r="D48" s="27">
        <f t="shared" si="116"/>
        <v>-0.33240457755108821</v>
      </c>
      <c r="E48" s="27">
        <f t="shared" si="117"/>
        <v>-5.5138423144266255</v>
      </c>
      <c r="F48" s="27"/>
      <c r="G48" s="27">
        <f t="shared" si="118"/>
        <v>-5.3455281208407506</v>
      </c>
      <c r="H48" s="27">
        <f t="shared" si="119"/>
        <v>1.6554501202033007</v>
      </c>
      <c r="I48" s="27">
        <f t="shared" si="120"/>
        <v>1.3015173919245058</v>
      </c>
      <c r="J48" s="27">
        <f t="shared" si="121"/>
        <v>-2.3885606087129503</v>
      </c>
      <c r="K48" s="27"/>
      <c r="L48" s="27">
        <f t="shared" si="122"/>
        <v>-10.098164519588433</v>
      </c>
      <c r="M48" s="27">
        <f t="shared" si="123"/>
        <v>1.2266487820754488</v>
      </c>
      <c r="N48" s="27">
        <f t="shared" si="124"/>
        <v>0.96911281437341756</v>
      </c>
      <c r="O48" s="27">
        <f t="shared" si="125"/>
        <v>-7.9024029231395758</v>
      </c>
      <c r="Q48" t="str">
        <f>$A$12</f>
        <v>Skilled trades occupations</v>
      </c>
      <c r="R48" s="27">
        <f t="shared" si="126"/>
        <v>-4.7126801124461508</v>
      </c>
      <c r="S48" s="27">
        <f t="shared" si="96"/>
        <v>-0.31533372139695315</v>
      </c>
      <c r="T48" s="27">
        <f t="shared" si="97"/>
        <v>-0.56812743393271248</v>
      </c>
      <c r="U48" s="27">
        <f t="shared" si="98"/>
        <v>-5.5961412677758204</v>
      </c>
      <c r="V48" s="27"/>
      <c r="W48" s="27">
        <f t="shared" si="127"/>
        <v>-5.4799995555156826</v>
      </c>
      <c r="X48" s="27">
        <f t="shared" si="99"/>
        <v>0.9057227035536255</v>
      </c>
      <c r="Y48" s="27">
        <f t="shared" si="100"/>
        <v>1.0569761490041181</v>
      </c>
      <c r="Z48" s="27">
        <f t="shared" si="101"/>
        <v>-3.5173007029579395</v>
      </c>
      <c r="AA48" s="27"/>
      <c r="AB48" s="27">
        <f t="shared" si="128"/>
        <v>-10.192679667961833</v>
      </c>
      <c r="AC48" s="27">
        <f t="shared" si="102"/>
        <v>0.59038898215667235</v>
      </c>
      <c r="AD48" s="27">
        <f t="shared" si="103"/>
        <v>0.48884871507140559</v>
      </c>
      <c r="AE48" s="27">
        <f t="shared" si="104"/>
        <v>-9.1134419707337599</v>
      </c>
      <c r="AG48" t="str">
        <f>$A$12</f>
        <v>Skilled trades occupations</v>
      </c>
      <c r="AH48" s="27">
        <f t="shared" si="129"/>
        <v>-3.9956286301527033E-2</v>
      </c>
      <c r="AI48" s="27">
        <f t="shared" si="105"/>
        <v>-0.11346761673090722</v>
      </c>
      <c r="AJ48" s="27">
        <f t="shared" si="106"/>
        <v>0.23572285638162738</v>
      </c>
      <c r="AK48" s="27">
        <f t="shared" si="107"/>
        <v>8.2298953349192239E-2</v>
      </c>
      <c r="AL48" s="27"/>
      <c r="AM48" s="27">
        <f t="shared" si="130"/>
        <v>0.13447143467493916</v>
      </c>
      <c r="AN48" s="27">
        <f t="shared" si="108"/>
        <v>0.74972741664968057</v>
      </c>
      <c r="AO48" s="27">
        <f t="shared" si="109"/>
        <v>0.24454124292037438</v>
      </c>
      <c r="AP48" s="27">
        <f t="shared" si="110"/>
        <v>1.1287400942449946</v>
      </c>
      <c r="AQ48" s="27"/>
      <c r="AR48" s="27">
        <f t="shared" si="131"/>
        <v>9.4515148373412128E-2</v>
      </c>
      <c r="AS48" s="27">
        <f t="shared" si="111"/>
        <v>0.63625979991877335</v>
      </c>
      <c r="AT48" s="27">
        <f t="shared" si="112"/>
        <v>0.48026409930200176</v>
      </c>
      <c r="AU48" s="27">
        <f t="shared" si="113"/>
        <v>1.2110390475941868</v>
      </c>
    </row>
    <row r="49" spans="1:47" x14ac:dyDescent="0.2">
      <c r="A49" t="str">
        <f>$A$13</f>
        <v>Caring, leisure and other service occupations</v>
      </c>
      <c r="B49" s="27">
        <f t="shared" si="114"/>
        <v>-0.56894094271406459</v>
      </c>
      <c r="C49" s="27">
        <f t="shared" si="115"/>
        <v>0.98190987451675937</v>
      </c>
      <c r="D49" s="27">
        <f t="shared" si="116"/>
        <v>1.0930544370840227</v>
      </c>
      <c r="E49" s="27">
        <f t="shared" si="117"/>
        <v>1.5060233688867157</v>
      </c>
      <c r="F49" s="27"/>
      <c r="G49" s="27">
        <f t="shared" si="118"/>
        <v>6.8825625675821982</v>
      </c>
      <c r="H49" s="27">
        <f t="shared" si="119"/>
        <v>1.127174149038261</v>
      </c>
      <c r="I49" s="27">
        <f t="shared" si="120"/>
        <v>1.0727457749413629</v>
      </c>
      <c r="J49" s="27">
        <f t="shared" si="121"/>
        <v>9.0824824915618194</v>
      </c>
      <c r="K49" s="27"/>
      <c r="L49" s="27">
        <f t="shared" si="122"/>
        <v>6.3136216248681336</v>
      </c>
      <c r="M49" s="27">
        <f t="shared" si="123"/>
        <v>2.1090840235550203</v>
      </c>
      <c r="N49" s="27">
        <f t="shared" si="124"/>
        <v>2.1658002120253856</v>
      </c>
      <c r="O49" s="27">
        <f t="shared" si="125"/>
        <v>10.588505860448535</v>
      </c>
      <c r="Q49" t="str">
        <f>$A$13</f>
        <v>Caring, leisure and other service occupations</v>
      </c>
      <c r="R49" s="27">
        <f t="shared" si="126"/>
        <v>-1.5677108642170978E-2</v>
      </c>
      <c r="S49" s="27">
        <f t="shared" si="96"/>
        <v>0.41840773521289787</v>
      </c>
      <c r="T49" s="27">
        <f t="shared" si="97"/>
        <v>-3.7244299534602732E-2</v>
      </c>
      <c r="U49" s="27">
        <f t="shared" si="98"/>
        <v>0.36548632703612327</v>
      </c>
      <c r="V49" s="27"/>
      <c r="W49" s="27">
        <f t="shared" si="127"/>
        <v>1.4306193228572699</v>
      </c>
      <c r="X49" s="27">
        <f t="shared" si="99"/>
        <v>1.4751596667921962</v>
      </c>
      <c r="Y49" s="27">
        <f t="shared" si="100"/>
        <v>0.47448012242664794</v>
      </c>
      <c r="Z49" s="27">
        <f t="shared" si="101"/>
        <v>3.3802591120761125</v>
      </c>
      <c r="AA49" s="27"/>
      <c r="AB49" s="27">
        <f t="shared" si="128"/>
        <v>1.4149422142150989</v>
      </c>
      <c r="AC49" s="27">
        <f t="shared" si="102"/>
        <v>1.8935674020050941</v>
      </c>
      <c r="AD49" s="27">
        <f t="shared" si="103"/>
        <v>0.43723582289204521</v>
      </c>
      <c r="AE49" s="27">
        <f t="shared" si="104"/>
        <v>3.7457454391122358</v>
      </c>
      <c r="AG49" t="str">
        <f>$A$13</f>
        <v>Caring, leisure and other service occupations</v>
      </c>
      <c r="AH49" s="27">
        <f t="shared" si="129"/>
        <v>-0.55326383407189539</v>
      </c>
      <c r="AI49" s="27">
        <f t="shared" si="105"/>
        <v>0.56350213930385706</v>
      </c>
      <c r="AJ49" s="27">
        <f t="shared" si="106"/>
        <v>1.1302987366186281</v>
      </c>
      <c r="AK49" s="27">
        <f t="shared" si="107"/>
        <v>1.1405370418505925</v>
      </c>
      <c r="AL49" s="27"/>
      <c r="AM49" s="27">
        <f t="shared" si="130"/>
        <v>5.4519432447249265</v>
      </c>
      <c r="AN49" s="27">
        <f t="shared" si="108"/>
        <v>-0.34798551775392284</v>
      </c>
      <c r="AO49" s="27">
        <f t="shared" si="109"/>
        <v>0.59826565251471564</v>
      </c>
      <c r="AP49" s="27">
        <f t="shared" si="110"/>
        <v>5.7022233794857158</v>
      </c>
      <c r="AQ49" s="27"/>
      <c r="AR49" s="27">
        <f t="shared" si="131"/>
        <v>4.8986794106530311</v>
      </c>
      <c r="AS49" s="27">
        <f t="shared" si="111"/>
        <v>0.21551662154993423</v>
      </c>
      <c r="AT49" s="27">
        <f t="shared" si="112"/>
        <v>1.7285643891333438</v>
      </c>
      <c r="AU49" s="27">
        <f t="shared" si="113"/>
        <v>6.8427604213363082</v>
      </c>
    </row>
    <row r="50" spans="1:47" x14ac:dyDescent="0.2">
      <c r="A50" t="str">
        <f>$A$14</f>
        <v>Sales and customer service occupations</v>
      </c>
      <c r="B50" s="27">
        <f t="shared" si="114"/>
        <v>-1.9226031099043794</v>
      </c>
      <c r="C50" s="27">
        <f t="shared" si="115"/>
        <v>2.4920283508139747</v>
      </c>
      <c r="D50" s="27">
        <f t="shared" si="116"/>
        <v>-0.70860953771547086</v>
      </c>
      <c r="E50" s="27">
        <f t="shared" si="117"/>
        <v>-0.13918429680587963</v>
      </c>
      <c r="F50" s="27"/>
      <c r="G50" s="27">
        <f t="shared" si="118"/>
        <v>0.38164601958029465</v>
      </c>
      <c r="H50" s="27">
        <f t="shared" si="119"/>
        <v>2.7232742082916133</v>
      </c>
      <c r="I50" s="27">
        <f t="shared" si="120"/>
        <v>-0.64243148034285635</v>
      </c>
      <c r="J50" s="27">
        <f t="shared" si="121"/>
        <v>2.4624887475290649</v>
      </c>
      <c r="K50" s="27"/>
      <c r="L50" s="27">
        <f t="shared" si="122"/>
        <v>-1.5409570903240848</v>
      </c>
      <c r="M50" s="27">
        <f t="shared" si="123"/>
        <v>5.2153025591055879</v>
      </c>
      <c r="N50" s="27">
        <f t="shared" si="124"/>
        <v>-1.3510410180583272</v>
      </c>
      <c r="O50" s="27">
        <f t="shared" si="125"/>
        <v>2.3233044507231853</v>
      </c>
      <c r="Q50" t="str">
        <f>$A$14</f>
        <v>Sales and customer service occupations</v>
      </c>
      <c r="R50" s="27">
        <f t="shared" si="126"/>
        <v>-0.86649356209526296</v>
      </c>
      <c r="S50" s="27">
        <f t="shared" si="96"/>
        <v>1.3960048959985336</v>
      </c>
      <c r="T50" s="27">
        <f t="shared" si="97"/>
        <v>-0.57838209465537371</v>
      </c>
      <c r="U50" s="27">
        <f t="shared" si="98"/>
        <v>-4.8870760752098619E-2</v>
      </c>
      <c r="V50" s="27"/>
      <c r="W50" s="27">
        <f t="shared" si="127"/>
        <v>1.0995250014569589</v>
      </c>
      <c r="X50" s="27">
        <f t="shared" si="99"/>
        <v>1.738899059703936</v>
      </c>
      <c r="Y50" s="27">
        <f t="shared" si="100"/>
        <v>-0.27332152385595987</v>
      </c>
      <c r="Z50" s="27">
        <f t="shared" si="101"/>
        <v>2.5651025373049308</v>
      </c>
      <c r="AA50" s="27"/>
      <c r="AB50" s="27">
        <f t="shared" si="128"/>
        <v>0.2330314393616959</v>
      </c>
      <c r="AC50" s="27">
        <f t="shared" si="102"/>
        <v>3.1349039557024696</v>
      </c>
      <c r="AD50" s="27">
        <f t="shared" si="103"/>
        <v>-0.85170361851133358</v>
      </c>
      <c r="AE50" s="27">
        <f t="shared" si="104"/>
        <v>2.5162317765528321</v>
      </c>
      <c r="AG50" t="str">
        <f>$A$14</f>
        <v>Sales and customer service occupations</v>
      </c>
      <c r="AH50" s="27">
        <f t="shared" si="129"/>
        <v>-1.0561095478090969</v>
      </c>
      <c r="AI50" s="27">
        <f t="shared" si="105"/>
        <v>1.0960234548154446</v>
      </c>
      <c r="AJ50" s="27">
        <f t="shared" si="106"/>
        <v>-0.13022744306010137</v>
      </c>
      <c r="AK50" s="27">
        <f t="shared" si="107"/>
        <v>-9.0313536053756138E-2</v>
      </c>
      <c r="AL50" s="27"/>
      <c r="AM50" s="27">
        <f t="shared" si="130"/>
        <v>-0.71787898187666954</v>
      </c>
      <c r="AN50" s="27">
        <f t="shared" si="108"/>
        <v>0.98437514858768083</v>
      </c>
      <c r="AO50" s="27">
        <f t="shared" si="109"/>
        <v>-0.36910995648689415</v>
      </c>
      <c r="AP50" s="27">
        <f t="shared" si="110"/>
        <v>-0.10261378977588009</v>
      </c>
      <c r="AQ50" s="27"/>
      <c r="AR50" s="27">
        <f t="shared" si="131"/>
        <v>-1.7739885296857665</v>
      </c>
      <c r="AS50" s="27">
        <f t="shared" si="111"/>
        <v>2.0803986034031254</v>
      </c>
      <c r="AT50" s="27">
        <f t="shared" si="112"/>
        <v>-0.49933739954699552</v>
      </c>
      <c r="AU50" s="27">
        <f t="shared" si="113"/>
        <v>-0.19292732582963623</v>
      </c>
    </row>
    <row r="51" spans="1:47" x14ac:dyDescent="0.2">
      <c r="A51" t="str">
        <f>$A$15</f>
        <v>Process, plant and machine operatives</v>
      </c>
      <c r="B51" s="27">
        <f t="shared" si="114"/>
        <v>-2.8302309839081907</v>
      </c>
      <c r="C51" s="27">
        <f t="shared" si="115"/>
        <v>0.87125527333673247</v>
      </c>
      <c r="D51" s="27">
        <f t="shared" si="116"/>
        <v>0.9294864563632439</v>
      </c>
      <c r="E51" s="27">
        <f t="shared" si="117"/>
        <v>-1.0294892542082223</v>
      </c>
      <c r="F51" s="27"/>
      <c r="G51" s="27">
        <f t="shared" si="118"/>
        <v>-3.4717070268729593</v>
      </c>
      <c r="H51" s="27">
        <f t="shared" si="119"/>
        <v>1.5804121504133875</v>
      </c>
      <c r="I51" s="27">
        <f t="shared" si="120"/>
        <v>1.8096293044737362</v>
      </c>
      <c r="J51" s="27">
        <f t="shared" si="121"/>
        <v>-8.1665571985830354E-2</v>
      </c>
      <c r="K51" s="27"/>
      <c r="L51" s="27">
        <f t="shared" si="122"/>
        <v>-6.30193801078115</v>
      </c>
      <c r="M51" s="27">
        <f t="shared" si="123"/>
        <v>2.4516674237501199</v>
      </c>
      <c r="N51" s="27">
        <f t="shared" si="124"/>
        <v>2.7391157608369801</v>
      </c>
      <c r="O51" s="27">
        <f t="shared" si="125"/>
        <v>-1.1111548261940527</v>
      </c>
      <c r="Q51" t="str">
        <f>$A$15</f>
        <v>Process, plant and machine operatives</v>
      </c>
      <c r="R51" s="27">
        <f t="shared" si="126"/>
        <v>-2.4305685502030165</v>
      </c>
      <c r="S51" s="27">
        <f t="shared" si="96"/>
        <v>1.0784104893299151</v>
      </c>
      <c r="T51" s="27">
        <f t="shared" si="97"/>
        <v>0.72872324269719968</v>
      </c>
      <c r="U51" s="27">
        <f t="shared" si="98"/>
        <v>-0.62343481817590174</v>
      </c>
      <c r="V51" s="27"/>
      <c r="W51" s="27">
        <f t="shared" si="127"/>
        <v>-3.4866041128204337</v>
      </c>
      <c r="X51" s="27">
        <f t="shared" si="99"/>
        <v>1.0168008319123665</v>
      </c>
      <c r="Y51" s="27">
        <f t="shared" si="100"/>
        <v>1.6869589597709682</v>
      </c>
      <c r="Z51" s="27">
        <f t="shared" si="101"/>
        <v>-0.78284432113709812</v>
      </c>
      <c r="AA51" s="27"/>
      <c r="AB51" s="27">
        <f t="shared" si="128"/>
        <v>-5.9171726630234502</v>
      </c>
      <c r="AC51" s="27">
        <f t="shared" si="102"/>
        <v>2.0952113212422816</v>
      </c>
      <c r="AD51" s="27">
        <f t="shared" si="103"/>
        <v>2.4156822024681679</v>
      </c>
      <c r="AE51" s="27">
        <f t="shared" si="104"/>
        <v>-1.4062791393129999</v>
      </c>
      <c r="AG51" t="str">
        <f>$A$15</f>
        <v>Process, plant and machine operatives</v>
      </c>
      <c r="AH51" s="27">
        <f t="shared" si="129"/>
        <v>-0.39966243370513954</v>
      </c>
      <c r="AI51" s="27">
        <f t="shared" si="105"/>
        <v>-0.20715521599318087</v>
      </c>
      <c r="AJ51" s="27">
        <f t="shared" si="106"/>
        <v>0.20076321366605093</v>
      </c>
      <c r="AK51" s="27">
        <f t="shared" si="107"/>
        <v>-0.40605443603226909</v>
      </c>
      <c r="AL51" s="27"/>
      <c r="AM51" s="27">
        <f t="shared" si="130"/>
        <v>1.4897085947486843E-2</v>
      </c>
      <c r="AN51" s="27">
        <f t="shared" si="108"/>
        <v>0.56361131850101787</v>
      </c>
      <c r="AO51" s="27">
        <f t="shared" si="109"/>
        <v>0.1226703447027585</v>
      </c>
      <c r="AP51" s="27">
        <f t="shared" si="110"/>
        <v>0.70117874915126244</v>
      </c>
      <c r="AQ51" s="27"/>
      <c r="AR51" s="27">
        <f t="shared" si="131"/>
        <v>-0.3847653477576527</v>
      </c>
      <c r="AS51" s="27">
        <f t="shared" si="111"/>
        <v>0.35645610250783699</v>
      </c>
      <c r="AT51" s="27">
        <f t="shared" si="112"/>
        <v>0.32343355836880944</v>
      </c>
      <c r="AU51" s="27">
        <f t="shared" si="113"/>
        <v>0.29512431311899334</v>
      </c>
    </row>
    <row r="52" spans="1:47" x14ac:dyDescent="0.2">
      <c r="A52" t="str">
        <f>$A$16</f>
        <v>Elementary occupations</v>
      </c>
      <c r="B52" s="27">
        <f t="shared" si="114"/>
        <v>-5.1872563091405333</v>
      </c>
      <c r="C52" s="27">
        <f t="shared" si="115"/>
        <v>-1.6644343192463467</v>
      </c>
      <c r="D52" s="27">
        <f t="shared" si="116"/>
        <v>-0.51138098824995826</v>
      </c>
      <c r="E52" s="27">
        <f t="shared" si="117"/>
        <v>-7.3630716166368444</v>
      </c>
      <c r="F52" s="27"/>
      <c r="G52" s="27">
        <f t="shared" si="118"/>
        <v>3.2573403247873038</v>
      </c>
      <c r="H52" s="27">
        <f t="shared" si="119"/>
        <v>-3.8942374815667051</v>
      </c>
      <c r="I52" s="27">
        <f t="shared" si="120"/>
        <v>1.6446100962924817</v>
      </c>
      <c r="J52" s="27">
        <f t="shared" si="121"/>
        <v>1.0077129395130697</v>
      </c>
      <c r="K52" s="27"/>
      <c r="L52" s="27">
        <f t="shared" si="122"/>
        <v>-1.9299159843532294</v>
      </c>
      <c r="M52" s="27">
        <f t="shared" si="123"/>
        <v>-5.5586718008130518</v>
      </c>
      <c r="N52" s="27">
        <f t="shared" si="124"/>
        <v>1.1332291080425234</v>
      </c>
      <c r="O52" s="27">
        <f t="shared" si="125"/>
        <v>-6.3553586771237747</v>
      </c>
      <c r="Q52" t="str">
        <f>$A$16</f>
        <v>Elementary occupations</v>
      </c>
      <c r="R52" s="27">
        <f t="shared" si="126"/>
        <v>-4.1379602763879539</v>
      </c>
      <c r="S52" s="27">
        <f t="shared" si="96"/>
        <v>-0.41050436188723616</v>
      </c>
      <c r="T52" s="27">
        <f t="shared" si="97"/>
        <v>-0.15975560511909759</v>
      </c>
      <c r="U52" s="27">
        <f t="shared" si="98"/>
        <v>-4.7082202433942939</v>
      </c>
      <c r="V52" s="27"/>
      <c r="W52" s="27">
        <f t="shared" si="127"/>
        <v>1.7851314275101267</v>
      </c>
      <c r="X52" s="27">
        <f t="shared" si="99"/>
        <v>-1.3717879430124764</v>
      </c>
      <c r="Y52" s="27">
        <f t="shared" si="100"/>
        <v>0.91755854817580884</v>
      </c>
      <c r="Z52" s="27">
        <f t="shared" si="101"/>
        <v>1.330902032673464</v>
      </c>
      <c r="AA52" s="27"/>
      <c r="AB52" s="27">
        <f t="shared" si="128"/>
        <v>-2.3528288488778273</v>
      </c>
      <c r="AC52" s="27">
        <f t="shared" si="102"/>
        <v>-1.7822923048997126</v>
      </c>
      <c r="AD52" s="27">
        <f t="shared" si="103"/>
        <v>0.75780294305671125</v>
      </c>
      <c r="AE52" s="27">
        <f t="shared" si="104"/>
        <v>-3.3773182107208299</v>
      </c>
      <c r="AG52" t="str">
        <f>$A$16</f>
        <v>Elementary occupations</v>
      </c>
      <c r="AH52" s="27">
        <f t="shared" si="129"/>
        <v>-1.0492960327526069</v>
      </c>
      <c r="AI52" s="27">
        <f t="shared" si="105"/>
        <v>-1.253929957359091</v>
      </c>
      <c r="AJ52" s="27">
        <f t="shared" si="106"/>
        <v>-0.35162538313086156</v>
      </c>
      <c r="AK52" s="27">
        <f t="shared" si="107"/>
        <v>-2.6548513732425647</v>
      </c>
      <c r="AL52" s="27"/>
      <c r="AM52" s="27">
        <f t="shared" si="130"/>
        <v>1.472208897277187</v>
      </c>
      <c r="AN52" s="27">
        <f t="shared" si="108"/>
        <v>-2.5224495385542482</v>
      </c>
      <c r="AO52" s="27">
        <f t="shared" si="109"/>
        <v>0.72705154811667105</v>
      </c>
      <c r="AP52" s="27">
        <f t="shared" si="110"/>
        <v>-0.32318909316039424</v>
      </c>
      <c r="AQ52" s="27"/>
      <c r="AR52" s="27">
        <f t="shared" si="131"/>
        <v>0.4229128645245801</v>
      </c>
      <c r="AS52" s="27">
        <f t="shared" si="111"/>
        <v>-3.7763794959133392</v>
      </c>
      <c r="AT52" s="27">
        <f t="shared" si="112"/>
        <v>0.3754261649858095</v>
      </c>
      <c r="AU52" s="27">
        <f t="shared" si="113"/>
        <v>-2.9780404664029589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20.589563438904065</v>
      </c>
      <c r="C54" s="29">
        <f t="shared" si="115"/>
        <v>21.12460227343044</v>
      </c>
      <c r="D54" s="29">
        <f t="shared" si="116"/>
        <v>3.9458342876651642</v>
      </c>
      <c r="E54" s="29">
        <f t="shared" si="117"/>
        <v>45.659999999999627</v>
      </c>
      <c r="F54" s="29"/>
      <c r="G54" s="29">
        <f t="shared" si="118"/>
        <v>35.698655445423867</v>
      </c>
      <c r="H54" s="29">
        <f t="shared" si="119"/>
        <v>13.657001220124727</v>
      </c>
      <c r="I54" s="29">
        <f t="shared" si="120"/>
        <v>8.0193433344520173</v>
      </c>
      <c r="J54" s="29">
        <f t="shared" si="121"/>
        <v>57.375000000000682</v>
      </c>
      <c r="K54" s="29"/>
      <c r="L54" s="29">
        <f t="shared" si="122"/>
        <v>56.288218884327932</v>
      </c>
      <c r="M54" s="29">
        <f t="shared" si="123"/>
        <v>34.781603493555167</v>
      </c>
      <c r="N54" s="29">
        <f t="shared" si="124"/>
        <v>11.965177622117181</v>
      </c>
      <c r="O54" s="29">
        <f t="shared" si="125"/>
        <v>103.03500000000031</v>
      </c>
      <c r="Q54" s="24" t="str">
        <f>$A$18</f>
        <v>All occupations</v>
      </c>
      <c r="R54" s="29">
        <f t="shared" ref="R54" si="132">W18-R18</f>
        <v>8.6450345092140708</v>
      </c>
      <c r="S54" s="29">
        <f t="shared" ref="S54" si="133">X18-S18</f>
        <v>10.086417359412053</v>
      </c>
      <c r="T54" s="29">
        <f t="shared" ref="T54" si="134">Y18-T18</f>
        <v>-1.8801431835664602</v>
      </c>
      <c r="U54" s="29">
        <f t="shared" ref="U54" si="135">Z18-U18</f>
        <v>16.851308685059621</v>
      </c>
      <c r="V54" s="29"/>
      <c r="W54" s="29">
        <f t="shared" ref="W54" si="136">AB18-W18</f>
        <v>10.359389844522582</v>
      </c>
      <c r="X54" s="29">
        <f t="shared" ref="X54" si="137">AC18-X18</f>
        <v>7.472291236220066</v>
      </c>
      <c r="Y54" s="29">
        <f t="shared" ref="Y54" si="138">AD18-Y18</f>
        <v>3.9538282015766342</v>
      </c>
      <c r="Z54" s="29">
        <f t="shared" ref="Z54" si="139">AE18-Z18</f>
        <v>21.78550928231931</v>
      </c>
      <c r="AA54" s="29"/>
      <c r="AB54" s="29">
        <f t="shared" ref="AB54" si="140">AB18-R18</f>
        <v>19.004424353736653</v>
      </c>
      <c r="AC54" s="29">
        <f t="shared" ref="AC54" si="141">AC18-S18</f>
        <v>17.558708595632119</v>
      </c>
      <c r="AD54" s="29">
        <f t="shared" ref="AD54" si="142">AD18-T18</f>
        <v>2.073685018010174</v>
      </c>
      <c r="AE54" s="29">
        <f t="shared" ref="AE54" si="143">AE18-U18</f>
        <v>38.636817967378931</v>
      </c>
      <c r="AG54" s="24" t="str">
        <f>$A$18</f>
        <v>All occupations</v>
      </c>
      <c r="AH54" s="29">
        <f t="shared" ref="AH54" si="144">AM18-AH18</f>
        <v>11.944528929689994</v>
      </c>
      <c r="AI54" s="29">
        <f t="shared" ref="AI54" si="145">AN18-AI18</f>
        <v>11.038184914018444</v>
      </c>
      <c r="AJ54" s="29">
        <f t="shared" ref="AJ54" si="146">AO18-AJ18</f>
        <v>5.8259774712316279</v>
      </c>
      <c r="AK54" s="29">
        <f t="shared" ref="AK54" si="147">AP18-AK18</f>
        <v>28.808691314940063</v>
      </c>
      <c r="AL54" s="29"/>
      <c r="AM54" s="29">
        <f t="shared" ref="AM54" si="148">AR18-AM18</f>
        <v>25.339265600901285</v>
      </c>
      <c r="AN54" s="29">
        <f t="shared" ref="AN54" si="149">AS18-AN18</f>
        <v>6.1847099839046962</v>
      </c>
      <c r="AO54" s="29">
        <f t="shared" ref="AO54" si="150">AT18-AO18</f>
        <v>4.0655151328753476</v>
      </c>
      <c r="AP54" s="29">
        <f t="shared" ref="AP54" si="151">AU18-AP18</f>
        <v>35.589490717681315</v>
      </c>
      <c r="AQ54" s="29"/>
      <c r="AR54" s="29">
        <f t="shared" ref="AR54" si="152">AR18-AH18</f>
        <v>37.28379453059128</v>
      </c>
      <c r="AS54" s="29">
        <f t="shared" ref="AS54" si="153">AS18-AI18</f>
        <v>17.22289489792314</v>
      </c>
      <c r="AT54" s="29">
        <f t="shared" ref="AT54" si="154">AT18-AJ18</f>
        <v>9.8914926041069755</v>
      </c>
      <c r="AU54" s="29">
        <f t="shared" ref="AU54" si="155">AU18-AK18</f>
        <v>64.398182032621378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Liverpool City Region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1.316451178182354</v>
      </c>
      <c r="N7" s="91">
        <f>'Occ T2'!I180</f>
        <v>0.51154916139344309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-1.5165897545674767</v>
      </c>
      <c r="N9" s="91">
        <f>'Occ T2'!I178</f>
        <v>-1.0440456036538204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-4.6755755531293968</v>
      </c>
      <c r="N10" s="91">
        <f>'Occ T2'!I177</f>
        <v>5.050470200283752</v>
      </c>
    </row>
    <row r="11" spans="1:14" x14ac:dyDescent="0.2">
      <c r="L11" s="114" t="str">
        <f>"["&amp;'Occ T3'!A47&amp;"]"</f>
        <v>[Elementary occupations]</v>
      </c>
      <c r="M11" s="91">
        <f>'Occ T1'!H88</f>
        <v>-1.9603635885755533</v>
      </c>
      <c r="N11" s="91">
        <f>'Occ T1'!I88</f>
        <v>9.4316741288547057E-2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0.83767476386811257</v>
      </c>
      <c r="N13" s="91">
        <f>'Occ T2'!I176</f>
        <v>0.18823710024460372</v>
      </c>
    </row>
    <row r="14" spans="1:14" x14ac:dyDescent="0.2">
      <c r="L14" s="91" t="str">
        <f>'Occ T3'!A44</f>
        <v>81 Process, plant and machine operatives</v>
      </c>
      <c r="M14" s="91">
        <f>'Occ T2'!H175</f>
        <v>-3.0908598258560627</v>
      </c>
      <c r="N14" s="91">
        <f>'Occ T2'!I175</f>
        <v>-0.496350227284581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-0.45316604222072066</v>
      </c>
      <c r="N15" s="91">
        <f>'Occ T1'!I87</f>
        <v>-1.2157645055155264E-2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2.1797871735846686</v>
      </c>
      <c r="N17" s="91">
        <f>'Occ T2'!I174</f>
        <v>1.6773961696830098</v>
      </c>
    </row>
    <row r="18" spans="12:14" x14ac:dyDescent="0.2">
      <c r="L18" s="91" t="str">
        <f>'Occ T3'!A40</f>
        <v>71 Sales occupations</v>
      </c>
      <c r="M18" s="91">
        <f>'Occ T2'!H173</f>
        <v>-0.61060925405985733</v>
      </c>
      <c r="N18" s="91">
        <f>'Occ T2'!I173</f>
        <v>-0.20704883829246734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-4.2487786732225974E-2</v>
      </c>
      <c r="N19" s="91">
        <f>'Occ T1'!I86</f>
        <v>0.246586274194871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1.5917326748035476</v>
      </c>
      <c r="N21" s="91">
        <f>'Occ T2'!I172</f>
        <v>-1.4379758263064479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-1.1089341337075953</v>
      </c>
      <c r="N22" s="91">
        <f>'Occ T2'!I171</f>
        <v>-0.73169626786587783</v>
      </c>
    </row>
    <row r="23" spans="12:14" x14ac:dyDescent="0.2">
      <c r="L23" s="91" t="str">
        <f>'Occ T3'!A35</f>
        <v>61 Caring personal service occupations</v>
      </c>
      <c r="M23" s="91">
        <f>'Occ T2'!H170</f>
        <v>0.69759381331933046</v>
      </c>
      <c r="N23" s="91">
        <f>'Occ T2'!I170</f>
        <v>1.0011747447760566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0.37219085768747107</v>
      </c>
      <c r="N24" s="91">
        <f>'Occ T1'!I85</f>
        <v>0.70412957185799208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-2.3055694436394103</v>
      </c>
      <c r="N26" s="91">
        <f>'Occ T2'!I169</f>
        <v>0.30552024478838202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-2.4561912470830394</v>
      </c>
      <c r="N27" s="91">
        <f>'Occ T2'!I168</f>
        <v>-0.55445708113812664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-1.8699291426454767</v>
      </c>
      <c r="N28" s="91">
        <f>'Occ T2'!I167</f>
        <v>-0.69767641794897806</v>
      </c>
    </row>
    <row r="29" spans="12:14" x14ac:dyDescent="0.2">
      <c r="L29" s="91" t="str">
        <f>'Occ T3'!A29</f>
        <v>51 Skilled agricultural and related trades</v>
      </c>
      <c r="M29" s="91">
        <f>'Occ T2'!H166</f>
        <v>0.93221243921026709</v>
      </c>
      <c r="N29" s="91">
        <f>'Occ T2'!I166</f>
        <v>0.5378902542163333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-1.8778789343293911</v>
      </c>
      <c r="N30" s="91">
        <f>'Occ T1'!I84</f>
        <v>-0.29306989644785064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-1.0594986715987242</v>
      </c>
      <c r="N32" s="91">
        <f>'Occ T2'!I165</f>
        <v>-3.0924657763434005</v>
      </c>
    </row>
    <row r="33" spans="12:14" x14ac:dyDescent="0.2">
      <c r="L33" s="91" t="str">
        <f>'Occ T3'!A25</f>
        <v>41 Administrative occupations</v>
      </c>
      <c r="M33" s="91">
        <f>'Occ T2'!H164</f>
        <v>1.6094674310401569</v>
      </c>
      <c r="N33" s="91">
        <f>'Occ T2'!I164</f>
        <v>0.30496634109813403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1.13926833497211</v>
      </c>
      <c r="N34" s="91">
        <f>'Occ T1'!I83</f>
        <v>-0.15430378172276438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2.8305572453309225</v>
      </c>
      <c r="N36" s="91">
        <f>'Occ T2'!I163</f>
        <v>0.37407913153422179</v>
      </c>
    </row>
    <row r="37" spans="12:14" x14ac:dyDescent="0.2">
      <c r="L37" s="91" t="str">
        <f>'Occ T3'!A21</f>
        <v>34 Culture, media and sports occupations</v>
      </c>
      <c r="M37" s="91">
        <f>'Occ T2'!H162</f>
        <v>3.7376283972923696</v>
      </c>
      <c r="N37" s="91">
        <f>'Occ T2'!I162</f>
        <v>-0.36693484428713674</v>
      </c>
    </row>
    <row r="38" spans="12:14" x14ac:dyDescent="0.2">
      <c r="L38" s="91" t="str">
        <f>'Occ T3'!A20</f>
        <v>33 Protective service occupations</v>
      </c>
      <c r="M38" s="91">
        <f>'Occ T2'!H161</f>
        <v>2.3108487799426092</v>
      </c>
      <c r="N38" s="91">
        <f>'Occ T2'!I161</f>
        <v>-1.2039471597195095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3.6518016559051514</v>
      </c>
      <c r="N39" s="91">
        <f>'Occ T2'!I160</f>
        <v>4.4852119932619505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5.5985604158283353</v>
      </c>
      <c r="N40" s="91">
        <f>'Occ T2'!I159</f>
        <v>9.2017275625688733E-2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3.4511208720362729</v>
      </c>
      <c r="N41" s="91">
        <f>'Occ T1'!I82</f>
        <v>1.1937531908815524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6.4654925803932839</v>
      </c>
      <c r="N43" s="91">
        <f>'Occ T2'!I158</f>
        <v>0.976773255727581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2.6144699211213984</v>
      </c>
      <c r="N44" s="91">
        <f>'Occ T2'!I157</f>
        <v>0.7219149066156616</v>
      </c>
    </row>
    <row r="45" spans="12:14" x14ac:dyDescent="0.2">
      <c r="L45" s="91" t="str">
        <f>'Occ T3'!A13</f>
        <v>22 Health professionals</v>
      </c>
      <c r="M45" s="91">
        <f>'Occ T2'!H156</f>
        <v>3.5715891416626233</v>
      </c>
      <c r="N45" s="91">
        <f>'Occ T2'!I156</f>
        <v>0.53524174026844396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3.8594048076412868</v>
      </c>
      <c r="N46" s="91">
        <f>'Occ T2'!I155</f>
        <v>2.2743887027048215</v>
      </c>
    </row>
    <row r="47" spans="12:14" x14ac:dyDescent="0.2">
      <c r="L47" s="114" t="str">
        <f>"["&amp;'Occ T3'!A11&amp;"]"</f>
        <v>[Professional occupations]</v>
      </c>
      <c r="M47" s="91">
        <f>'Occ T1'!H81</f>
        <v>4.0970767288007304</v>
      </c>
      <c r="N47" s="91">
        <f>'Occ T1'!I81</f>
        <v>1.1335387459753044</v>
      </c>
    </row>
    <row r="49" spans="12:14" x14ac:dyDescent="0.2">
      <c r="L49" s="107" t="str">
        <f>'Occ T3'!A9</f>
        <v>12 Other managers and proprietors</v>
      </c>
      <c r="M49" s="91">
        <f>'Occ T2'!H154</f>
        <v>2.3190725192157702</v>
      </c>
      <c r="N49" s="91">
        <f>'Occ T2'!I154</f>
        <v>0.99865921330808405</v>
      </c>
    </row>
    <row r="50" spans="12:14" x14ac:dyDescent="0.2">
      <c r="L50" s="107" t="str">
        <f>'Occ T3'!A8</f>
        <v>11 Corporate managers and directors</v>
      </c>
      <c r="M50" s="91">
        <f>'Occ T2'!H153</f>
        <v>4.311738363595996</v>
      </c>
      <c r="N50" s="91">
        <f>'Occ T2'!I153</f>
        <v>-8.4403088833828743E-2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3.6193047021833014</v>
      </c>
      <c r="N51" s="91">
        <f>'Occ T1'!I80</f>
        <v>0.29633715991304044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Liverpool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8.1646510406280441</v>
      </c>
      <c r="N82" s="94">
        <f>'Occ T2'!F119</f>
        <v>-0.54004090897320367</v>
      </c>
    </row>
    <row r="83" spans="12:14" x14ac:dyDescent="0.2">
      <c r="L83" s="10" t="str">
        <f>name!D5</f>
        <v>12 Other managers and proprietors</v>
      </c>
      <c r="M83" s="94">
        <f>'Occ T2'!D9-'Occ T2'!B9</f>
        <v>2.3354009865740579</v>
      </c>
      <c r="N83" s="94">
        <f>'Occ T2'!F120</f>
        <v>3.466064843662533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6.3332616902684009</v>
      </c>
      <c r="N84" s="94">
        <f>'Occ T2'!F121</f>
        <v>14.730731302560528</v>
      </c>
    </row>
    <row r="85" spans="12:14" x14ac:dyDescent="0.2">
      <c r="L85" s="10" t="str">
        <f>name!D7</f>
        <v>22 Health professionals</v>
      </c>
      <c r="M85" s="94">
        <f>'Occ T2'!D11-'Occ T2'!B11</f>
        <v>6.3065228915524685</v>
      </c>
      <c r="N85" s="94">
        <f>'Occ T2'!F122</f>
        <v>3.2668614833127592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4.9483547782698309</v>
      </c>
      <c r="N86" s="94">
        <f>'Occ T2'!F123</f>
        <v>4.6569175996863024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11.288414588976657</v>
      </c>
      <c r="N87" s="94">
        <f>'Occ T2'!F124</f>
        <v>6.5887508038918483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3.3344830764965909</v>
      </c>
      <c r="N88" s="94">
        <f>'Occ T2'!F125</f>
        <v>0.19428011870157036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2.9425729038547583</v>
      </c>
      <c r="N89" s="94">
        <f>'Occ T2'!F126</f>
        <v>16.689949517580416</v>
      </c>
    </row>
    <row r="90" spans="12:14" x14ac:dyDescent="0.2">
      <c r="L90" s="10" t="str">
        <f>name!D12</f>
        <v>33 Protective service occupations</v>
      </c>
      <c r="M90" s="94">
        <f>'Occ T2'!D16-'Occ T2'!B16</f>
        <v>0.91221404794859229</v>
      </c>
      <c r="N90" s="94">
        <f>'Occ T2'!F127</f>
        <v>-1.4039900031380084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1.5506914081193948</v>
      </c>
      <c r="N91" s="94">
        <f>'Occ T2'!F128</f>
        <v>-0.49629856673448103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5.0486036035687718</v>
      </c>
      <c r="N92" s="94">
        <f>'Occ T2'!F129</f>
        <v>2.2326459483110241</v>
      </c>
    </row>
    <row r="93" spans="12:14" x14ac:dyDescent="0.2">
      <c r="L93" s="10" t="str">
        <f>name!D15</f>
        <v>41 Administrative occupations</v>
      </c>
      <c r="M93" s="94">
        <f>'Occ T2'!D19-'Occ T2'!B19</f>
        <v>5.8586364793836907</v>
      </c>
      <c r="N93" s="94">
        <f>'Occ T2'!F130</f>
        <v>3.568403677074329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-0.82424338245060369</v>
      </c>
      <c r="N94" s="94">
        <f>'Occ T2'!F131</f>
        <v>-5.6617338138406179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0.26243035716208674</v>
      </c>
      <c r="N95" s="94">
        <f>'Occ T2'!F132</f>
        <v>0.48505513897130026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-2.0623482474363506</v>
      </c>
      <c r="N96" s="94">
        <f>'Occ T2'!F133</f>
        <v>-2.0771999161507928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-2.2405908935628851</v>
      </c>
      <c r="N97" s="94">
        <f>'Occ T2'!F134</f>
        <v>-1.3540749762718143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-1.4733335305895014</v>
      </c>
      <c r="N98" s="94">
        <f>'Occ T2'!F135</f>
        <v>0.55765914473833433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2.2760532130577502</v>
      </c>
      <c r="N99" s="94">
        <f>'Occ T2'!F136</f>
        <v>10.738271679466663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-0.82810717430699299</v>
      </c>
      <c r="N100" s="94">
        <f>'Occ T2'!F137</f>
        <v>-1.5064088341981972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5.8077330136004579E-2</v>
      </c>
      <c r="N101" s="94">
        <f>'Occ T2'!F138</f>
        <v>-0.14938035370675673</v>
      </c>
    </row>
    <row r="102" spans="12:14" x14ac:dyDescent="0.2">
      <c r="L102" s="10" t="str">
        <f>name!D24</f>
        <v>71 Sales occupations</v>
      </c>
      <c r="M102" s="94">
        <f>'Occ T2'!D28-'Occ T2'!B28</f>
        <v>-1.592629199394608</v>
      </c>
      <c r="N102" s="94">
        <f>'Occ T2'!F139</f>
        <v>-1.5677095856205625</v>
      </c>
    </row>
    <row r="103" spans="12:14" x14ac:dyDescent="0.2">
      <c r="L103" s="10" t="str">
        <f>name!D25</f>
        <v>72 Customer service occupations</v>
      </c>
      <c r="M103" s="94">
        <f>'Occ T2'!D29-'Occ T2'!B29</f>
        <v>1.4534449025887639</v>
      </c>
      <c r="N103" s="94">
        <f>'Occ T2'!F140</f>
        <v>4.0301983331496398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-2.3061706278496761</v>
      </c>
      <c r="N104" s="94">
        <f>'Occ T2'!F141</f>
        <v>-0.97580098525234149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1.2766813736414839</v>
      </c>
      <c r="N105" s="94">
        <f>'Occ T2'!F142</f>
        <v>0.89413541326655377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-2.4691298350860826</v>
      </c>
      <c r="N106" s="94">
        <f>'Occ T2'!F143</f>
        <v>9.9852900150548916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-4.893941781550879</v>
      </c>
      <c r="N107" s="94">
        <f>'Occ T2'!F144</f>
        <v>-8.9775770755417454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45.659999999999627</v>
      </c>
      <c r="N109" s="94">
        <f>'Occ T2'!F146</f>
        <v>57.375000000000227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Liverpool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10.500052027202102</v>
      </c>
      <c r="N153" s="94">
        <f>'Occ T1'!H8</f>
        <v>2.9260239346893258</v>
      </c>
    </row>
    <row r="154" spans="1:14" x14ac:dyDescent="0.2">
      <c r="L154" s="10" t="str">
        <f>name!E5</f>
        <v>Professional occupations</v>
      </c>
      <c r="M154" s="94">
        <f>'Occ T1'!D9-'Occ T1'!B9</f>
        <v>28.876553949067329</v>
      </c>
      <c r="N154" s="94">
        <f>'Occ T1'!H9</f>
        <v>29.243261189451459</v>
      </c>
    </row>
    <row r="155" spans="1:14" x14ac:dyDescent="0.2">
      <c r="L155" s="10" t="str">
        <f>name!E6</f>
        <v>Associate professional occupations</v>
      </c>
      <c r="M155" s="94">
        <f>'Occ T1'!D10-'Occ T1'!B10</f>
        <v>13.788565039988114</v>
      </c>
      <c r="N155" s="94">
        <f>'Occ T1'!H10</f>
        <v>17.216587014720531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5.034393096933087</v>
      </c>
      <c r="N156" s="94">
        <f>'Occ T1'!H11</f>
        <v>-2.0933301367662978</v>
      </c>
    </row>
    <row r="157" spans="1:14" x14ac:dyDescent="0.2">
      <c r="L157" s="10" t="str">
        <f>name!E8</f>
        <v>Skilled trades occupations</v>
      </c>
      <c r="M157" s="94">
        <f>'Occ T1'!D12-'Occ T1'!B12</f>
        <v>-5.513842314426654</v>
      </c>
      <c r="N157" s="94">
        <f>'Occ T1'!H12</f>
        <v>-2.3885606087129716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1.5060233688867584</v>
      </c>
      <c r="N158" s="94">
        <f>'Occ T1'!H13</f>
        <v>9.0824824915617199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-0.13918429680583699</v>
      </c>
      <c r="N159" s="94">
        <f>'Occ T1'!H14</f>
        <v>2.4624887475290791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-1.0294892542081868</v>
      </c>
      <c r="N160" s="94">
        <f>'Occ T1'!H15</f>
        <v>-8.1665571985787722E-2</v>
      </c>
    </row>
    <row r="161" spans="12:14" x14ac:dyDescent="0.2">
      <c r="L161" s="10" t="str">
        <f>name!E12</f>
        <v>Elementary occupations</v>
      </c>
      <c r="M161" s="94">
        <f>'Occ T1'!D16-'Occ T1'!B16</f>
        <v>-7.3630716166369581</v>
      </c>
      <c r="N161" s="94">
        <f>'Occ T1'!H16</f>
        <v>1.0077129395131408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45.659999999999854</v>
      </c>
      <c r="N163" s="94">
        <f>'Occ T1'!H18</f>
        <v>57.375000000000199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Liverpool City Region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45.259828073857989</v>
      </c>
      <c r="N5" s="87">
        <f>SUM(N6:N7)</f>
        <v>50.525993037284891</v>
      </c>
      <c r="O5" s="87">
        <f t="shared" ref="O5:AL5" si="1">SUM(O6:O7)</f>
        <v>51.442759594333552</v>
      </c>
      <c r="P5" s="87">
        <f t="shared" si="1"/>
        <v>51.751665161274602</v>
      </c>
      <c r="Q5" s="87">
        <f t="shared" si="1"/>
        <v>51.823641524921655</v>
      </c>
      <c r="R5" s="87">
        <f t="shared" si="1"/>
        <v>53.971704366970556</v>
      </c>
      <c r="S5" s="87">
        <f t="shared" si="1"/>
        <v>53.596129666560756</v>
      </c>
      <c r="T5" s="87">
        <f t="shared" si="1"/>
        <v>57.495069024139696</v>
      </c>
      <c r="U5" s="87">
        <f t="shared" si="1"/>
        <v>57.782467166218225</v>
      </c>
      <c r="V5" s="87">
        <f t="shared" si="1"/>
        <v>62.295403863433208</v>
      </c>
      <c r="W5" s="87">
        <f t="shared" si="1"/>
        <v>64.471756394172658</v>
      </c>
      <c r="X5" s="87">
        <f t="shared" si="1"/>
        <v>58.284106552276114</v>
      </c>
      <c r="Y5" s="87">
        <f t="shared" si="1"/>
        <v>58.76464980312241</v>
      </c>
      <c r="Z5" s="87">
        <f t="shared" si="1"/>
        <v>59.397855676054981</v>
      </c>
      <c r="AA5" s="87">
        <f t="shared" si="1"/>
        <v>60.134242732453401</v>
      </c>
      <c r="AB5" s="87">
        <f t="shared" si="1"/>
        <v>60.760875276865676</v>
      </c>
      <c r="AC5" s="87">
        <f t="shared" si="1"/>
        <v>61.373790809410295</v>
      </c>
      <c r="AD5" s="87">
        <f t="shared" si="1"/>
        <v>61.983659067952303</v>
      </c>
      <c r="AE5" s="87">
        <f t="shared" si="1"/>
        <v>62.617464204650673</v>
      </c>
      <c r="AF5" s="87">
        <f t="shared" si="1"/>
        <v>63.261128636704683</v>
      </c>
      <c r="AG5" s="87">
        <f t="shared" si="1"/>
        <v>63.930391964894284</v>
      </c>
      <c r="AH5" s="87">
        <f t="shared" si="1"/>
        <v>64.586034619384918</v>
      </c>
      <c r="AI5" s="87">
        <f t="shared" si="1"/>
        <v>65.247223956522731</v>
      </c>
      <c r="AJ5" s="87">
        <f t="shared" si="1"/>
        <v>65.947232469163538</v>
      </c>
      <c r="AK5" s="87">
        <f t="shared" si="1"/>
        <v>66.673431153987821</v>
      </c>
      <c r="AL5" s="87">
        <f t="shared" si="1"/>
        <v>67.397780328861984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29.411747749430997</v>
      </c>
      <c r="N6" s="11">
        <v>32.85828514982979</v>
      </c>
      <c r="O6" s="11">
        <v>32.882368328155835</v>
      </c>
      <c r="P6" s="11">
        <v>33.312529761433723</v>
      </c>
      <c r="Q6" s="11">
        <v>32.633883616450753</v>
      </c>
      <c r="R6" s="11">
        <v>34.743634218080601</v>
      </c>
      <c r="S6" s="11">
        <v>35.882893849345926</v>
      </c>
      <c r="T6" s="11">
        <v>37.875500957512763</v>
      </c>
      <c r="U6" s="11">
        <v>38.673351412672503</v>
      </c>
      <c r="V6" s="11">
        <v>41.827282258017114</v>
      </c>
      <c r="W6" s="11">
        <v>42.908285258708645</v>
      </c>
      <c r="X6" s="11">
        <v>37.368335772150324</v>
      </c>
      <c r="Y6" s="11">
        <v>37.646992919414345</v>
      </c>
      <c r="Z6" s="11">
        <v>37.994119904655406</v>
      </c>
      <c r="AA6" s="11">
        <v>38.404537362918852</v>
      </c>
      <c r="AB6" s="11">
        <v>38.757076596011899</v>
      </c>
      <c r="AC6" s="11">
        <v>39.10280495378808</v>
      </c>
      <c r="AD6" s="11">
        <v>39.438135183293738</v>
      </c>
      <c r="AE6" s="11">
        <v>39.786041328991033</v>
      </c>
      <c r="AF6" s="11">
        <v>40.141216926526887</v>
      </c>
      <c r="AG6" s="11">
        <v>40.507482477818932</v>
      </c>
      <c r="AH6" s="11">
        <v>40.865510363769317</v>
      </c>
      <c r="AI6" s="11">
        <v>41.229159913074916</v>
      </c>
      <c r="AJ6" s="11">
        <v>41.611985769500187</v>
      </c>
      <c r="AK6" s="11">
        <v>41.988379965665708</v>
      </c>
      <c r="AL6" s="11">
        <v>42.368244349735441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15.848080324426991</v>
      </c>
      <c r="N7" s="11">
        <v>17.667707887455098</v>
      </c>
      <c r="O7" s="11">
        <v>18.560391266177721</v>
      </c>
      <c r="P7" s="11">
        <v>18.439135399840879</v>
      </c>
      <c r="Q7" s="11">
        <v>19.189757908470899</v>
      </c>
      <c r="R7" s="11">
        <v>19.228070148889955</v>
      </c>
      <c r="S7" s="11">
        <v>17.713235817214827</v>
      </c>
      <c r="T7" s="11">
        <v>19.619568066626936</v>
      </c>
      <c r="U7" s="11">
        <v>19.109115753545719</v>
      </c>
      <c r="V7" s="11">
        <v>20.468121605416098</v>
      </c>
      <c r="W7" s="11">
        <v>21.563471135464013</v>
      </c>
      <c r="X7" s="11">
        <v>20.915770780125786</v>
      </c>
      <c r="Y7" s="11">
        <v>21.117656883708069</v>
      </c>
      <c r="Z7" s="11">
        <v>21.403735771399575</v>
      </c>
      <c r="AA7" s="11">
        <v>21.72970536953455</v>
      </c>
      <c r="AB7" s="11">
        <v>22.003798680853777</v>
      </c>
      <c r="AC7" s="11">
        <v>22.270985855622211</v>
      </c>
      <c r="AD7" s="11">
        <v>22.545523884658564</v>
      </c>
      <c r="AE7" s="11">
        <v>22.831422875659644</v>
      </c>
      <c r="AF7" s="11">
        <v>23.119911710177796</v>
      </c>
      <c r="AG7" s="11">
        <v>23.422909487075355</v>
      </c>
      <c r="AH7" s="11">
        <v>23.720524255615594</v>
      </c>
      <c r="AI7" s="11">
        <v>24.018064043447811</v>
      </c>
      <c r="AJ7" s="11">
        <v>24.335246699663355</v>
      </c>
      <c r="AK7" s="11">
        <v>24.68505118832211</v>
      </c>
      <c r="AL7" s="11">
        <v>25.029535979126546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127.58392790252574</v>
      </c>
      <c r="N9" s="87">
        <f>SUM(N10:N13)</f>
        <v>126.01037462647156</v>
      </c>
      <c r="O9" s="87">
        <f t="shared" ref="O9:AL9" si="3">SUM(O10:O13)</f>
        <v>123.49084129587388</v>
      </c>
      <c r="P9" s="87">
        <f t="shared" si="3"/>
        <v>124.19946857307551</v>
      </c>
      <c r="Q9" s="87">
        <f t="shared" si="3"/>
        <v>128.76196988977858</v>
      </c>
      <c r="R9" s="87">
        <f t="shared" si="3"/>
        <v>129.87459848061269</v>
      </c>
      <c r="S9" s="87">
        <f t="shared" si="3"/>
        <v>132.92262058608051</v>
      </c>
      <c r="T9" s="87">
        <f t="shared" si="3"/>
        <v>136.9795574050062</v>
      </c>
      <c r="U9" s="87">
        <f t="shared" si="3"/>
        <v>141.9671913755071</v>
      </c>
      <c r="V9" s="87">
        <f t="shared" si="3"/>
        <v>150.87239117153672</v>
      </c>
      <c r="W9" s="87">
        <f t="shared" si="3"/>
        <v>158.75115242968002</v>
      </c>
      <c r="X9" s="87">
        <f t="shared" si="3"/>
        <v>160.84627582756633</v>
      </c>
      <c r="Y9" s="87">
        <f t="shared" si="3"/>
        <v>162.77891404770602</v>
      </c>
      <c r="Z9" s="87">
        <f t="shared" si="3"/>
        <v>164.79841834551507</v>
      </c>
      <c r="AA9" s="87">
        <f t="shared" si="3"/>
        <v>166.97837915840455</v>
      </c>
      <c r="AB9" s="87">
        <f t="shared" si="3"/>
        <v>168.84827667263812</v>
      </c>
      <c r="AC9" s="87">
        <f t="shared" si="3"/>
        <v>170.66922934706088</v>
      </c>
      <c r="AD9" s="87">
        <f t="shared" si="3"/>
        <v>172.52018407465877</v>
      </c>
      <c r="AE9" s="87">
        <f t="shared" si="3"/>
        <v>174.444291690162</v>
      </c>
      <c r="AF9" s="87">
        <f t="shared" si="3"/>
        <v>176.35352661285418</v>
      </c>
      <c r="AG9" s="87">
        <f t="shared" si="3"/>
        <v>178.28610448615512</v>
      </c>
      <c r="AH9" s="87">
        <f t="shared" si="3"/>
        <v>180.20415003206773</v>
      </c>
      <c r="AI9" s="87">
        <f t="shared" si="3"/>
        <v>182.11369811486728</v>
      </c>
      <c r="AJ9" s="87">
        <f t="shared" si="3"/>
        <v>184.04870168261201</v>
      </c>
      <c r="AK9" s="87">
        <f t="shared" si="3"/>
        <v>185.95761014324594</v>
      </c>
      <c r="AL9" s="87">
        <f t="shared" si="3"/>
        <v>187.99441361913148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27.898020837441798</v>
      </c>
      <c r="N10" s="11">
        <v>27.772477952861681</v>
      </c>
      <c r="O10" s="11">
        <v>27.433577013553819</v>
      </c>
      <c r="P10" s="11">
        <v>27.365977761350994</v>
      </c>
      <c r="Q10" s="11">
        <v>29.612416930574202</v>
      </c>
      <c r="R10" s="11">
        <v>30.382454817703753</v>
      </c>
      <c r="S10" s="11">
        <v>31.054698616257639</v>
      </c>
      <c r="T10" s="11">
        <v>31.374729612334644</v>
      </c>
      <c r="U10" s="11">
        <v>33.304891264269088</v>
      </c>
      <c r="V10" s="11">
        <v>35.66195759945122</v>
      </c>
      <c r="W10" s="11">
        <v>36.715716507972154</v>
      </c>
      <c r="X10" s="11">
        <v>42.506302231083971</v>
      </c>
      <c r="Y10" s="11">
        <v>43.099337288958559</v>
      </c>
      <c r="Z10" s="11">
        <v>43.730260847029825</v>
      </c>
      <c r="AA10" s="11">
        <v>44.418486421445955</v>
      </c>
      <c r="AB10" s="11">
        <v>45.027651989981784</v>
      </c>
      <c r="AC10" s="11">
        <v>45.631006951164586</v>
      </c>
      <c r="AD10" s="11">
        <v>46.245569517507619</v>
      </c>
      <c r="AE10" s="11">
        <v>46.878434023109271</v>
      </c>
      <c r="AF10" s="11">
        <v>47.52085880089713</v>
      </c>
      <c r="AG10" s="11">
        <v>48.165369199598672</v>
      </c>
      <c r="AH10" s="11">
        <v>48.806410904414498</v>
      </c>
      <c r="AI10" s="11">
        <v>49.447412753114861</v>
      </c>
      <c r="AJ10" s="11">
        <v>50.103080779381735</v>
      </c>
      <c r="AK10" s="11">
        <v>50.756224991512155</v>
      </c>
      <c r="AL10" s="11">
        <v>51.446447810532682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30.890247741573155</v>
      </c>
      <c r="N11" s="11">
        <v>32.440233877941544</v>
      </c>
      <c r="O11" s="11">
        <v>31.773798680292916</v>
      </c>
      <c r="P11" s="11">
        <v>31.020726074432044</v>
      </c>
      <c r="Q11" s="11">
        <v>31.736406424848543</v>
      </c>
      <c r="R11" s="11">
        <v>32.880809676325036</v>
      </c>
      <c r="S11" s="11">
        <v>32.898273915001781</v>
      </c>
      <c r="T11" s="11">
        <v>35.005767129862512</v>
      </c>
      <c r="U11" s="11">
        <v>36.617256719268212</v>
      </c>
      <c r="V11" s="11">
        <v>38.419483951840746</v>
      </c>
      <c r="W11" s="11">
        <v>39.187332567877505</v>
      </c>
      <c r="X11" s="11">
        <v>37.179923925978983</v>
      </c>
      <c r="Y11" s="11">
        <v>37.523137185330413</v>
      </c>
      <c r="Z11" s="11">
        <v>37.914159984425673</v>
      </c>
      <c r="AA11" s="11">
        <v>38.339556491002917</v>
      </c>
      <c r="AB11" s="11">
        <v>38.690733282576709</v>
      </c>
      <c r="AC11" s="11">
        <v>39.029393588912605</v>
      </c>
      <c r="AD11" s="11">
        <v>39.38110408899179</v>
      </c>
      <c r="AE11" s="11">
        <v>39.776741404570274</v>
      </c>
      <c r="AF11" s="11">
        <v>40.148187007022813</v>
      </c>
      <c r="AG11" s="11">
        <v>40.532435562535071</v>
      </c>
      <c r="AH11" s="11">
        <v>40.906978564652015</v>
      </c>
      <c r="AI11" s="11">
        <v>41.278131657184808</v>
      </c>
      <c r="AJ11" s="11">
        <v>41.648359830843638</v>
      </c>
      <c r="AK11" s="11">
        <v>42.024153289761017</v>
      </c>
      <c r="AL11" s="11">
        <v>42.454194051190264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36.299950257661642</v>
      </c>
      <c r="N12" s="11">
        <v>35.097057692470841</v>
      </c>
      <c r="O12" s="11">
        <v>34.86872984223487</v>
      </c>
      <c r="P12" s="11">
        <v>34.957841714716203</v>
      </c>
      <c r="Q12" s="11">
        <v>36.090567576951209</v>
      </c>
      <c r="R12" s="11">
        <v>35.925326564997498</v>
      </c>
      <c r="S12" s="11">
        <v>36.031485195217016</v>
      </c>
      <c r="T12" s="11">
        <v>37.231165411631167</v>
      </c>
      <c r="U12" s="11">
        <v>37.02754058415303</v>
      </c>
      <c r="V12" s="11">
        <v>38.600438340487926</v>
      </c>
      <c r="W12" s="11">
        <v>40.873681343267329</v>
      </c>
      <c r="X12" s="11">
        <v>39.325518064007731</v>
      </c>
      <c r="Y12" s="11">
        <v>39.987173801172752</v>
      </c>
      <c r="Z12" s="11">
        <v>40.522957142614693</v>
      </c>
      <c r="AA12" s="11">
        <v>41.05669040636144</v>
      </c>
      <c r="AB12" s="11">
        <v>41.485291563396316</v>
      </c>
      <c r="AC12" s="11">
        <v>41.888768057224524</v>
      </c>
      <c r="AD12" s="11">
        <v>42.294366355212979</v>
      </c>
      <c r="AE12" s="11">
        <v>42.704990931516484</v>
      </c>
      <c r="AF12" s="11">
        <v>43.103047814220091</v>
      </c>
      <c r="AG12" s="11">
        <v>43.510301312037406</v>
      </c>
      <c r="AH12" s="11">
        <v>43.915401355523805</v>
      </c>
      <c r="AI12" s="11">
        <v>44.319507381776752</v>
      </c>
      <c r="AJ12" s="11">
        <v>44.727028059538867</v>
      </c>
      <c r="AK12" s="11">
        <v>45.115387086928813</v>
      </c>
      <c r="AL12" s="11">
        <v>45.530598942953631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32.495709065849155</v>
      </c>
      <c r="N13" s="11">
        <v>30.700605103197493</v>
      </c>
      <c r="O13" s="11">
        <v>29.414735759792279</v>
      </c>
      <c r="P13" s="11">
        <v>30.854923022576266</v>
      </c>
      <c r="Q13" s="11">
        <v>31.322578957404616</v>
      </c>
      <c r="R13" s="11">
        <v>30.686007421586389</v>
      </c>
      <c r="S13" s="11">
        <v>32.93816285960407</v>
      </c>
      <c r="T13" s="11">
        <v>33.367895251177885</v>
      </c>
      <c r="U13" s="11">
        <v>35.017502807816776</v>
      </c>
      <c r="V13" s="11">
        <v>38.190511279756826</v>
      </c>
      <c r="W13" s="11">
        <v>41.974422010563046</v>
      </c>
      <c r="X13" s="11">
        <v>41.834531606495645</v>
      </c>
      <c r="Y13" s="11">
        <v>42.169265772244295</v>
      </c>
      <c r="Z13" s="11">
        <v>42.631040371444868</v>
      </c>
      <c r="AA13" s="11">
        <v>43.163645839594238</v>
      </c>
      <c r="AB13" s="11">
        <v>43.644599836683327</v>
      </c>
      <c r="AC13" s="11">
        <v>44.120060749759169</v>
      </c>
      <c r="AD13" s="11">
        <v>44.599144112946384</v>
      </c>
      <c r="AE13" s="11">
        <v>45.084125330965982</v>
      </c>
      <c r="AF13" s="11">
        <v>45.581432990714156</v>
      </c>
      <c r="AG13" s="11">
        <v>46.077998411983977</v>
      </c>
      <c r="AH13" s="11">
        <v>46.575359207477412</v>
      </c>
      <c r="AI13" s="11">
        <v>47.068646322790848</v>
      </c>
      <c r="AJ13" s="11">
        <v>47.570233012847751</v>
      </c>
      <c r="AK13" s="11">
        <v>48.061844775043966</v>
      </c>
      <c r="AL13" s="11">
        <v>48.563172814454894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72.637282466717721</v>
      </c>
      <c r="N15" s="87">
        <f>SUM(N16:N20)</f>
        <v>75.365011048173841</v>
      </c>
      <c r="O15" s="87">
        <f t="shared" ref="O15:AL15" si="5">SUM(O16:O20)</f>
        <v>74.798069001708882</v>
      </c>
      <c r="P15" s="87">
        <f t="shared" si="5"/>
        <v>73.242351474168885</v>
      </c>
      <c r="Q15" s="87">
        <f t="shared" si="5"/>
        <v>74.935254937765365</v>
      </c>
      <c r="R15" s="87">
        <f t="shared" si="5"/>
        <v>74.579362992080348</v>
      </c>
      <c r="S15" s="87">
        <f t="shared" si="5"/>
        <v>76.336007462768194</v>
      </c>
      <c r="T15" s="87">
        <f t="shared" si="5"/>
        <v>80.913702778326751</v>
      </c>
      <c r="U15" s="87">
        <f t="shared" si="5"/>
        <v>83.023628503069403</v>
      </c>
      <c r="V15" s="87">
        <f t="shared" si="5"/>
        <v>85.832893833638849</v>
      </c>
      <c r="W15" s="87">
        <f t="shared" si="5"/>
        <v>88.367928032068463</v>
      </c>
      <c r="X15" s="87">
        <f t="shared" si="5"/>
        <v>91.403290815683988</v>
      </c>
      <c r="Y15" s="87">
        <f t="shared" si="5"/>
        <v>92.072039798127051</v>
      </c>
      <c r="Z15" s="87">
        <f t="shared" si="5"/>
        <v>93.03507748029412</v>
      </c>
      <c r="AA15" s="87">
        <f t="shared" si="5"/>
        <v>94.165654604652545</v>
      </c>
      <c r="AB15" s="87">
        <f t="shared" si="5"/>
        <v>95.209585557652105</v>
      </c>
      <c r="AC15" s="87">
        <f t="shared" si="5"/>
        <v>96.203241071197851</v>
      </c>
      <c r="AD15" s="87">
        <f t="shared" si="5"/>
        <v>97.183973397483413</v>
      </c>
      <c r="AE15" s="87">
        <f t="shared" si="5"/>
        <v>98.153166542596978</v>
      </c>
      <c r="AF15" s="87">
        <f t="shared" si="5"/>
        <v>99.191847319577548</v>
      </c>
      <c r="AG15" s="87">
        <f t="shared" si="5"/>
        <v>100.2269064851463</v>
      </c>
      <c r="AH15" s="87">
        <f t="shared" si="5"/>
        <v>101.29782549424822</v>
      </c>
      <c r="AI15" s="87">
        <f t="shared" si="5"/>
        <v>102.35158186975499</v>
      </c>
      <c r="AJ15" s="87">
        <f t="shared" si="5"/>
        <v>103.42861547898292</v>
      </c>
      <c r="AK15" s="87">
        <f t="shared" si="5"/>
        <v>104.48429179145197</v>
      </c>
      <c r="AL15" s="87">
        <f t="shared" si="5"/>
        <v>105.58451504678899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10.933529292313251</v>
      </c>
      <c r="N16" s="11">
        <v>11.038160746546833</v>
      </c>
      <c r="O16" s="11">
        <v>11.087591860026054</v>
      </c>
      <c r="P16" s="11">
        <v>11.210750056462359</v>
      </c>
      <c r="Q16" s="11">
        <v>10.755721742836489</v>
      </c>
      <c r="R16" s="11">
        <v>10.650701606583436</v>
      </c>
      <c r="S16" s="11">
        <v>11.069105863507286</v>
      </c>
      <c r="T16" s="11">
        <v>12.629583735492419</v>
      </c>
      <c r="U16" s="11">
        <v>12.789868686701988</v>
      </c>
      <c r="V16" s="11">
        <v>13.024343292706581</v>
      </c>
      <c r="W16" s="11">
        <v>13.985184683080027</v>
      </c>
      <c r="X16" s="11">
        <v>12.654568877432647</v>
      </c>
      <c r="Y16" s="11">
        <v>12.767428234467422</v>
      </c>
      <c r="Z16" s="11">
        <v>12.880113427705389</v>
      </c>
      <c r="AA16" s="11">
        <v>13.001849664153742</v>
      </c>
      <c r="AB16" s="11">
        <v>13.104636418099023</v>
      </c>
      <c r="AC16" s="11">
        <v>13.203401913892058</v>
      </c>
      <c r="AD16" s="11">
        <v>13.293270316213453</v>
      </c>
      <c r="AE16" s="11">
        <v>13.390296363221282</v>
      </c>
      <c r="AF16" s="11">
        <v>13.506037677853096</v>
      </c>
      <c r="AG16" s="11">
        <v>13.621994183639275</v>
      </c>
      <c r="AH16" s="11">
        <v>13.734164013879465</v>
      </c>
      <c r="AI16" s="11">
        <v>13.840179471830966</v>
      </c>
      <c r="AJ16" s="11">
        <v>13.951603467914838</v>
      </c>
      <c r="AK16" s="11">
        <v>14.063922133470856</v>
      </c>
      <c r="AL16" s="11">
        <v>14.179464801781597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11.884940391538278</v>
      </c>
      <c r="N17" s="11">
        <v>15.242370306381391</v>
      </c>
      <c r="O17" s="11">
        <v>14.637247948993986</v>
      </c>
      <c r="P17" s="11">
        <v>14.08047938671416</v>
      </c>
      <c r="Q17" s="11">
        <v>14.258953460068371</v>
      </c>
      <c r="R17" s="11">
        <v>14.980896217151185</v>
      </c>
      <c r="S17" s="11">
        <v>14.888853941385022</v>
      </c>
      <c r="T17" s="11">
        <v>15.219674197015864</v>
      </c>
      <c r="U17" s="11">
        <v>17.082319923685482</v>
      </c>
      <c r="V17" s="11">
        <v>17.236170892217601</v>
      </c>
      <c r="W17" s="11">
        <v>17.923469121005944</v>
      </c>
      <c r="X17" s="11">
        <v>26.262061839431002</v>
      </c>
      <c r="Y17" s="11">
        <v>26.832874666696025</v>
      </c>
      <c r="Z17" s="11">
        <v>27.432495462532536</v>
      </c>
      <c r="AA17" s="11">
        <v>28.063992105095398</v>
      </c>
      <c r="AB17" s="11">
        <v>28.652255198090611</v>
      </c>
      <c r="AC17" s="11">
        <v>29.229854048316302</v>
      </c>
      <c r="AD17" s="11">
        <v>29.817514368923039</v>
      </c>
      <c r="AE17" s="11">
        <v>30.383986318246091</v>
      </c>
      <c r="AF17" s="11">
        <v>30.978273678127593</v>
      </c>
      <c r="AG17" s="11">
        <v>31.577853578106712</v>
      </c>
      <c r="AH17" s="11">
        <v>32.220113137829721</v>
      </c>
      <c r="AI17" s="11">
        <v>32.845138375864757</v>
      </c>
      <c r="AJ17" s="11">
        <v>33.44369664877177</v>
      </c>
      <c r="AK17" s="11">
        <v>34.037811779064889</v>
      </c>
      <c r="AL17" s="11">
        <v>34.61341863858636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8.4974591788049665</v>
      </c>
      <c r="N18" s="11">
        <v>9.8894712253347432</v>
      </c>
      <c r="O18" s="11">
        <v>8.8552578196164173</v>
      </c>
      <c r="P18" s="11">
        <v>7.6736057164370086</v>
      </c>
      <c r="Q18" s="11">
        <v>7.6275287931457196</v>
      </c>
      <c r="R18" s="11">
        <v>7.5385046891874383</v>
      </c>
      <c r="S18" s="11">
        <v>7.850594063215028</v>
      </c>
      <c r="T18" s="11">
        <v>8.1095573095151696</v>
      </c>
      <c r="U18" s="11">
        <v>7.878669841620856</v>
      </c>
      <c r="V18" s="11">
        <v>8.1440446534603126</v>
      </c>
      <c r="W18" s="11">
        <v>8.4507187371360306</v>
      </c>
      <c r="X18" s="11">
        <v>6.7412819798801191</v>
      </c>
      <c r="Y18" s="11">
        <v>6.6802798527478622</v>
      </c>
      <c r="Z18" s="11">
        <v>6.6854938842321658</v>
      </c>
      <c r="AA18" s="11">
        <v>6.6897691068758833</v>
      </c>
      <c r="AB18" s="11">
        <v>6.7365556563910856</v>
      </c>
      <c r="AC18" s="11">
        <v>6.7713849132835575</v>
      </c>
      <c r="AD18" s="11">
        <v>6.8035616100602745</v>
      </c>
      <c r="AE18" s="11">
        <v>6.8255443579067174</v>
      </c>
      <c r="AF18" s="11">
        <v>6.866944947819424</v>
      </c>
      <c r="AG18" s="11">
        <v>6.8942582194174094</v>
      </c>
      <c r="AH18" s="11">
        <v>6.9240879617879409</v>
      </c>
      <c r="AI18" s="11">
        <v>6.9544810048944861</v>
      </c>
      <c r="AJ18" s="11">
        <v>6.9967986887618085</v>
      </c>
      <c r="AK18" s="11">
        <v>7.0099992846151213</v>
      </c>
      <c r="AL18" s="11">
        <v>7.0467287339980222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7.1748773642629295</v>
      </c>
      <c r="N19" s="11">
        <v>6.920242464264712</v>
      </c>
      <c r="O19" s="11">
        <v>7.5624836942691855</v>
      </c>
      <c r="P19" s="11">
        <v>7.8919029847727105</v>
      </c>
      <c r="Q19" s="11">
        <v>8.4344695595511006</v>
      </c>
      <c r="R19" s="11">
        <v>7.7002002082204903</v>
      </c>
      <c r="S19" s="11">
        <v>8.6124076931244513</v>
      </c>
      <c r="T19" s="11">
        <v>9.3388864026682104</v>
      </c>
      <c r="U19" s="11">
        <v>10.047843332087712</v>
      </c>
      <c r="V19" s="11">
        <v>9.6202019142063051</v>
      </c>
      <c r="W19" s="11">
        <v>9.2508916163398851</v>
      </c>
      <c r="X19" s="11">
        <v>7.9020171797167293</v>
      </c>
      <c r="Y19" s="11">
        <v>7.7857140935557947</v>
      </c>
      <c r="Z19" s="11">
        <v>7.7927933811562102</v>
      </c>
      <c r="AA19" s="11">
        <v>7.876494561037453</v>
      </c>
      <c r="AB19" s="11">
        <v>7.9525000031053814</v>
      </c>
      <c r="AC19" s="11">
        <v>8.0188461569539999</v>
      </c>
      <c r="AD19" s="11">
        <v>8.0828242437747342</v>
      </c>
      <c r="AE19" s="11">
        <v>8.1536764469854166</v>
      </c>
      <c r="AF19" s="11">
        <v>8.2272059820451275</v>
      </c>
      <c r="AG19" s="11">
        <v>8.3027404066404067</v>
      </c>
      <c r="AH19" s="11">
        <v>8.3787022445579407</v>
      </c>
      <c r="AI19" s="11">
        <v>8.4524026259074763</v>
      </c>
      <c r="AJ19" s="11">
        <v>8.5413912583266676</v>
      </c>
      <c r="AK19" s="11">
        <v>8.6397242265408618</v>
      </c>
      <c r="AL19" s="11">
        <v>8.7545930496054041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34.146476239798297</v>
      </c>
      <c r="N20" s="11">
        <v>32.274766305646153</v>
      </c>
      <c r="O20" s="11">
        <v>32.655487678803233</v>
      </c>
      <c r="P20" s="11">
        <v>32.385613329782636</v>
      </c>
      <c r="Q20" s="11">
        <v>33.858581382163678</v>
      </c>
      <c r="R20" s="11">
        <v>33.709060270937805</v>
      </c>
      <c r="S20" s="11">
        <v>33.915045901536402</v>
      </c>
      <c r="T20" s="11">
        <v>35.616001133635095</v>
      </c>
      <c r="U20" s="11">
        <v>35.224926718973364</v>
      </c>
      <c r="V20" s="11">
        <v>37.808133081048055</v>
      </c>
      <c r="W20" s="11">
        <v>38.757663874506576</v>
      </c>
      <c r="X20" s="11">
        <v>37.84336093922348</v>
      </c>
      <c r="Y20" s="11">
        <v>38.00574295065995</v>
      </c>
      <c r="Z20" s="11">
        <v>38.244181324667828</v>
      </c>
      <c r="AA20" s="11">
        <v>38.533549167490065</v>
      </c>
      <c r="AB20" s="11">
        <v>38.76363828196601</v>
      </c>
      <c r="AC20" s="11">
        <v>38.979754038751928</v>
      </c>
      <c r="AD20" s="11">
        <v>39.186802858511911</v>
      </c>
      <c r="AE20" s="11">
        <v>39.399663056237472</v>
      </c>
      <c r="AF20" s="11">
        <v>39.613385033732307</v>
      </c>
      <c r="AG20" s="11">
        <v>39.830060097342496</v>
      </c>
      <c r="AH20" s="11">
        <v>40.040758136193148</v>
      </c>
      <c r="AI20" s="11">
        <v>40.259380391257324</v>
      </c>
      <c r="AJ20" s="11">
        <v>40.495125415207845</v>
      </c>
      <c r="AK20" s="11">
        <v>40.73283436776024</v>
      </c>
      <c r="AL20" s="11">
        <v>40.990309822817601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84.011070476172634</v>
      </c>
      <c r="N22" s="87">
        <f>SUM(N23:N24)</f>
        <v>85.682754784846878</v>
      </c>
      <c r="O22" s="87">
        <f t="shared" ref="O22:AL22" si="7">SUM(O23:O24)</f>
        <v>86.11111699592503</v>
      </c>
      <c r="P22" s="87">
        <f t="shared" si="7"/>
        <v>83.269002510104826</v>
      </c>
      <c r="Q22" s="87">
        <f t="shared" si="7"/>
        <v>86.368592757079867</v>
      </c>
      <c r="R22" s="87">
        <f t="shared" si="7"/>
        <v>86.388462715128099</v>
      </c>
      <c r="S22" s="87">
        <f t="shared" si="7"/>
        <v>82.991771221921937</v>
      </c>
      <c r="T22" s="87">
        <f t="shared" si="7"/>
        <v>89.615935413050508</v>
      </c>
      <c r="U22" s="87">
        <f t="shared" si="7"/>
        <v>86.205186819709411</v>
      </c>
      <c r="V22" s="87">
        <f t="shared" si="7"/>
        <v>89.117473257463487</v>
      </c>
      <c r="W22" s="87">
        <f t="shared" si="7"/>
        <v>91.422855812061186</v>
      </c>
      <c r="X22" s="87">
        <f t="shared" si="7"/>
        <v>93.829952727191682</v>
      </c>
      <c r="Y22" s="87">
        <f t="shared" si="7"/>
        <v>93.727213251468413</v>
      </c>
      <c r="Z22" s="87">
        <f t="shared" si="7"/>
        <v>93.655279234890173</v>
      </c>
      <c r="AA22" s="87">
        <f t="shared" si="7"/>
        <v>93.712339391192643</v>
      </c>
      <c r="AB22" s="87">
        <f t="shared" si="7"/>
        <v>93.6046405213486</v>
      </c>
      <c r="AC22" s="87">
        <f t="shared" si="7"/>
        <v>93.346673648164526</v>
      </c>
      <c r="AD22" s="87">
        <f t="shared" si="7"/>
        <v>92.917783021225588</v>
      </c>
      <c r="AE22" s="87">
        <f t="shared" si="7"/>
        <v>92.557779556834589</v>
      </c>
      <c r="AF22" s="87">
        <f t="shared" si="7"/>
        <v>92.10031274826305</v>
      </c>
      <c r="AG22" s="87">
        <f t="shared" si="7"/>
        <v>91.667682899815603</v>
      </c>
      <c r="AH22" s="87">
        <f t="shared" si="7"/>
        <v>91.21132178923547</v>
      </c>
      <c r="AI22" s="87">
        <f t="shared" si="7"/>
        <v>90.789629178691783</v>
      </c>
      <c r="AJ22" s="87">
        <f t="shared" si="7"/>
        <v>90.36081484746434</v>
      </c>
      <c r="AK22" s="87">
        <f t="shared" si="7"/>
        <v>89.905081045158994</v>
      </c>
      <c r="AL22" s="87">
        <f t="shared" si="7"/>
        <v>89.329525675294889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65.637159514446253</v>
      </c>
      <c r="N23" s="11">
        <v>68.630469934254734</v>
      </c>
      <c r="O23" s="11">
        <v>69.474324726159011</v>
      </c>
      <c r="P23" s="11">
        <v>66.306401178118023</v>
      </c>
      <c r="Q23" s="11">
        <v>69.100180370794718</v>
      </c>
      <c r="R23" s="11">
        <v>70.49613311937317</v>
      </c>
      <c r="S23" s="11">
        <v>68.071859131047589</v>
      </c>
      <c r="T23" s="11">
        <v>73.24434749643919</v>
      </c>
      <c r="U23" s="11">
        <v>70.09371952923459</v>
      </c>
      <c r="V23" s="11">
        <v>73.604193359936872</v>
      </c>
      <c r="W23" s="11">
        <v>76.35476959875686</v>
      </c>
      <c r="X23" s="11">
        <v>78.937953186014056</v>
      </c>
      <c r="Y23" s="11">
        <v>79.055165643869074</v>
      </c>
      <c r="Z23" s="11">
        <v>79.213986581105061</v>
      </c>
      <c r="AA23" s="11">
        <v>79.501688677620038</v>
      </c>
      <c r="AB23" s="11">
        <v>79.687895039752306</v>
      </c>
      <c r="AC23" s="11">
        <v>79.83618835470466</v>
      </c>
      <c r="AD23" s="11">
        <v>79.915864574705552</v>
      </c>
      <c r="AE23" s="11">
        <v>79.973993127633605</v>
      </c>
      <c r="AF23" s="11">
        <v>79.975148081571788</v>
      </c>
      <c r="AG23" s="11">
        <v>79.991927675570494</v>
      </c>
      <c r="AH23" s="11">
        <v>79.971815544642766</v>
      </c>
      <c r="AI23" s="11">
        <v>79.925847643051341</v>
      </c>
      <c r="AJ23" s="11">
        <v>79.883355224884397</v>
      </c>
      <c r="AK23" s="11">
        <v>79.888820505955394</v>
      </c>
      <c r="AL23" s="11">
        <v>79.923173275831189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18.373910961726384</v>
      </c>
      <c r="N24" s="11">
        <v>17.052284850592144</v>
      </c>
      <c r="O24" s="11">
        <v>16.636792269766016</v>
      </c>
      <c r="P24" s="11">
        <v>16.962601331986797</v>
      </c>
      <c r="Q24" s="11">
        <v>17.268412386285146</v>
      </c>
      <c r="R24" s="11">
        <v>15.892329595754923</v>
      </c>
      <c r="S24" s="11">
        <v>14.919912090874353</v>
      </c>
      <c r="T24" s="11">
        <v>16.371587916611322</v>
      </c>
      <c r="U24" s="11">
        <v>16.111467290474828</v>
      </c>
      <c r="V24" s="11">
        <v>15.513279897526621</v>
      </c>
      <c r="W24" s="11">
        <v>15.068086213304319</v>
      </c>
      <c r="X24" s="11">
        <v>14.891999541177618</v>
      </c>
      <c r="Y24" s="11">
        <v>14.672047607599342</v>
      </c>
      <c r="Z24" s="11">
        <v>14.441292653785105</v>
      </c>
      <c r="AA24" s="11">
        <v>14.210650713572599</v>
      </c>
      <c r="AB24" s="11">
        <v>13.916745481596296</v>
      </c>
      <c r="AC24" s="11">
        <v>13.510485293459869</v>
      </c>
      <c r="AD24" s="11">
        <v>13.001918446520037</v>
      </c>
      <c r="AE24" s="11">
        <v>12.583786429200979</v>
      </c>
      <c r="AF24" s="11">
        <v>12.125164666691262</v>
      </c>
      <c r="AG24" s="11">
        <v>11.675755224245103</v>
      </c>
      <c r="AH24" s="11">
        <v>11.239506244592699</v>
      </c>
      <c r="AI24" s="11">
        <v>10.863781535640445</v>
      </c>
      <c r="AJ24" s="11">
        <v>10.477459622579945</v>
      </c>
      <c r="AK24" s="11">
        <v>10.0162605392036</v>
      </c>
      <c r="AL24" s="11">
        <v>9.4063523994637013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61.015267746972789</v>
      </c>
      <c r="N26" s="87">
        <f>SUM(N27:N30)</f>
        <v>58.625650779533601</v>
      </c>
      <c r="O26" s="87">
        <f t="shared" ref="O26:AL26" si="9">SUM(O27:O30)</f>
        <v>59.836275429560317</v>
      </c>
      <c r="P26" s="87">
        <f t="shared" si="9"/>
        <v>58.927046918618942</v>
      </c>
      <c r="Q26" s="87">
        <f t="shared" si="9"/>
        <v>63.581240702000215</v>
      </c>
      <c r="R26" s="87">
        <f>SUM(R27:R30)</f>
        <v>60.971492651563921</v>
      </c>
      <c r="S26" s="87">
        <f t="shared" si="9"/>
        <v>58.972682794535871</v>
      </c>
      <c r="T26" s="87">
        <f t="shared" si="9"/>
        <v>61.426602848861044</v>
      </c>
      <c r="U26" s="87">
        <f t="shared" si="9"/>
        <v>57.913594236326219</v>
      </c>
      <c r="V26" s="87">
        <f t="shared" si="9"/>
        <v>62.879556007466121</v>
      </c>
      <c r="W26" s="87">
        <f t="shared" si="9"/>
        <v>55.457650337137267</v>
      </c>
      <c r="X26" s="87">
        <f t="shared" si="9"/>
        <v>55.889561383040984</v>
      </c>
      <c r="Y26" s="87">
        <f t="shared" si="9"/>
        <v>55.606002236457684</v>
      </c>
      <c r="Z26" s="87">
        <f t="shared" si="9"/>
        <v>55.430039236092405</v>
      </c>
      <c r="AA26" s="87">
        <f t="shared" si="9"/>
        <v>55.3472433494981</v>
      </c>
      <c r="AB26" s="87">
        <f t="shared" si="9"/>
        <v>55.165963184777745</v>
      </c>
      <c r="AC26" s="87">
        <f t="shared" si="9"/>
        <v>54.988521062172055</v>
      </c>
      <c r="AD26" s="87">
        <f t="shared" si="9"/>
        <v>54.770942241260641</v>
      </c>
      <c r="AE26" s="87">
        <f t="shared" si="9"/>
        <v>54.539348200398976</v>
      </c>
      <c r="AF26" s="87">
        <f t="shared" si="9"/>
        <v>54.291879728269542</v>
      </c>
      <c r="AG26" s="87">
        <f t="shared" si="9"/>
        <v>54.074364925225829</v>
      </c>
      <c r="AH26" s="87">
        <f t="shared" si="9"/>
        <v>53.852222223248027</v>
      </c>
      <c r="AI26" s="87">
        <f t="shared" si="9"/>
        <v>53.632151707243167</v>
      </c>
      <c r="AJ26" s="87">
        <f t="shared" si="9"/>
        <v>53.432831074163275</v>
      </c>
      <c r="AK26" s="87">
        <f t="shared" si="9"/>
        <v>53.257088724762056</v>
      </c>
      <c r="AL26" s="87">
        <f t="shared" si="9"/>
        <v>53.069089728424295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4.9261493524803051</v>
      </c>
      <c r="N27" s="11">
        <v>4.2230396421426697</v>
      </c>
      <c r="O27" s="11">
        <v>4.7314323839757204</v>
      </c>
      <c r="P27" s="11">
        <v>5.1718907974180421</v>
      </c>
      <c r="Q27" s="11">
        <v>5.4090396253236115</v>
      </c>
      <c r="R27" s="11">
        <v>5.5262712216288801</v>
      </c>
      <c r="S27" s="11">
        <v>5.3809241775988914</v>
      </c>
      <c r="T27" s="11">
        <v>5.215750578299974</v>
      </c>
      <c r="U27" s="11">
        <v>4.600031204212752</v>
      </c>
      <c r="V27" s="11">
        <v>6.1714099943821017</v>
      </c>
      <c r="W27" s="11">
        <v>5.7887015787909668</v>
      </c>
      <c r="X27" s="11">
        <v>5.4628716521755241</v>
      </c>
      <c r="Y27" s="11">
        <v>5.4788994975089702</v>
      </c>
      <c r="Z27" s="11">
        <v>5.5470411453110904</v>
      </c>
      <c r="AA27" s="11">
        <v>5.6321886171547355</v>
      </c>
      <c r="AB27" s="11">
        <v>5.6982897387215417</v>
      </c>
      <c r="AC27" s="11">
        <v>5.7610699838257382</v>
      </c>
      <c r="AD27" s="11">
        <v>5.820683498269756</v>
      </c>
      <c r="AE27" s="11">
        <v>5.8795323636067849</v>
      </c>
      <c r="AF27" s="11">
        <v>5.936412150389363</v>
      </c>
      <c r="AG27" s="11">
        <v>5.9938269686407519</v>
      </c>
      <c r="AH27" s="11">
        <v>6.0430484625097725</v>
      </c>
      <c r="AI27" s="11">
        <v>6.096798669640398</v>
      </c>
      <c r="AJ27" s="11">
        <v>6.1530850506304686</v>
      </c>
      <c r="AK27" s="11">
        <v>6.2134963074209644</v>
      </c>
      <c r="AL27" s="11">
        <v>6.2737567177622671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22.510646213764414</v>
      </c>
      <c r="N28" s="11">
        <v>22.538967703710693</v>
      </c>
      <c r="O28" s="11">
        <v>21.715294949513272</v>
      </c>
      <c r="P28" s="11">
        <v>21.821457246952988</v>
      </c>
      <c r="Q28" s="11">
        <v>24.421395254267971</v>
      </c>
      <c r="R28" s="11">
        <v>22.898545046990407</v>
      </c>
      <c r="S28" s="11">
        <v>21.89101360278082</v>
      </c>
      <c r="T28" s="11">
        <v>23.161003369524369</v>
      </c>
      <c r="U28" s="11">
        <v>22.349068782314614</v>
      </c>
      <c r="V28" s="11">
        <v>24.737414165600619</v>
      </c>
      <c r="W28" s="11">
        <v>20.836196799554056</v>
      </c>
      <c r="X28" s="11">
        <v>20.779215341570971</v>
      </c>
      <c r="Y28" s="11">
        <v>20.627654305258481</v>
      </c>
      <c r="Z28" s="11">
        <v>20.497284192630243</v>
      </c>
      <c r="AA28" s="11">
        <v>20.395547761997957</v>
      </c>
      <c r="AB28" s="11">
        <v>20.253828067683571</v>
      </c>
      <c r="AC28" s="11">
        <v>20.111173352807629</v>
      </c>
      <c r="AD28" s="11">
        <v>19.958062532666272</v>
      </c>
      <c r="AE28" s="11">
        <v>19.807290802940571</v>
      </c>
      <c r="AF28" s="11">
        <v>19.657624000521203</v>
      </c>
      <c r="AG28" s="11">
        <v>19.513818249326313</v>
      </c>
      <c r="AH28" s="11">
        <v>19.367046976351336</v>
      </c>
      <c r="AI28" s="11">
        <v>19.216863510239474</v>
      </c>
      <c r="AJ28" s="11">
        <v>19.064455600135247</v>
      </c>
      <c r="AK28" s="11">
        <v>18.909654424091048</v>
      </c>
      <c r="AL28" s="11">
        <v>18.758996883403263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20.660874475954902</v>
      </c>
      <c r="N29" s="11">
        <v>18.90236578239826</v>
      </c>
      <c r="O29" s="11">
        <v>20.030512966565414</v>
      </c>
      <c r="P29" s="11">
        <v>18.69195466471605</v>
      </c>
      <c r="Q29" s="11">
        <v>20.532193404382379</v>
      </c>
      <c r="R29" s="11">
        <v>19.162952019824345</v>
      </c>
      <c r="S29" s="11">
        <v>18.298842990062408</v>
      </c>
      <c r="T29" s="11">
        <v>19.393170662999278</v>
      </c>
      <c r="U29" s="11">
        <v>18.271227550236684</v>
      </c>
      <c r="V29" s="11">
        <v>19.755143848976356</v>
      </c>
      <c r="W29" s="11">
        <v>16.92236112626146</v>
      </c>
      <c r="X29" s="11">
        <v>17.227493036826711</v>
      </c>
      <c r="Y29" s="11">
        <v>17.124763300120655</v>
      </c>
      <c r="Z29" s="11">
        <v>17.010086280473477</v>
      </c>
      <c r="AA29" s="11">
        <v>16.927114356910828</v>
      </c>
      <c r="AB29" s="11">
        <v>16.823531929955063</v>
      </c>
      <c r="AC29" s="11">
        <v>16.711271034642905</v>
      </c>
      <c r="AD29" s="11">
        <v>16.592917296949484</v>
      </c>
      <c r="AE29" s="11">
        <v>16.467237040963973</v>
      </c>
      <c r="AF29" s="11">
        <v>16.330979939294103</v>
      </c>
      <c r="AG29" s="11">
        <v>16.198809970767456</v>
      </c>
      <c r="AH29" s="11">
        <v>16.068752228258255</v>
      </c>
      <c r="AI29" s="11">
        <v>15.946753680001713</v>
      </c>
      <c r="AJ29" s="11">
        <v>15.833272882113633</v>
      </c>
      <c r="AK29" s="11">
        <v>15.70210526500472</v>
      </c>
      <c r="AL29" s="11">
        <v>15.568286149989646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12.917597704773167</v>
      </c>
      <c r="N30" s="11">
        <v>12.961277651281977</v>
      </c>
      <c r="O30" s="11">
        <v>13.359035129505909</v>
      </c>
      <c r="P30" s="11">
        <v>13.241744209531861</v>
      </c>
      <c r="Q30" s="11">
        <v>13.218612418026256</v>
      </c>
      <c r="R30" s="11">
        <v>13.383724363120283</v>
      </c>
      <c r="S30" s="11">
        <v>13.401902024093751</v>
      </c>
      <c r="T30" s="11">
        <v>13.656678238037424</v>
      </c>
      <c r="U30" s="11">
        <v>12.693266699562171</v>
      </c>
      <c r="V30" s="11">
        <v>12.215587998507051</v>
      </c>
      <c r="W30" s="11">
        <v>11.910390832530782</v>
      </c>
      <c r="X30" s="11">
        <v>12.419981352467772</v>
      </c>
      <c r="Y30" s="11">
        <v>12.37468513356958</v>
      </c>
      <c r="Z30" s="11">
        <v>12.375627617677596</v>
      </c>
      <c r="AA30" s="11">
        <v>12.392392613434577</v>
      </c>
      <c r="AB30" s="11">
        <v>12.390313448417567</v>
      </c>
      <c r="AC30" s="11">
        <v>12.405006690895778</v>
      </c>
      <c r="AD30" s="11">
        <v>12.399278913375124</v>
      </c>
      <c r="AE30" s="11">
        <v>12.385287992887648</v>
      </c>
      <c r="AF30" s="11">
        <v>12.366863638064878</v>
      </c>
      <c r="AG30" s="11">
        <v>12.367909736491304</v>
      </c>
      <c r="AH30" s="11">
        <v>12.373374556128661</v>
      </c>
      <c r="AI30" s="11">
        <v>12.371735847361583</v>
      </c>
      <c r="AJ30" s="11">
        <v>12.382017541283933</v>
      </c>
      <c r="AK30" s="11">
        <v>12.431832728245322</v>
      </c>
      <c r="AL30" s="11">
        <v>12.468049977269116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79.420256121830235</v>
      </c>
      <c r="N32" s="87">
        <f t="shared" si="10"/>
        <v>75.130339313140141</v>
      </c>
      <c r="O32" s="87">
        <f t="shared" si="10"/>
        <v>74.385853347059467</v>
      </c>
      <c r="P32" s="87">
        <f t="shared" si="10"/>
        <v>74.374979367555994</v>
      </c>
      <c r="Q32" s="87">
        <f t="shared" si="10"/>
        <v>78.061981064935921</v>
      </c>
      <c r="R32" s="87">
        <f t="shared" si="10"/>
        <v>80.327306402516015</v>
      </c>
      <c r="S32" s="87">
        <f t="shared" si="10"/>
        <v>78.977289190971931</v>
      </c>
      <c r="T32" s="87">
        <f t="shared" si="10"/>
        <v>82.135197329947687</v>
      </c>
      <c r="U32" s="87">
        <f t="shared" si="10"/>
        <v>81.757016761842038</v>
      </c>
      <c r="V32" s="87">
        <f t="shared" si="10"/>
        <v>84.514703641324644</v>
      </c>
      <c r="W32" s="87">
        <f t="shared" si="10"/>
        <v>81.833329771402774</v>
      </c>
      <c r="X32" s="87">
        <f t="shared" si="10"/>
        <v>80.716205382231607</v>
      </c>
      <c r="Y32" s="87">
        <f t="shared" si="10"/>
        <v>81.561183994165944</v>
      </c>
      <c r="Z32" s="87">
        <f t="shared" si="10"/>
        <v>82.431327612308479</v>
      </c>
      <c r="AA32" s="87">
        <f t="shared" si="10"/>
        <v>83.406932939977878</v>
      </c>
      <c r="AB32" s="87">
        <f t="shared" si="10"/>
        <v>84.186468078902635</v>
      </c>
      <c r="AC32" s="87">
        <f t="shared" si="10"/>
        <v>84.928580327787174</v>
      </c>
      <c r="AD32" s="87">
        <f t="shared" si="10"/>
        <v>85.6379356031524</v>
      </c>
      <c r="AE32" s="87">
        <f t="shared" ref="AE32" si="11">SUM(AE33:AE35)</f>
        <v>86.245295565289922</v>
      </c>
      <c r="AF32" s="87">
        <f t="shared" ref="AF32" si="12">SUM(AF33:AF35)</f>
        <v>86.909041534821398</v>
      </c>
      <c r="AG32" s="87">
        <f t="shared" ref="AG32" si="13">SUM(AG33:AG35)</f>
        <v>87.590758513286161</v>
      </c>
      <c r="AH32" s="87">
        <f t="shared" ref="AH32" si="14">SUM(AH33:AH35)</f>
        <v>88.297320736066496</v>
      </c>
      <c r="AI32" s="87">
        <f t="shared" ref="AI32" si="15">SUM(AI33:AI35)</f>
        <v>89.007698513281284</v>
      </c>
      <c r="AJ32" s="87">
        <f t="shared" ref="AJ32" si="16">SUM(AJ33:AJ35)</f>
        <v>89.678231477967714</v>
      </c>
      <c r="AK32" s="87">
        <f t="shared" ref="AK32" si="17">SUM(AK33:AK35)</f>
        <v>90.315379110551092</v>
      </c>
      <c r="AL32" s="87">
        <f t="shared" ref="AL32" si="18">SUM(AL33:AL35)</f>
        <v>90.915812262964494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64.345426805121178</v>
      </c>
      <c r="N33" s="11">
        <v>59.722324586791601</v>
      </c>
      <c r="O33" s="11">
        <v>59.067606372722651</v>
      </c>
      <c r="P33" s="11">
        <v>59.475279465580293</v>
      </c>
      <c r="Q33" s="11">
        <v>61.82022904416273</v>
      </c>
      <c r="R33" s="11">
        <v>64.35030546678712</v>
      </c>
      <c r="S33" s="11">
        <v>64.08601449096291</v>
      </c>
      <c r="T33" s="11">
        <v>65.91750479119689</v>
      </c>
      <c r="U33" s="11">
        <v>64.979790790273711</v>
      </c>
      <c r="V33" s="11">
        <v>67.244364507390927</v>
      </c>
      <c r="W33" s="11">
        <v>66.62635867984487</v>
      </c>
      <c r="X33" s="11">
        <v>66.98981791978062</v>
      </c>
      <c r="Y33" s="11">
        <v>67.837472764856443</v>
      </c>
      <c r="Z33" s="11">
        <v>68.703063933802696</v>
      </c>
      <c r="AA33" s="11">
        <v>69.636999510266435</v>
      </c>
      <c r="AB33" s="11">
        <v>70.420008369797827</v>
      </c>
      <c r="AC33" s="11">
        <v>71.182004181362885</v>
      </c>
      <c r="AD33" s="11">
        <v>71.92147867003473</v>
      </c>
      <c r="AE33" s="11">
        <v>72.564195982346533</v>
      </c>
      <c r="AF33" s="11">
        <v>73.250291893486619</v>
      </c>
      <c r="AG33" s="11">
        <v>73.950015125664024</v>
      </c>
      <c r="AH33" s="11">
        <v>74.677098573685868</v>
      </c>
      <c r="AI33" s="11">
        <v>75.41539020859706</v>
      </c>
      <c r="AJ33" s="11">
        <v>76.101413375833744</v>
      </c>
      <c r="AK33" s="11">
        <v>76.750187286892583</v>
      </c>
      <c r="AL33" s="11">
        <v>77.364630359311533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13.93242313536865</v>
      </c>
      <c r="N34" s="11">
        <v>14.602470572012193</v>
      </c>
      <c r="O34" s="11">
        <v>14.55264763935352</v>
      </c>
      <c r="P34" s="11">
        <v>14.212857632309403</v>
      </c>
      <c r="Q34" s="11">
        <v>15.470214248170276</v>
      </c>
      <c r="R34" s="11">
        <v>15.270127809036564</v>
      </c>
      <c r="S34" s="11">
        <v>14.290922815716465</v>
      </c>
      <c r="T34" s="11">
        <v>15.542695434997849</v>
      </c>
      <c r="U34" s="11">
        <v>16.114766949974271</v>
      </c>
      <c r="V34" s="11">
        <v>16.632243390405108</v>
      </c>
      <c r="W34" s="11">
        <v>14.442020634729571</v>
      </c>
      <c r="X34" s="11">
        <v>13.180673543917688</v>
      </c>
      <c r="Y34" s="11">
        <v>13.177802563116082</v>
      </c>
      <c r="Z34" s="11">
        <v>13.178063550055679</v>
      </c>
      <c r="AA34" s="11">
        <v>13.215156003399288</v>
      </c>
      <c r="AB34" s="11">
        <v>13.204580835610674</v>
      </c>
      <c r="AC34" s="11">
        <v>13.179010304902119</v>
      </c>
      <c r="AD34" s="11">
        <v>13.143199217301909</v>
      </c>
      <c r="AE34" s="11">
        <v>13.103208136774068</v>
      </c>
      <c r="AF34" s="11">
        <v>13.074311043954442</v>
      </c>
      <c r="AG34" s="11">
        <v>13.051019275419657</v>
      </c>
      <c r="AH34" s="11">
        <v>13.025156395860051</v>
      </c>
      <c r="AI34" s="11">
        <v>12.992417970533715</v>
      </c>
      <c r="AJ34" s="11">
        <v>12.970905615949185</v>
      </c>
      <c r="AK34" s="11">
        <v>12.955348290333022</v>
      </c>
      <c r="AL34" s="11">
        <v>12.935611800531374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1.1424061813404038</v>
      </c>
      <c r="N35" s="11">
        <v>0.8055441543363463</v>
      </c>
      <c r="O35" s="11">
        <v>0.76559933498328947</v>
      </c>
      <c r="P35" s="11">
        <v>0.6868422696662958</v>
      </c>
      <c r="Q35" s="11">
        <v>0.77153777260290712</v>
      </c>
      <c r="R35" s="11">
        <v>0.70687312669233271</v>
      </c>
      <c r="S35" s="11">
        <v>0.60035188429255226</v>
      </c>
      <c r="T35" s="11">
        <v>0.6749971037529372</v>
      </c>
      <c r="U35" s="11">
        <v>0.66245902159406322</v>
      </c>
      <c r="V35" s="11">
        <v>0.63809574352861476</v>
      </c>
      <c r="W35" s="11">
        <v>0.76495045682833729</v>
      </c>
      <c r="X35" s="11">
        <v>0.54571391853329843</v>
      </c>
      <c r="Y35" s="11">
        <v>0.54590866619342804</v>
      </c>
      <c r="Z35" s="11">
        <v>0.55020012845010724</v>
      </c>
      <c r="AA35" s="11">
        <v>0.55477742631215643</v>
      </c>
      <c r="AB35" s="11">
        <v>0.56187887349414112</v>
      </c>
      <c r="AC35" s="11">
        <v>0.5675658415221646</v>
      </c>
      <c r="AD35" s="11">
        <v>0.57325771581575224</v>
      </c>
      <c r="AE35" s="11">
        <v>0.57789144616931409</v>
      </c>
      <c r="AF35" s="11">
        <v>0.58443859738034798</v>
      </c>
      <c r="AG35" s="11">
        <v>0.58972411220247567</v>
      </c>
      <c r="AH35" s="11">
        <v>0.59506576652057552</v>
      </c>
      <c r="AI35" s="11">
        <v>0.59989033415050963</v>
      </c>
      <c r="AJ35" s="11">
        <v>0.60591248618478288</v>
      </c>
      <c r="AK35" s="11">
        <v>0.60984353332549268</v>
      </c>
      <c r="AL35" s="11">
        <v>0.61557010312158056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55.937936546946482</v>
      </c>
      <c r="N37" s="87">
        <f t="shared" ref="N37:AL37" si="19">SUM(N38:N39)</f>
        <v>60.686449673444059</v>
      </c>
      <c r="O37" s="87">
        <f t="shared" si="19"/>
        <v>65.340471540956045</v>
      </c>
      <c r="P37" s="87">
        <f t="shared" si="19"/>
        <v>63.917812382895313</v>
      </c>
      <c r="Q37" s="87">
        <f t="shared" si="19"/>
        <v>66.594568668862991</v>
      </c>
      <c r="R37" s="87">
        <f t="shared" si="19"/>
        <v>65.573017771097597</v>
      </c>
      <c r="S37" s="87">
        <f t="shared" si="19"/>
        <v>64.138146846287682</v>
      </c>
      <c r="T37" s="87">
        <f t="shared" si="19"/>
        <v>66.90320172987407</v>
      </c>
      <c r="U37" s="87">
        <f t="shared" si="19"/>
        <v>65.570235116859891</v>
      </c>
      <c r="V37" s="87">
        <f t="shared" si="19"/>
        <v>67.764234144222385</v>
      </c>
      <c r="W37" s="87">
        <f t="shared" si="19"/>
        <v>65.43383347429176</v>
      </c>
      <c r="X37" s="87">
        <f t="shared" si="19"/>
        <v>65.808108774857459</v>
      </c>
      <c r="Y37" s="87">
        <f t="shared" si="19"/>
        <v>66.107565062127733</v>
      </c>
      <c r="Z37" s="87">
        <f t="shared" si="19"/>
        <v>66.35889842502516</v>
      </c>
      <c r="AA37" s="87">
        <f t="shared" si="19"/>
        <v>66.7201167159497</v>
      </c>
      <c r="AB37" s="87">
        <f t="shared" si="19"/>
        <v>66.924423050433248</v>
      </c>
      <c r="AC37" s="87">
        <f t="shared" si="19"/>
        <v>67.100083672827807</v>
      </c>
      <c r="AD37" s="87">
        <f t="shared" si="19"/>
        <v>67.264050537792542</v>
      </c>
      <c r="AE37" s="87">
        <f t="shared" si="19"/>
        <v>67.402845624174333</v>
      </c>
      <c r="AF37" s="87">
        <f t="shared" si="19"/>
        <v>67.514272420773892</v>
      </c>
      <c r="AG37" s="87">
        <f t="shared" si="19"/>
        <v>67.62097774722821</v>
      </c>
      <c r="AH37" s="87">
        <f t="shared" si="19"/>
        <v>67.663488040313752</v>
      </c>
      <c r="AI37" s="87">
        <f t="shared" si="19"/>
        <v>67.72387355448312</v>
      </c>
      <c r="AJ37" s="87">
        <f t="shared" si="19"/>
        <v>67.783762595375151</v>
      </c>
      <c r="AK37" s="87">
        <f t="shared" si="19"/>
        <v>67.847085719198631</v>
      </c>
      <c r="AL37" s="87">
        <f t="shared" si="19"/>
        <v>67.896322221820839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44.820550145714272</v>
      </c>
      <c r="N38" s="11">
        <v>49.029978796109482</v>
      </c>
      <c r="O38" s="11">
        <v>53.341343975155098</v>
      </c>
      <c r="P38" s="11">
        <v>52.161359209765294</v>
      </c>
      <c r="Q38" s="11">
        <v>55.021866167516549</v>
      </c>
      <c r="R38" s="11">
        <v>52.80620277834015</v>
      </c>
      <c r="S38" s="11">
        <v>51.861694329361889</v>
      </c>
      <c r="T38" s="11">
        <v>52.942040581746319</v>
      </c>
      <c r="U38" s="11">
        <v>51.560482742102181</v>
      </c>
      <c r="V38" s="11">
        <v>53.464733686846515</v>
      </c>
      <c r="W38" s="11">
        <v>51.213573578945542</v>
      </c>
      <c r="X38" s="11">
        <v>50.642247360353473</v>
      </c>
      <c r="Y38" s="11">
        <v>50.727514723618413</v>
      </c>
      <c r="Z38" s="11">
        <v>50.767958013618198</v>
      </c>
      <c r="AA38" s="11">
        <v>50.882579793641995</v>
      </c>
      <c r="AB38" s="11">
        <v>50.881002464545283</v>
      </c>
      <c r="AC38" s="11">
        <v>50.847224331374456</v>
      </c>
      <c r="AD38" s="11">
        <v>50.802177346987364</v>
      </c>
      <c r="AE38" s="11">
        <v>50.713081224296495</v>
      </c>
      <c r="AF38" s="11">
        <v>50.622194445142242</v>
      </c>
      <c r="AG38" s="11">
        <v>50.50869672731352</v>
      </c>
      <c r="AH38" s="11">
        <v>50.327934839189332</v>
      </c>
      <c r="AI38" s="11">
        <v>50.145208898815007</v>
      </c>
      <c r="AJ38" s="11">
        <v>49.990494250227187</v>
      </c>
      <c r="AK38" s="11">
        <v>49.813276547710778</v>
      </c>
      <c r="AL38" s="11">
        <v>49.64586399332498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11.11738640123221</v>
      </c>
      <c r="N39" s="11">
        <v>11.656470877334574</v>
      </c>
      <c r="O39" s="11">
        <v>11.999127565800951</v>
      </c>
      <c r="P39" s="11">
        <v>11.756453173130017</v>
      </c>
      <c r="Q39" s="11">
        <v>11.57270250134644</v>
      </c>
      <c r="R39" s="11">
        <v>12.766814992757451</v>
      </c>
      <c r="S39" s="11">
        <v>12.276452516925794</v>
      </c>
      <c r="T39" s="11">
        <v>13.961161148127751</v>
      </c>
      <c r="U39" s="11">
        <v>14.009752374757715</v>
      </c>
      <c r="V39" s="11">
        <v>14.299500457375872</v>
      </c>
      <c r="W39" s="11">
        <v>14.220259895346215</v>
      </c>
      <c r="X39" s="11">
        <v>15.165861414503981</v>
      </c>
      <c r="Y39" s="11">
        <v>15.380050338509319</v>
      </c>
      <c r="Z39" s="11">
        <v>15.59094041140696</v>
      </c>
      <c r="AA39" s="11">
        <v>15.837536922307706</v>
      </c>
      <c r="AB39" s="11">
        <v>16.043420585887961</v>
      </c>
      <c r="AC39" s="11">
        <v>16.252859341453348</v>
      </c>
      <c r="AD39" s="11">
        <v>16.461873190805179</v>
      </c>
      <c r="AE39" s="11">
        <v>16.689764399877838</v>
      </c>
      <c r="AF39" s="11">
        <v>16.892077975631658</v>
      </c>
      <c r="AG39" s="11">
        <v>17.112281019914697</v>
      </c>
      <c r="AH39" s="11">
        <v>17.335553201124416</v>
      </c>
      <c r="AI39" s="11">
        <v>17.578664655668117</v>
      </c>
      <c r="AJ39" s="11">
        <v>17.793268345147958</v>
      </c>
      <c r="AK39" s="11">
        <v>18.033809171487853</v>
      </c>
      <c r="AL39" s="11">
        <v>18.250458228495855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45.383904229790438</v>
      </c>
      <c r="N41" s="87">
        <f t="shared" ref="N41" si="20">SUM(N42:N43)</f>
        <v>45.478509306458903</v>
      </c>
      <c r="O41" s="87">
        <f t="shared" ref="O41" si="21">SUM(O42:O43)</f>
        <v>43.922570385441595</v>
      </c>
      <c r="P41" s="87">
        <f t="shared" ref="P41" si="22">SUM(P42:P43)</f>
        <v>43.587656447173821</v>
      </c>
      <c r="Q41" s="87">
        <f t="shared" ref="Q41" si="23">SUM(Q42:Q43)</f>
        <v>47.458367705374243</v>
      </c>
      <c r="R41" s="87">
        <f t="shared" ref="R41" si="24">SUM(R42:R43)</f>
        <v>45.84907639256248</v>
      </c>
      <c r="S41" s="87">
        <f t="shared" ref="S41" si="25">SUM(S42:S43)</f>
        <v>49.01886250297806</v>
      </c>
      <c r="T41" s="87">
        <f t="shared" ref="T41" si="26">SUM(T42:T43)</f>
        <v>49.613660528886683</v>
      </c>
      <c r="U41" s="87">
        <f t="shared" ref="U41" si="27">SUM(U42:U43)</f>
        <v>49.08522367656137</v>
      </c>
      <c r="V41" s="87">
        <f t="shared" ref="V41" si="28">SUM(V42:V43)</f>
        <v>50.578260947795265</v>
      </c>
      <c r="W41" s="87">
        <f t="shared" ref="W41" si="29">SUM(W42:W43)</f>
        <v>44.819587138354294</v>
      </c>
      <c r="X41" s="87">
        <f t="shared" ref="X41" si="30">SUM(X42:X43)</f>
        <v>46.474132595703558</v>
      </c>
      <c r="Y41" s="87">
        <f t="shared" ref="Y41" si="31">SUM(Y42:Y43)</f>
        <v>46.335969879343416</v>
      </c>
      <c r="Z41" s="87">
        <f t="shared" ref="Z41" si="32">SUM(Z42:Z43)</f>
        <v>46.260882900101237</v>
      </c>
      <c r="AA41" s="87">
        <f t="shared" ref="AA41" si="33">SUM(AA42:AA43)</f>
        <v>46.25375692351259</v>
      </c>
      <c r="AB41" s="87">
        <f t="shared" ref="AB41" si="34">SUM(AB42:AB43)</f>
        <v>46.181129959031885</v>
      </c>
      <c r="AC41" s="87">
        <f t="shared" ref="AC41" si="35">SUM(AC42:AC43)</f>
        <v>46.044280307823655</v>
      </c>
      <c r="AD41" s="87">
        <f t="shared" ref="AD41" si="36">SUM(AD42:AD43)</f>
        <v>45.868316741219992</v>
      </c>
      <c r="AE41" s="87">
        <f t="shared" ref="AE41" si="37">SUM(AE42:AE43)</f>
        <v>45.708009140253722</v>
      </c>
      <c r="AF41" s="87">
        <f t="shared" ref="AF41" si="38">SUM(AF42:AF43)</f>
        <v>45.550858523943205</v>
      </c>
      <c r="AG41" s="87">
        <f t="shared" ref="AG41" si="39">SUM(AG42:AG43)</f>
        <v>45.431326574890065</v>
      </c>
      <c r="AH41" s="87">
        <f t="shared" ref="AH41" si="40">SUM(AH42:AH43)</f>
        <v>45.310999312569493</v>
      </c>
      <c r="AI41" s="87">
        <f t="shared" ref="AI41" si="41">SUM(AI42:AI43)</f>
        <v>45.166394021845846</v>
      </c>
      <c r="AJ41" s="87">
        <f t="shared" ref="AJ41" si="42">SUM(AJ42:AJ43)</f>
        <v>44.996402318755628</v>
      </c>
      <c r="AK41" s="87">
        <f t="shared" ref="AK41" si="43">SUM(AK42:AK43)</f>
        <v>44.861857998976873</v>
      </c>
      <c r="AL41" s="87">
        <f t="shared" ref="AL41" si="44">SUM(AL42:AL43)</f>
        <v>44.737921566368506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15.916416350021185</v>
      </c>
      <c r="N42" s="11">
        <v>15.24741910268015</v>
      </c>
      <c r="O42" s="11">
        <v>15.152458692338703</v>
      </c>
      <c r="P42" s="11">
        <v>15.698237066159937</v>
      </c>
      <c r="Q42" s="11">
        <v>16.297936437768378</v>
      </c>
      <c r="R42" s="11">
        <v>15.873936397934685</v>
      </c>
      <c r="S42" s="11">
        <v>15.290568817086013</v>
      </c>
      <c r="T42" s="11">
        <v>16.365695866432144</v>
      </c>
      <c r="U42" s="11">
        <v>16.257760654090571</v>
      </c>
      <c r="V42" s="11">
        <v>15.816015728243642</v>
      </c>
      <c r="W42" s="11">
        <v>13.567765770085009</v>
      </c>
      <c r="X42" s="11">
        <v>14.451428984376649</v>
      </c>
      <c r="Y42" s="11">
        <v>14.306525930838303</v>
      </c>
      <c r="Z42" s="11">
        <v>14.194745625774658</v>
      </c>
      <c r="AA42" s="11">
        <v>14.089617721459804</v>
      </c>
      <c r="AB42" s="11">
        <v>13.977415980789671</v>
      </c>
      <c r="AC42" s="11">
        <v>13.844045233606041</v>
      </c>
      <c r="AD42" s="11">
        <v>13.685830669341819</v>
      </c>
      <c r="AE42" s="11">
        <v>13.538106257458075</v>
      </c>
      <c r="AF42" s="11">
        <v>13.391092929599685</v>
      </c>
      <c r="AG42" s="11">
        <v>13.255390252847516</v>
      </c>
      <c r="AH42" s="11">
        <v>13.117763563454627</v>
      </c>
      <c r="AI42" s="11">
        <v>12.964157833318291</v>
      </c>
      <c r="AJ42" s="11">
        <v>12.804841433389809</v>
      </c>
      <c r="AK42" s="11">
        <v>12.69325801103413</v>
      </c>
      <c r="AL42" s="11">
        <v>12.591964784832667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29.467487879769251</v>
      </c>
      <c r="N43" s="11">
        <v>30.231090203778752</v>
      </c>
      <c r="O43" s="11">
        <v>28.770111693102891</v>
      </c>
      <c r="P43" s="11">
        <v>27.889419381013884</v>
      </c>
      <c r="Q43" s="11">
        <v>31.160431267605862</v>
      </c>
      <c r="R43" s="11">
        <v>29.975139994627799</v>
      </c>
      <c r="S43" s="11">
        <v>33.728293685892048</v>
      </c>
      <c r="T43" s="11">
        <v>33.247964662454542</v>
      </c>
      <c r="U43" s="11">
        <v>32.827463022470802</v>
      </c>
      <c r="V43" s="11">
        <v>34.762245219551623</v>
      </c>
      <c r="W43" s="11">
        <v>31.251821368269283</v>
      </c>
      <c r="X43" s="11">
        <v>32.022703611326911</v>
      </c>
      <c r="Y43" s="11">
        <v>32.029443948505111</v>
      </c>
      <c r="Z43" s="11">
        <v>32.066137274326579</v>
      </c>
      <c r="AA43" s="11">
        <v>32.164139202052787</v>
      </c>
      <c r="AB43" s="11">
        <v>32.203713978242213</v>
      </c>
      <c r="AC43" s="11">
        <v>32.200235074217616</v>
      </c>
      <c r="AD43" s="11">
        <v>32.182486071878174</v>
      </c>
      <c r="AE43" s="11">
        <v>32.169902882795647</v>
      </c>
      <c r="AF43" s="11">
        <v>32.159765594343519</v>
      </c>
      <c r="AG43" s="11">
        <v>32.175936322042546</v>
      </c>
      <c r="AH43" s="11">
        <v>32.193235749114869</v>
      </c>
      <c r="AI43" s="11">
        <v>32.202236188527557</v>
      </c>
      <c r="AJ43" s="11">
        <v>32.191560885365817</v>
      </c>
      <c r="AK43" s="11">
        <v>32.168599987942741</v>
      </c>
      <c r="AL43" s="11">
        <v>32.145956781535837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74.780526435185791</v>
      </c>
      <c r="N45" s="87">
        <f t="shared" ref="N45" si="45">SUM(N46:N47)</f>
        <v>73.01691743064606</v>
      </c>
      <c r="O45" s="87">
        <f t="shared" ref="O45" si="46">SUM(O46:O47)</f>
        <v>71.847042409141011</v>
      </c>
      <c r="P45" s="87">
        <f t="shared" ref="P45" si="47">SUM(P46:P47)</f>
        <v>74.028017165132312</v>
      </c>
      <c r="Q45" s="87">
        <f t="shared" ref="Q45" si="48">SUM(Q46:Q47)</f>
        <v>77.690382749281497</v>
      </c>
      <c r="R45" s="87">
        <f t="shared" ref="R45" si="49">SUM(R46:R47)</f>
        <v>78.122978227468664</v>
      </c>
      <c r="S45" s="87">
        <f t="shared" ref="S45" si="50">SUM(S46:S47)</f>
        <v>78.992489727895176</v>
      </c>
      <c r="T45" s="87">
        <f t="shared" ref="T45" si="51">SUM(T46:T47)</f>
        <v>77.371072941907755</v>
      </c>
      <c r="U45" s="87">
        <f t="shared" ref="U45" si="52">SUM(U46:U47)</f>
        <v>76.308456343905988</v>
      </c>
      <c r="V45" s="87">
        <f t="shared" ref="V45" si="53">SUM(V46:V47)</f>
        <v>80.318083133119444</v>
      </c>
      <c r="W45" s="87">
        <f t="shared" ref="W45" si="54">SUM(W46:W47)</f>
        <v>70.759906610831706</v>
      </c>
      <c r="X45" s="87">
        <f t="shared" ref="X45" si="55">SUM(X46:X47)</f>
        <v>72.554365941448225</v>
      </c>
      <c r="Y45" s="87">
        <f t="shared" ref="Y45" si="56">SUM(Y46:Y47)</f>
        <v>72.471461927481144</v>
      </c>
      <c r="Z45" s="87">
        <f t="shared" ref="Z45" si="57">SUM(Z46:Z47)</f>
        <v>72.547221089718448</v>
      </c>
      <c r="AA45" s="87">
        <f t="shared" ref="AA45" si="58">SUM(AA46:AA47)</f>
        <v>72.755334184358645</v>
      </c>
      <c r="AB45" s="87">
        <f t="shared" ref="AB45" si="59">SUM(AB46:AB47)</f>
        <v>72.781637698349783</v>
      </c>
      <c r="AC45" s="87">
        <f t="shared" ref="AC45" si="60">SUM(AC46:AC47)</f>
        <v>72.732599753555704</v>
      </c>
      <c r="AD45" s="87">
        <f t="shared" ref="AD45" si="61">SUM(AD46:AD47)</f>
        <v>72.665155315254765</v>
      </c>
      <c r="AE45" s="87">
        <f t="shared" ref="AE45" si="62">SUM(AE46:AE47)</f>
        <v>72.550799475638911</v>
      </c>
      <c r="AF45" s="87">
        <f t="shared" ref="AF45" si="63">SUM(AF46:AF47)</f>
        <v>72.430132474792416</v>
      </c>
      <c r="AG45" s="87">
        <f t="shared" ref="AG45" si="64">SUM(AG46:AG47)</f>
        <v>72.329486403358175</v>
      </c>
      <c r="AH45" s="87">
        <f t="shared" ref="AH45" si="65">SUM(AH46:AH47)</f>
        <v>72.214637752865627</v>
      </c>
      <c r="AI45" s="87">
        <f t="shared" ref="AI45" si="66">SUM(AI46:AI47)</f>
        <v>72.086749083309442</v>
      </c>
      <c r="AJ45" s="87">
        <f t="shared" ref="AJ45" si="67">SUM(AJ46:AJ47)</f>
        <v>71.970408055515364</v>
      </c>
      <c r="AK45" s="87">
        <f t="shared" ref="AK45" si="68">SUM(AK46:AK47)</f>
        <v>71.86617431266626</v>
      </c>
      <c r="AL45" s="87">
        <f t="shared" ref="AL45" si="69">SUM(AL46:AL47)</f>
        <v>71.767619550344847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9.9495526578301483</v>
      </c>
      <c r="N46" s="11">
        <v>10.063444420294584</v>
      </c>
      <c r="O46" s="11">
        <v>10.208872671828408</v>
      </c>
      <c r="P46" s="11">
        <v>10.366986624435624</v>
      </c>
      <c r="Q46" s="11">
        <v>11.078284540537005</v>
      </c>
      <c r="R46" s="11">
        <v>11.59671984239762</v>
      </c>
      <c r="S46" s="11">
        <v>11.702666779248512</v>
      </c>
      <c r="T46" s="11">
        <v>10.580665866575025</v>
      </c>
      <c r="U46" s="11">
        <v>10.654235343384832</v>
      </c>
      <c r="V46" s="11">
        <v>10.8343320670882</v>
      </c>
      <c r="W46" s="11">
        <v>9.1275900073115377</v>
      </c>
      <c r="X46" s="11">
        <v>15.768569943468442</v>
      </c>
      <c r="Y46" s="11">
        <v>15.99239224788422</v>
      </c>
      <c r="Z46" s="11">
        <v>16.213075554787139</v>
      </c>
      <c r="AA46" s="11">
        <v>16.47051677056745</v>
      </c>
      <c r="AB46" s="11">
        <v>16.703439392327255</v>
      </c>
      <c r="AC46" s="11">
        <v>16.925420834574428</v>
      </c>
      <c r="AD46" s="11">
        <v>17.124364371319238</v>
      </c>
      <c r="AE46" s="11">
        <v>17.345064205212164</v>
      </c>
      <c r="AF46" s="11">
        <v>17.568803273442928</v>
      </c>
      <c r="AG46" s="11">
        <v>17.818140883194346</v>
      </c>
      <c r="AH46" s="11">
        <v>18.070234951070002</v>
      </c>
      <c r="AI46" s="11">
        <v>18.327223318228377</v>
      </c>
      <c r="AJ46" s="11">
        <v>18.588975128702256</v>
      </c>
      <c r="AK46" s="11">
        <v>18.842948363336433</v>
      </c>
      <c r="AL46" s="11">
        <v>19.112880022366429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64.830973777355638</v>
      </c>
      <c r="N47" s="11">
        <v>62.95347301035148</v>
      </c>
      <c r="O47" s="11">
        <v>61.638169737312602</v>
      </c>
      <c r="P47" s="11">
        <v>63.661030540696693</v>
      </c>
      <c r="Q47" s="11">
        <v>66.612098208744499</v>
      </c>
      <c r="R47" s="11">
        <v>66.526258385071046</v>
      </c>
      <c r="S47" s="11">
        <v>67.289822948646659</v>
      </c>
      <c r="T47" s="11">
        <v>66.790407075332737</v>
      </c>
      <c r="U47" s="11">
        <v>65.654221000521161</v>
      </c>
      <c r="V47" s="11">
        <v>69.483751066031246</v>
      </c>
      <c r="W47" s="11">
        <v>61.632316603520167</v>
      </c>
      <c r="X47" s="11">
        <v>56.785795997979783</v>
      </c>
      <c r="Y47" s="11">
        <v>56.479069679596918</v>
      </c>
      <c r="Z47" s="11">
        <v>56.334145534931316</v>
      </c>
      <c r="AA47" s="11">
        <v>56.284817413791195</v>
      </c>
      <c r="AB47" s="11">
        <v>56.078198306022529</v>
      </c>
      <c r="AC47" s="11">
        <v>55.807178918981279</v>
      </c>
      <c r="AD47" s="11">
        <v>55.540790943935527</v>
      </c>
      <c r="AE47" s="11">
        <v>55.205735270426743</v>
      </c>
      <c r="AF47" s="11">
        <v>54.861329201349484</v>
      </c>
      <c r="AG47" s="11">
        <v>54.511345520163822</v>
      </c>
      <c r="AH47" s="11">
        <v>54.144402801795628</v>
      </c>
      <c r="AI47" s="11">
        <v>53.759525765081065</v>
      </c>
      <c r="AJ47" s="11">
        <v>53.381432926813112</v>
      </c>
      <c r="AK47" s="11">
        <v>53.023225949329834</v>
      </c>
      <c r="AL47" s="11">
        <v>52.654739527978421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646.02999999999986</v>
      </c>
      <c r="N49" s="87">
        <f t="shared" si="70"/>
        <v>650.52199999999993</v>
      </c>
      <c r="O49" s="87">
        <f t="shared" si="70"/>
        <v>651.17499999999973</v>
      </c>
      <c r="P49" s="87">
        <f t="shared" si="70"/>
        <v>647.29800000000023</v>
      </c>
      <c r="Q49" s="87">
        <f t="shared" si="70"/>
        <v>675.27600000000041</v>
      </c>
      <c r="R49" s="87">
        <f t="shared" si="70"/>
        <v>675.65800000000036</v>
      </c>
      <c r="S49" s="87">
        <f t="shared" si="70"/>
        <v>675.94600000000025</v>
      </c>
      <c r="T49" s="87">
        <f t="shared" si="70"/>
        <v>702.45400000000041</v>
      </c>
      <c r="U49" s="87">
        <f t="shared" si="70"/>
        <v>699.6129999999996</v>
      </c>
      <c r="V49" s="87">
        <f t="shared" si="70"/>
        <v>734.17300000000012</v>
      </c>
      <c r="W49" s="87">
        <f t="shared" si="70"/>
        <v>721.31800000000021</v>
      </c>
      <c r="X49" s="87">
        <f t="shared" si="70"/>
        <v>725.80600000000004</v>
      </c>
      <c r="Y49" s="87">
        <f t="shared" si="70"/>
        <v>729.42499999999984</v>
      </c>
      <c r="Z49" s="87">
        <f t="shared" si="70"/>
        <v>733.91499999999996</v>
      </c>
      <c r="AA49" s="87">
        <f t="shared" si="70"/>
        <v>739.47399999999993</v>
      </c>
      <c r="AB49" s="87">
        <f t="shared" si="70"/>
        <v>743.66299999999978</v>
      </c>
      <c r="AC49" s="87">
        <f t="shared" si="70"/>
        <v>747.38700000000006</v>
      </c>
      <c r="AD49" s="87">
        <f t="shared" si="70"/>
        <v>750.81200000000035</v>
      </c>
      <c r="AE49" s="87">
        <f t="shared" ref="AE49:AL49" si="71">SUM(AE5,AE9,AE15,AE22,AE26,AE32,AE37,AE41,AE45)</f>
        <v>754.21900000000005</v>
      </c>
      <c r="AF49" s="87">
        <f t="shared" si="71"/>
        <v>757.60299999999995</v>
      </c>
      <c r="AG49" s="87">
        <f t="shared" si="71"/>
        <v>761.15799999999967</v>
      </c>
      <c r="AH49" s="87">
        <f t="shared" si="71"/>
        <v>764.63799999999969</v>
      </c>
      <c r="AI49" s="87">
        <f t="shared" si="71"/>
        <v>768.11899999999957</v>
      </c>
      <c r="AJ49" s="87">
        <f t="shared" si="71"/>
        <v>771.64699999999993</v>
      </c>
      <c r="AK49" s="87">
        <f t="shared" si="71"/>
        <v>775.16799999999967</v>
      </c>
      <c r="AL49" s="87">
        <f t="shared" si="71"/>
        <v>778.69300000000044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7.0058399879042763E-2</v>
      </c>
      <c r="N52" s="337">
        <f t="shared" si="73"/>
        <v>7.766992205841601E-2</v>
      </c>
      <c r="O52" s="337">
        <f t="shared" si="73"/>
        <v>7.8999899557467002E-2</v>
      </c>
      <c r="P52" s="337">
        <f t="shared" si="73"/>
        <v>7.995029362252716E-2</v>
      </c>
      <c r="Q52" s="337">
        <f t="shared" si="73"/>
        <v>7.6744385295674095E-2</v>
      </c>
      <c r="R52" s="337">
        <f t="shared" si="73"/>
        <v>7.9880212129465694E-2</v>
      </c>
      <c r="S52" s="337">
        <f t="shared" si="73"/>
        <v>7.9290549343528527E-2</v>
      </c>
      <c r="T52" s="337">
        <f t="shared" si="73"/>
        <v>8.1848874124340762E-2</v>
      </c>
      <c r="U52" s="337">
        <f t="shared" si="73"/>
        <v>8.2592043267089466E-2</v>
      </c>
      <c r="V52" s="337">
        <f t="shared" si="73"/>
        <v>8.4851123459229905E-2</v>
      </c>
      <c r="W52" s="337">
        <f t="shared" si="73"/>
        <v>8.9380490150214806E-2</v>
      </c>
      <c r="X52" s="337">
        <f t="shared" si="73"/>
        <v>8.0302596771418405E-2</v>
      </c>
      <c r="Y52" s="337">
        <f t="shared" si="73"/>
        <v>8.056297741799695E-2</v>
      </c>
      <c r="Z52" s="337">
        <f t="shared" si="73"/>
        <v>8.0932881431848347E-2</v>
      </c>
      <c r="AA52" s="337">
        <f t="shared" si="73"/>
        <v>8.1320293522765374E-2</v>
      </c>
      <c r="AB52" s="337">
        <f t="shared" si="73"/>
        <v>8.170485189778931E-2</v>
      </c>
      <c r="AC52" s="337">
        <f t="shared" si="73"/>
        <v>8.2117819562569708E-2</v>
      </c>
      <c r="AD52" s="337">
        <f t="shared" si="73"/>
        <v>8.2555498670708882E-2</v>
      </c>
      <c r="AE52" s="337">
        <f t="shared" ref="AE52:AL52" si="74">AE5/AE$49</f>
        <v>8.3022920669793082E-2</v>
      </c>
      <c r="AF52" s="337">
        <f t="shared" si="74"/>
        <v>8.3501687079782796E-2</v>
      </c>
      <c r="AG52" s="337">
        <f t="shared" si="74"/>
        <v>8.3990961094666694E-2</v>
      </c>
      <c r="AH52" s="337">
        <f t="shared" si="74"/>
        <v>8.4466158652048345E-2</v>
      </c>
      <c r="AI52" s="337">
        <f t="shared" si="74"/>
        <v>8.494416093928514E-2</v>
      </c>
      <c r="AJ52" s="337">
        <f t="shared" si="74"/>
        <v>8.5462954523458964E-2</v>
      </c>
      <c r="AK52" s="337">
        <f t="shared" si="74"/>
        <v>8.6011588654314741E-2</v>
      </c>
      <c r="AL52" s="337">
        <f t="shared" si="74"/>
        <v>8.6552441499874719E-2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4.5526907031300412E-2</v>
      </c>
      <c r="N53" s="336">
        <f t="shared" si="75"/>
        <v>5.0510643990256739E-2</v>
      </c>
      <c r="O53" s="336">
        <f t="shared" si="75"/>
        <v>5.0496975971368444E-2</v>
      </c>
      <c r="P53" s="336">
        <f t="shared" si="75"/>
        <v>5.1463977582865562E-2</v>
      </c>
      <c r="Q53" s="336">
        <f t="shared" si="75"/>
        <v>4.8326733982032133E-2</v>
      </c>
      <c r="R53" s="336">
        <f t="shared" si="75"/>
        <v>5.1421923840286925E-2</v>
      </c>
      <c r="S53" s="336">
        <f t="shared" si="75"/>
        <v>5.3085444472407428E-2</v>
      </c>
      <c r="T53" s="336">
        <f t="shared" si="75"/>
        <v>5.391883448241841E-2</v>
      </c>
      <c r="U53" s="336">
        <f t="shared" si="75"/>
        <v>5.5278205826181794E-2</v>
      </c>
      <c r="V53" s="336">
        <f t="shared" si="75"/>
        <v>5.697197017326585E-2</v>
      </c>
      <c r="W53" s="336">
        <f t="shared" si="75"/>
        <v>5.9485948303950036E-2</v>
      </c>
      <c r="X53" s="336">
        <f t="shared" si="75"/>
        <v>5.1485294654701565E-2</v>
      </c>
      <c r="Y53" s="336">
        <f t="shared" si="75"/>
        <v>5.1611876367569462E-2</v>
      </c>
      <c r="Z53" s="336">
        <f t="shared" si="75"/>
        <v>5.1769101196535577E-2</v>
      </c>
      <c r="AA53" s="336">
        <f t="shared" si="75"/>
        <v>5.1934939379773809E-2</v>
      </c>
      <c r="AB53" s="336">
        <f t="shared" si="75"/>
        <v>5.2116451398028285E-2</v>
      </c>
      <c r="AC53" s="336">
        <f t="shared" si="75"/>
        <v>5.2319353900707501E-2</v>
      </c>
      <c r="AD53" s="336">
        <f t="shared" si="75"/>
        <v>5.2527310676033043E-2</v>
      </c>
      <c r="AE53" s="336">
        <f t="shared" ref="AE53:AL53" si="76">AE6/AE$49</f>
        <v>5.2751311394954294E-2</v>
      </c>
      <c r="AF53" s="336">
        <f t="shared" si="76"/>
        <v>5.2984501020358801E-2</v>
      </c>
      <c r="AG53" s="336">
        <f t="shared" si="76"/>
        <v>5.3218231271061921E-2</v>
      </c>
      <c r="AH53" s="336">
        <f t="shared" si="76"/>
        <v>5.344425775827167E-2</v>
      </c>
      <c r="AI53" s="336">
        <f t="shared" si="76"/>
        <v>5.3675485065562675E-2</v>
      </c>
      <c r="AJ53" s="336">
        <f t="shared" si="76"/>
        <v>5.3926193932588594E-2</v>
      </c>
      <c r="AK53" s="336">
        <f t="shared" si="76"/>
        <v>5.4166812827239674E-2</v>
      </c>
      <c r="AL53" s="336">
        <f t="shared" si="76"/>
        <v>5.4409432664394589E-2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2.4531492847742357E-2</v>
      </c>
      <c r="N54" s="336">
        <f t="shared" si="77"/>
        <v>2.7159278068159261E-2</v>
      </c>
      <c r="O54" s="336">
        <f t="shared" si="77"/>
        <v>2.8502923586098558E-2</v>
      </c>
      <c r="P54" s="336">
        <f t="shared" si="77"/>
        <v>2.8486316039661598E-2</v>
      </c>
      <c r="Q54" s="336">
        <f t="shared" si="77"/>
        <v>2.8417651313641958E-2</v>
      </c>
      <c r="R54" s="336">
        <f t="shared" si="77"/>
        <v>2.8458288289178763E-2</v>
      </c>
      <c r="S54" s="336">
        <f t="shared" si="77"/>
        <v>2.6205104871121095E-2</v>
      </c>
      <c r="T54" s="336">
        <f t="shared" si="77"/>
        <v>2.7930039641922352E-2</v>
      </c>
      <c r="U54" s="336">
        <f t="shared" si="77"/>
        <v>2.7313837440907658E-2</v>
      </c>
      <c r="V54" s="336">
        <f t="shared" si="77"/>
        <v>2.7879153285964065E-2</v>
      </c>
      <c r="W54" s="336">
        <f t="shared" si="77"/>
        <v>2.9894541846264763E-2</v>
      </c>
      <c r="X54" s="336">
        <f t="shared" si="77"/>
        <v>2.8817302116716844E-2</v>
      </c>
      <c r="Y54" s="336">
        <f t="shared" si="77"/>
        <v>2.8951101050427492E-2</v>
      </c>
      <c r="Z54" s="336">
        <f t="shared" si="77"/>
        <v>2.9163780235312776E-2</v>
      </c>
      <c r="AA54" s="336">
        <f t="shared" si="77"/>
        <v>2.9385354142991576E-2</v>
      </c>
      <c r="AB54" s="336">
        <f t="shared" si="77"/>
        <v>2.9588400499761025E-2</v>
      </c>
      <c r="AC54" s="336">
        <f t="shared" si="77"/>
        <v>2.9798465661862207E-2</v>
      </c>
      <c r="AD54" s="336">
        <f t="shared" si="77"/>
        <v>3.0028187994675836E-2</v>
      </c>
      <c r="AE54" s="336">
        <f t="shared" ref="AE54:AL54" si="78">AE7/AE$49</f>
        <v>3.0271609274838795E-2</v>
      </c>
      <c r="AF54" s="336">
        <f t="shared" si="78"/>
        <v>3.0517186059423995E-2</v>
      </c>
      <c r="AG54" s="336">
        <f t="shared" si="78"/>
        <v>3.0772729823604777E-2</v>
      </c>
      <c r="AH54" s="336">
        <f t="shared" si="78"/>
        <v>3.1021900893776669E-2</v>
      </c>
      <c r="AI54" s="336">
        <f t="shared" si="78"/>
        <v>3.1268675873722465E-2</v>
      </c>
      <c r="AJ54" s="336">
        <f t="shared" si="78"/>
        <v>3.1536760590870377E-2</v>
      </c>
      <c r="AK54" s="336">
        <f t="shared" si="78"/>
        <v>3.184477582707506E-2</v>
      </c>
      <c r="AL54" s="336">
        <f t="shared" si="78"/>
        <v>3.2143008835480137E-2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0.19748916908274503</v>
      </c>
      <c r="N56" s="337">
        <f t="shared" si="79"/>
        <v>0.19370655354695393</v>
      </c>
      <c r="O56" s="337">
        <f t="shared" si="79"/>
        <v>0.18964309332494941</v>
      </c>
      <c r="P56" s="337">
        <f t="shared" si="79"/>
        <v>0.19187370974894943</v>
      </c>
      <c r="Q56" s="337">
        <f t="shared" si="79"/>
        <v>0.19068050677023693</v>
      </c>
      <c r="R56" s="337">
        <f t="shared" si="79"/>
        <v>0.19221943421170565</v>
      </c>
      <c r="S56" s="337">
        <f t="shared" si="79"/>
        <v>0.19664680401404913</v>
      </c>
      <c r="T56" s="337">
        <f t="shared" si="79"/>
        <v>0.19500146259400064</v>
      </c>
      <c r="U56" s="337">
        <f t="shared" si="79"/>
        <v>0.20292246052532925</v>
      </c>
      <c r="V56" s="337">
        <f t="shared" si="79"/>
        <v>0.20549978162032204</v>
      </c>
      <c r="W56" s="337">
        <f t="shared" si="79"/>
        <v>0.22008483419196523</v>
      </c>
      <c r="X56" s="337">
        <f t="shared" si="79"/>
        <v>0.2216105623645524</v>
      </c>
      <c r="Y56" s="337">
        <f t="shared" si="79"/>
        <v>0.22316059094177751</v>
      </c>
      <c r="Z56" s="337">
        <f t="shared" si="79"/>
        <v>0.22454700932058219</v>
      </c>
      <c r="AA56" s="337">
        <f t="shared" si="79"/>
        <v>0.22580696435358724</v>
      </c>
      <c r="AB56" s="337">
        <f t="shared" si="79"/>
        <v>0.22704945206718388</v>
      </c>
      <c r="AC56" s="337">
        <f t="shared" si="79"/>
        <v>0.22835455974891303</v>
      </c>
      <c r="AD56" s="337">
        <f t="shared" si="79"/>
        <v>0.22977813896775584</v>
      </c>
      <c r="AE56" s="337">
        <f t="shared" ref="AE56:AL56" si="80">AE9/AE$49</f>
        <v>0.23129129827034586</v>
      </c>
      <c r="AF56" s="337">
        <f t="shared" si="80"/>
        <v>0.23277828442185972</v>
      </c>
      <c r="AG56" s="337">
        <f t="shared" si="80"/>
        <v>0.23423008690200353</v>
      </c>
      <c r="AH56" s="337">
        <f t="shared" si="80"/>
        <v>0.23567250127781747</v>
      </c>
      <c r="AI56" s="337">
        <f t="shared" si="80"/>
        <v>0.23709047441199524</v>
      </c>
      <c r="AJ56" s="337">
        <f t="shared" si="80"/>
        <v>0.2385141154992011</v>
      </c>
      <c r="AK56" s="337">
        <f t="shared" si="80"/>
        <v>0.2398933007338358</v>
      </c>
      <c r="AL56" s="337">
        <f t="shared" si="80"/>
        <v>0.24142301731122712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4.3183785331086487E-2</v>
      </c>
      <c r="N57" s="336">
        <f t="shared" si="81"/>
        <v>4.2692603713420429E-2</v>
      </c>
      <c r="O57" s="336">
        <f t="shared" si="81"/>
        <v>4.212934620271637E-2</v>
      </c>
      <c r="P57" s="336">
        <f t="shared" si="81"/>
        <v>4.2277247514052235E-2</v>
      </c>
      <c r="Q57" s="336">
        <f t="shared" si="81"/>
        <v>4.3852316579552929E-2</v>
      </c>
      <c r="R57" s="336">
        <f t="shared" si="81"/>
        <v>4.4967209472401327E-2</v>
      </c>
      <c r="S57" s="336">
        <f t="shared" si="81"/>
        <v>4.5942573247356483E-2</v>
      </c>
      <c r="T57" s="336">
        <f t="shared" si="81"/>
        <v>4.4664461462721579E-2</v>
      </c>
      <c r="U57" s="336">
        <f t="shared" si="81"/>
        <v>4.760473470943094E-2</v>
      </c>
      <c r="V57" s="336">
        <f t="shared" si="81"/>
        <v>4.8574324579426398E-2</v>
      </c>
      <c r="W57" s="336">
        <f t="shared" si="81"/>
        <v>5.0900873828148119E-2</v>
      </c>
      <c r="X57" s="336">
        <f t="shared" si="81"/>
        <v>5.8564275069486846E-2</v>
      </c>
      <c r="Y57" s="336">
        <f t="shared" si="81"/>
        <v>5.9086728983731802E-2</v>
      </c>
      <c r="Z57" s="336">
        <f t="shared" si="81"/>
        <v>5.9584912213307847E-2</v>
      </c>
      <c r="AA57" s="336">
        <f t="shared" si="81"/>
        <v>6.0067678405793794E-2</v>
      </c>
      <c r="AB57" s="336">
        <f t="shared" si="81"/>
        <v>6.05484634706605E-2</v>
      </c>
      <c r="AC57" s="336">
        <f t="shared" si="81"/>
        <v>6.1054054928925156E-2</v>
      </c>
      <c r="AD57" s="336">
        <f t="shared" si="81"/>
        <v>6.159407350642717E-2</v>
      </c>
      <c r="AE57" s="336">
        <f t="shared" ref="AE57:AL57" si="82">AE10/AE$49</f>
        <v>6.2154936461570533E-2</v>
      </c>
      <c r="AF57" s="336">
        <f t="shared" si="82"/>
        <v>6.2725278016186756E-2</v>
      </c>
      <c r="AG57" s="336">
        <f t="shared" si="82"/>
        <v>6.3279068471458866E-2</v>
      </c>
      <c r="AH57" s="336">
        <f t="shared" si="82"/>
        <v>6.3829434195546805E-2</v>
      </c>
      <c r="AI57" s="336">
        <f t="shared" si="82"/>
        <v>6.437467730015127E-2</v>
      </c>
      <c r="AJ57" s="336">
        <f t="shared" si="82"/>
        <v>6.4930053223017439E-2</v>
      </c>
      <c r="AK57" s="336">
        <f t="shared" si="82"/>
        <v>6.5477709337217457E-2</v>
      </c>
      <c r="AL57" s="336">
        <f t="shared" si="82"/>
        <v>6.6067690104486168E-2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Liverpool City Region</v>
      </c>
      <c r="L58" s="232" t="str">
        <f>'Occ T3'!A13</f>
        <v>22 Health professionals</v>
      </c>
      <c r="M58" s="336">
        <f t="shared" ref="M58:AD58" si="83">M11/M$49</f>
        <v>4.7815500428111946E-2</v>
      </c>
      <c r="N58" s="336">
        <f t="shared" si="83"/>
        <v>4.9868004276475732E-2</v>
      </c>
      <c r="O58" s="336">
        <f t="shared" si="83"/>
        <v>4.8794561646704697E-2</v>
      </c>
      <c r="P58" s="336">
        <f t="shared" si="83"/>
        <v>4.7923407880809198E-2</v>
      </c>
      <c r="Q58" s="336">
        <f t="shared" si="83"/>
        <v>4.6997681577382468E-2</v>
      </c>
      <c r="R58" s="336">
        <f t="shared" si="83"/>
        <v>4.8664871393996695E-2</v>
      </c>
      <c r="S58" s="336">
        <f t="shared" si="83"/>
        <v>4.8669973511200254E-2</v>
      </c>
      <c r="T58" s="336">
        <f t="shared" si="83"/>
        <v>4.9833536615725003E-2</v>
      </c>
      <c r="U58" s="336">
        <f t="shared" si="83"/>
        <v>5.2339302899271786E-2</v>
      </c>
      <c r="V58" s="336">
        <f t="shared" si="83"/>
        <v>5.2330287210018263E-2</v>
      </c>
      <c r="W58" s="336">
        <f t="shared" si="83"/>
        <v>5.4327401462153299E-2</v>
      </c>
      <c r="X58" s="336">
        <f t="shared" si="83"/>
        <v>5.1225704838454053E-2</v>
      </c>
      <c r="Y58" s="336">
        <f t="shared" si="83"/>
        <v>5.144207723251934E-2</v>
      </c>
      <c r="Z58" s="336">
        <f t="shared" si="83"/>
        <v>5.1660151358707308E-2</v>
      </c>
      <c r="AA58" s="336">
        <f t="shared" si="83"/>
        <v>5.1847064928588323E-2</v>
      </c>
      <c r="AB58" s="336">
        <f t="shared" si="83"/>
        <v>5.2027239868834028E-2</v>
      </c>
      <c r="AC58" s="336">
        <f t="shared" si="83"/>
        <v>5.2221129868344783E-2</v>
      </c>
      <c r="AD58" s="336">
        <f t="shared" si="83"/>
        <v>5.2451351455479897E-2</v>
      </c>
      <c r="AE58" s="336">
        <f t="shared" ref="AE58:AL58" si="84">AE11/AE$49</f>
        <v>5.2738980859100969E-2</v>
      </c>
      <c r="AF58" s="336">
        <f t="shared" si="84"/>
        <v>5.2993701195775116E-2</v>
      </c>
      <c r="AG58" s="336">
        <f t="shared" si="84"/>
        <v>5.3251014326243816E-2</v>
      </c>
      <c r="AH58" s="336">
        <f t="shared" si="84"/>
        <v>5.3498490219753704E-2</v>
      </c>
      <c r="AI58" s="336">
        <f t="shared" si="84"/>
        <v>5.3739240478604004E-2</v>
      </c>
      <c r="AJ58" s="336">
        <f t="shared" si="84"/>
        <v>5.3973332146491387E-2</v>
      </c>
      <c r="AK58" s="336">
        <f t="shared" si="84"/>
        <v>5.421296195116547E-2</v>
      </c>
      <c r="AL58" s="336">
        <f t="shared" si="84"/>
        <v>5.4519809541359994E-2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5.618926405532506E-2</v>
      </c>
      <c r="N59" s="336">
        <f t="shared" si="85"/>
        <v>5.395214564991014E-2</v>
      </c>
      <c r="O59" s="336">
        <f t="shared" si="85"/>
        <v>5.3547402529634712E-2</v>
      </c>
      <c r="P59" s="336">
        <f t="shared" si="85"/>
        <v>5.4005792872396007E-2</v>
      </c>
      <c r="Q59" s="336">
        <f t="shared" si="85"/>
        <v>5.3445654187252598E-2</v>
      </c>
      <c r="R59" s="336">
        <f t="shared" si="85"/>
        <v>5.3170874266267071E-2</v>
      </c>
      <c r="S59" s="336">
        <f t="shared" si="85"/>
        <v>5.3305271715813098E-2</v>
      </c>
      <c r="T59" s="336">
        <f t="shared" si="85"/>
        <v>5.300157079556974E-2</v>
      </c>
      <c r="U59" s="336">
        <f t="shared" si="85"/>
        <v>5.2925746926019174E-2</v>
      </c>
      <c r="V59" s="336">
        <f t="shared" si="85"/>
        <v>5.2576760982068149E-2</v>
      </c>
      <c r="W59" s="336">
        <f t="shared" si="85"/>
        <v>5.6665272935469954E-2</v>
      </c>
      <c r="X59" s="336">
        <f t="shared" si="85"/>
        <v>5.418185860134489E-2</v>
      </c>
      <c r="Y59" s="336">
        <f t="shared" si="85"/>
        <v>5.4820130652462912E-2</v>
      </c>
      <c r="Z59" s="336">
        <f t="shared" si="85"/>
        <v>5.5214782560125755E-2</v>
      </c>
      <c r="AA59" s="336">
        <f t="shared" si="85"/>
        <v>5.5521479330390852E-2</v>
      </c>
      <c r="AB59" s="336">
        <f t="shared" si="85"/>
        <v>5.5785068725210649E-2</v>
      </c>
      <c r="AC59" s="336">
        <f t="shared" si="85"/>
        <v>5.6046958345842945E-2</v>
      </c>
      <c r="AD59" s="336">
        <f t="shared" si="85"/>
        <v>5.6331500236028405E-2</v>
      </c>
      <c r="AE59" s="336">
        <f t="shared" ref="AE59:AL59" si="86">AE12/AE$49</f>
        <v>5.6621473247845097E-2</v>
      </c>
      <c r="AF59" s="336">
        <f t="shared" si="86"/>
        <v>5.6893977207350149E-2</v>
      </c>
      <c r="AG59" s="336">
        <f t="shared" si="86"/>
        <v>5.71632976491575E-2</v>
      </c>
      <c r="AH59" s="336">
        <f t="shared" si="86"/>
        <v>5.7432930818928467E-2</v>
      </c>
      <c r="AI59" s="336">
        <f t="shared" si="86"/>
        <v>5.7698751602000178E-2</v>
      </c>
      <c r="AJ59" s="336">
        <f t="shared" si="86"/>
        <v>5.7963068682362361E-2</v>
      </c>
      <c r="AK59" s="336">
        <f t="shared" si="86"/>
        <v>5.8200786264305068E-2</v>
      </c>
      <c r="AL59" s="336">
        <f t="shared" si="86"/>
        <v>5.8470538380277728E-2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5.030061926822154E-2</v>
      </c>
      <c r="N60" s="336">
        <f t="shared" si="87"/>
        <v>4.7193799907147636E-2</v>
      </c>
      <c r="O60" s="336">
        <f t="shared" si="87"/>
        <v>4.5171782945893642E-2</v>
      </c>
      <c r="P60" s="336">
        <f t="shared" si="87"/>
        <v>4.766726148169198E-2</v>
      </c>
      <c r="Q60" s="336">
        <f t="shared" si="87"/>
        <v>4.6384854426048901E-2</v>
      </c>
      <c r="R60" s="336">
        <f t="shared" si="87"/>
        <v>4.5416479079040541E-2</v>
      </c>
      <c r="S60" s="336">
        <f t="shared" si="87"/>
        <v>4.872898553967929E-2</v>
      </c>
      <c r="T60" s="336">
        <f t="shared" si="87"/>
        <v>4.7501893719984319E-2</v>
      </c>
      <c r="U60" s="336">
        <f t="shared" si="87"/>
        <v>5.0052675990607372E-2</v>
      </c>
      <c r="V60" s="336">
        <f t="shared" si="87"/>
        <v>5.2018408848809233E-2</v>
      </c>
      <c r="W60" s="336">
        <f t="shared" si="87"/>
        <v>5.8191285966193877E-2</v>
      </c>
      <c r="X60" s="336">
        <f t="shared" si="87"/>
        <v>5.7638723855266617E-2</v>
      </c>
      <c r="Y60" s="336">
        <f t="shared" si="87"/>
        <v>5.7811654073063448E-2</v>
      </c>
      <c r="Z60" s="336">
        <f t="shared" si="87"/>
        <v>5.8087163188441267E-2</v>
      </c>
      <c r="AA60" s="336">
        <f t="shared" si="87"/>
        <v>5.8370741688814266E-2</v>
      </c>
      <c r="AB60" s="336">
        <f t="shared" si="87"/>
        <v>5.8688680002478733E-2</v>
      </c>
      <c r="AC60" s="336">
        <f t="shared" si="87"/>
        <v>5.9032416605800164E-2</v>
      </c>
      <c r="AD60" s="336">
        <f t="shared" si="87"/>
        <v>5.9401213769820362E-2</v>
      </c>
      <c r="AE60" s="336">
        <f t="shared" ref="AE60:AL60" si="88">AE13/AE$49</f>
        <v>5.9775907701829278E-2</v>
      </c>
      <c r="AF60" s="336">
        <f t="shared" si="88"/>
        <v>6.0165328002547716E-2</v>
      </c>
      <c r="AG60" s="336">
        <f t="shared" si="88"/>
        <v>6.0536706455143342E-2</v>
      </c>
      <c r="AH60" s="336">
        <f t="shared" si="88"/>
        <v>6.0911646043588508E-2</v>
      </c>
      <c r="AI60" s="336">
        <f t="shared" si="88"/>
        <v>6.1277805031239786E-2</v>
      </c>
      <c r="AJ60" s="336">
        <f t="shared" si="88"/>
        <v>6.1647661447329874E-2</v>
      </c>
      <c r="AK60" s="336">
        <f t="shared" si="88"/>
        <v>6.2001843181147813E-2</v>
      </c>
      <c r="AL60" s="336">
        <f t="shared" si="88"/>
        <v>6.2364979285103199E-2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0.11243639222128653</v>
      </c>
      <c r="N62" s="337">
        <f t="shared" si="89"/>
        <v>0.11585313186667606</v>
      </c>
      <c r="O62" s="337">
        <f t="shared" si="89"/>
        <v>0.11486630936646663</v>
      </c>
      <c r="P62" s="337">
        <f t="shared" si="89"/>
        <v>0.1131509003181979</v>
      </c>
      <c r="Q62" s="337">
        <f t="shared" si="89"/>
        <v>0.11096981817473939</v>
      </c>
      <c r="R62" s="337">
        <f t="shared" si="89"/>
        <v>0.11038034477809826</v>
      </c>
      <c r="S62" s="337">
        <f t="shared" si="89"/>
        <v>0.11293210916666149</v>
      </c>
      <c r="T62" s="337">
        <f t="shared" si="89"/>
        <v>0.11518719058945739</v>
      </c>
      <c r="U62" s="337">
        <f t="shared" si="89"/>
        <v>0.1186707915705818</v>
      </c>
      <c r="V62" s="337">
        <f t="shared" si="89"/>
        <v>0.11691099214168708</v>
      </c>
      <c r="W62" s="337">
        <f t="shared" si="89"/>
        <v>0.12250897389510373</v>
      </c>
      <c r="X62" s="337">
        <f t="shared" si="89"/>
        <v>0.12593350126023206</v>
      </c>
      <c r="Y62" s="337">
        <f t="shared" si="89"/>
        <v>0.12622550611526487</v>
      </c>
      <c r="Z62" s="337">
        <f t="shared" si="89"/>
        <v>0.12676546668250974</v>
      </c>
      <c r="AA62" s="337">
        <f t="shared" si="89"/>
        <v>0.12734140024483964</v>
      </c>
      <c r="AB62" s="337">
        <f t="shared" si="89"/>
        <v>0.12802786417725789</v>
      </c>
      <c r="AC62" s="337">
        <f t="shared" si="89"/>
        <v>0.12871944664704876</v>
      </c>
      <c r="AD62" s="337">
        <f t="shared" si="89"/>
        <v>0.12943849245547936</v>
      </c>
      <c r="AE62" s="337">
        <f t="shared" ref="AE62:AL62" si="90">AE15/AE$49</f>
        <v>0.1301388145122265</v>
      </c>
      <c r="AF62" s="337">
        <f t="shared" si="90"/>
        <v>0.1309285302718938</v>
      </c>
      <c r="AG62" s="337">
        <f t="shared" si="90"/>
        <v>0.13167687455843116</v>
      </c>
      <c r="AH62" s="337">
        <f t="shared" si="90"/>
        <v>0.13247814716800402</v>
      </c>
      <c r="AI62" s="337">
        <f t="shared" si="90"/>
        <v>0.1332496421384643</v>
      </c>
      <c r="AJ62" s="337">
        <f t="shared" si="90"/>
        <v>0.13403617908056784</v>
      </c>
      <c r="AK62" s="337">
        <f t="shared" si="90"/>
        <v>0.13478922219628778</v>
      </c>
      <c r="AL62" s="337">
        <f t="shared" si="90"/>
        <v>0.1355919663420487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1.6924181992033271E-2</v>
      </c>
      <c r="N63" s="336">
        <f t="shared" si="91"/>
        <v>1.6968159026976543E-2</v>
      </c>
      <c r="O63" s="336">
        <f t="shared" si="91"/>
        <v>1.7027053956349764E-2</v>
      </c>
      <c r="P63" s="336">
        <f t="shared" si="91"/>
        <v>1.731930278861105E-2</v>
      </c>
      <c r="Q63" s="336">
        <f t="shared" si="91"/>
        <v>1.5927889844798988E-2</v>
      </c>
      <c r="R63" s="336">
        <f t="shared" si="91"/>
        <v>1.5763450749615087E-2</v>
      </c>
      <c r="S63" s="336">
        <f t="shared" si="91"/>
        <v>1.6375725077901609E-2</v>
      </c>
      <c r="T63" s="336">
        <f t="shared" si="91"/>
        <v>1.797923242730828E-2</v>
      </c>
      <c r="U63" s="336">
        <f t="shared" si="91"/>
        <v>1.8281347954800718E-2</v>
      </c>
      <c r="V63" s="336">
        <f t="shared" si="91"/>
        <v>1.7740155648200872E-2</v>
      </c>
      <c r="W63" s="336">
        <f t="shared" si="91"/>
        <v>1.9388376115776984E-2</v>
      </c>
      <c r="X63" s="336">
        <f t="shared" si="91"/>
        <v>1.743519463525053E-2</v>
      </c>
      <c r="Y63" s="336">
        <f t="shared" si="91"/>
        <v>1.7503414654649108E-2</v>
      </c>
      <c r="Z63" s="336">
        <f t="shared" si="91"/>
        <v>1.7549870799350591E-2</v>
      </c>
      <c r="AA63" s="336">
        <f t="shared" si="91"/>
        <v>1.758256499099866E-2</v>
      </c>
      <c r="AB63" s="336">
        <f t="shared" si="91"/>
        <v>1.7621740517007066E-2</v>
      </c>
      <c r="AC63" s="336">
        <f t="shared" si="91"/>
        <v>1.7666084523669877E-2</v>
      </c>
      <c r="AD63" s="336">
        <f t="shared" si="91"/>
        <v>1.7705191600844748E-2</v>
      </c>
      <c r="AE63" s="336">
        <f t="shared" ref="AE63:AL63" si="92">AE16/AE$49</f>
        <v>1.7753857120042429E-2</v>
      </c>
      <c r="AF63" s="336">
        <f t="shared" si="92"/>
        <v>1.782732866402733E-2</v>
      </c>
      <c r="AG63" s="336">
        <f t="shared" si="92"/>
        <v>1.7896408082998905E-2</v>
      </c>
      <c r="AH63" s="336">
        <f t="shared" si="92"/>
        <v>1.7961655075839116E-2</v>
      </c>
      <c r="AI63" s="336">
        <f t="shared" si="92"/>
        <v>1.8018275126420482E-2</v>
      </c>
      <c r="AJ63" s="336">
        <f t="shared" si="92"/>
        <v>1.8080292501512787E-2</v>
      </c>
      <c r="AK63" s="336">
        <f t="shared" si="92"/>
        <v>1.8143063353325811E-2</v>
      </c>
      <c r="AL63" s="336">
        <f t="shared" si="92"/>
        <v>1.8209313300339914E-2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1.839688619961655E-2</v>
      </c>
      <c r="N64" s="336">
        <f t="shared" si="93"/>
        <v>2.3430983589150547E-2</v>
      </c>
      <c r="O64" s="336">
        <f t="shared" si="93"/>
        <v>2.2478209312387594E-2</v>
      </c>
      <c r="P64" s="336">
        <f t="shared" si="93"/>
        <v>2.1752700281345152E-2</v>
      </c>
      <c r="Q64" s="336">
        <f t="shared" si="93"/>
        <v>2.1115741504315808E-2</v>
      </c>
      <c r="R64" s="336">
        <f t="shared" si="93"/>
        <v>2.2172306428919923E-2</v>
      </c>
      <c r="S64" s="336">
        <f t="shared" si="93"/>
        <v>2.202669139455669E-2</v>
      </c>
      <c r="T64" s="336">
        <f t="shared" si="93"/>
        <v>2.1666435377997499E-2</v>
      </c>
      <c r="U64" s="336">
        <f t="shared" si="93"/>
        <v>2.4416813186269398E-2</v>
      </c>
      <c r="V64" s="336">
        <f t="shared" si="93"/>
        <v>2.3476988246935802E-2</v>
      </c>
      <c r="W64" s="336">
        <f t="shared" si="93"/>
        <v>2.4848221063394977E-2</v>
      </c>
      <c r="X64" s="336">
        <f t="shared" si="93"/>
        <v>3.618330771505196E-2</v>
      </c>
      <c r="Y64" s="336">
        <f t="shared" si="93"/>
        <v>3.6786338097400048E-2</v>
      </c>
      <c r="Z64" s="336">
        <f t="shared" si="93"/>
        <v>3.7378300569592578E-2</v>
      </c>
      <c r="AA64" s="336">
        <f t="shared" si="93"/>
        <v>3.7951289842638687E-2</v>
      </c>
      <c r="AB64" s="336">
        <f t="shared" si="93"/>
        <v>3.8528547471220996E-2</v>
      </c>
      <c r="AC64" s="336">
        <f t="shared" si="93"/>
        <v>3.9109395866286541E-2</v>
      </c>
      <c r="AD64" s="336">
        <f t="shared" si="93"/>
        <v>3.9713689137790852E-2</v>
      </c>
      <c r="AE64" s="336">
        <f t="shared" ref="AE64:AL64" si="94">AE17/AE$49</f>
        <v>4.0285363161424052E-2</v>
      </c>
      <c r="AF64" s="336">
        <f t="shared" si="94"/>
        <v>4.088985085609164E-2</v>
      </c>
      <c r="AG64" s="336">
        <f t="shared" si="94"/>
        <v>4.1486594870062093E-2</v>
      </c>
      <c r="AH64" s="336">
        <f t="shared" si="94"/>
        <v>4.2137734637605943E-2</v>
      </c>
      <c r="AI64" s="336">
        <f t="shared" si="94"/>
        <v>4.276048161269904E-2</v>
      </c>
      <c r="AJ64" s="336">
        <f t="shared" si="94"/>
        <v>4.3340668270299469E-2</v>
      </c>
      <c r="AK64" s="336">
        <f t="shared" si="94"/>
        <v>4.3910238527731925E-2</v>
      </c>
      <c r="AL64" s="336">
        <f t="shared" si="94"/>
        <v>4.445066109312186E-2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1.3153350740375784E-2</v>
      </c>
      <c r="N65" s="336">
        <f t="shared" si="95"/>
        <v>1.520236244944021E-2</v>
      </c>
      <c r="O65" s="336">
        <f t="shared" si="95"/>
        <v>1.3598890958062611E-2</v>
      </c>
      <c r="P65" s="336">
        <f t="shared" si="95"/>
        <v>1.1854826859401707E-2</v>
      </c>
      <c r="Q65" s="336">
        <f t="shared" si="95"/>
        <v>1.1295424083109299E-2</v>
      </c>
      <c r="R65" s="336">
        <f t="shared" si="95"/>
        <v>1.1157278814411187E-2</v>
      </c>
      <c r="S65" s="336">
        <f t="shared" si="95"/>
        <v>1.1614232591383077E-2</v>
      </c>
      <c r="T65" s="336">
        <f t="shared" si="95"/>
        <v>1.1544609767351549E-2</v>
      </c>
      <c r="U65" s="336">
        <f t="shared" si="95"/>
        <v>1.1261468614249393E-2</v>
      </c>
      <c r="V65" s="336">
        <f t="shared" si="95"/>
        <v>1.1092814164318643E-2</v>
      </c>
      <c r="W65" s="336">
        <f t="shared" si="95"/>
        <v>1.1715663184803413E-2</v>
      </c>
      <c r="X65" s="336">
        <f t="shared" si="95"/>
        <v>9.2879942848090521E-3</v>
      </c>
      <c r="Y65" s="336">
        <f t="shared" si="95"/>
        <v>9.1582820067146915E-3</v>
      </c>
      <c r="Z65" s="336">
        <f t="shared" si="95"/>
        <v>9.109357192906762E-3</v>
      </c>
      <c r="AA65" s="336">
        <f t="shared" si="95"/>
        <v>9.046658985814084E-3</v>
      </c>
      <c r="AB65" s="336">
        <f t="shared" si="95"/>
        <v>9.0586134531247184E-3</v>
      </c>
      <c r="AC65" s="336">
        <f t="shared" si="95"/>
        <v>9.0600785313145089E-3</v>
      </c>
      <c r="AD65" s="336">
        <f t="shared" si="95"/>
        <v>9.061604782635695E-3</v>
      </c>
      <c r="AE65" s="336">
        <f t="shared" ref="AE65:AL65" si="96">AE18/AE$49</f>
        <v>9.0498175701045937E-3</v>
      </c>
      <c r="AF65" s="336">
        <f t="shared" si="96"/>
        <v>9.0640413881933213E-3</v>
      </c>
      <c r="AG65" s="336">
        <f t="shared" si="96"/>
        <v>9.0575914848394327E-3</v>
      </c>
      <c r="AH65" s="336">
        <f t="shared" si="96"/>
        <v>9.0553804045678393E-3</v>
      </c>
      <c r="AI65" s="336">
        <f t="shared" si="96"/>
        <v>9.0539109238210354E-3</v>
      </c>
      <c r="AJ65" s="336">
        <f t="shared" si="96"/>
        <v>9.0673568208802843E-3</v>
      </c>
      <c r="AK65" s="336">
        <f t="shared" si="96"/>
        <v>9.0432000348506705E-3</v>
      </c>
      <c r="AL65" s="336">
        <f t="shared" si="96"/>
        <v>9.0494312058770499E-3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1.1106105543493229E-2</v>
      </c>
      <c r="N66" s="336">
        <f t="shared" si="97"/>
        <v>1.0637983748842795E-2</v>
      </c>
      <c r="O66" s="336">
        <f t="shared" si="97"/>
        <v>1.1613596489836356E-2</v>
      </c>
      <c r="P66" s="336">
        <f t="shared" si="97"/>
        <v>1.2192070707421787E-2</v>
      </c>
      <c r="Q66" s="336">
        <f t="shared" si="97"/>
        <v>1.2490403271478767E-2</v>
      </c>
      <c r="R66" s="336">
        <f t="shared" si="97"/>
        <v>1.1396594443076951E-2</v>
      </c>
      <c r="S66" s="336">
        <f t="shared" si="97"/>
        <v>1.2741265860178843E-2</v>
      </c>
      <c r="T66" s="336">
        <f t="shared" si="97"/>
        <v>1.3294659013498685E-2</v>
      </c>
      <c r="U66" s="336">
        <f t="shared" si="97"/>
        <v>1.436200203839511E-2</v>
      </c>
      <c r="V66" s="336">
        <f t="shared" si="97"/>
        <v>1.3103453701247939E-2</v>
      </c>
      <c r="W66" s="336">
        <f t="shared" si="97"/>
        <v>1.2824983733027434E-2</v>
      </c>
      <c r="X66" s="336">
        <f t="shared" si="97"/>
        <v>1.0887230444108659E-2</v>
      </c>
      <c r="Y66" s="336">
        <f t="shared" si="97"/>
        <v>1.0673769192933882E-2</v>
      </c>
      <c r="Z66" s="336">
        <f t="shared" si="97"/>
        <v>1.0618114333616578E-2</v>
      </c>
      <c r="AA66" s="336">
        <f t="shared" si="97"/>
        <v>1.065148275806513E-2</v>
      </c>
      <c r="AB66" s="336">
        <f t="shared" si="97"/>
        <v>1.0693687870857341E-2</v>
      </c>
      <c r="AC66" s="336">
        <f t="shared" si="97"/>
        <v>1.0729175322763173E-2</v>
      </c>
      <c r="AD66" s="336">
        <f t="shared" si="97"/>
        <v>1.076544360475689E-2</v>
      </c>
      <c r="AE66" s="336">
        <f t="shared" ref="AE66:AL66" si="98">AE19/AE$49</f>
        <v>1.0810754498342545E-2</v>
      </c>
      <c r="AF66" s="336">
        <f t="shared" si="98"/>
        <v>1.0859521387910459E-2</v>
      </c>
      <c r="AG66" s="336">
        <f t="shared" si="98"/>
        <v>1.0908038024484286E-2</v>
      </c>
      <c r="AH66" s="336">
        <f t="shared" si="98"/>
        <v>1.0957737183553452E-2</v>
      </c>
      <c r="AI66" s="336">
        <f t="shared" si="98"/>
        <v>1.1004027534675592E-2</v>
      </c>
      <c r="AJ66" s="336">
        <f t="shared" si="98"/>
        <v>1.1069039675300582E-2</v>
      </c>
      <c r="AK66" s="336">
        <f t="shared" si="98"/>
        <v>1.1145615178310852E-2</v>
      </c>
      <c r="AL66" s="336">
        <f t="shared" si="98"/>
        <v>1.1242675932113682E-2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5.2855867745767698E-2</v>
      </c>
      <c r="N67" s="336">
        <f t="shared" si="99"/>
        <v>4.9613643052265961E-2</v>
      </c>
      <c r="O67" s="336">
        <f t="shared" si="99"/>
        <v>5.0148558649830303E-2</v>
      </c>
      <c r="P67" s="336">
        <f t="shared" si="99"/>
        <v>5.0031999681418179E-2</v>
      </c>
      <c r="Q67" s="336">
        <f t="shared" si="99"/>
        <v>5.0140359471036518E-2</v>
      </c>
      <c r="R67" s="336">
        <f t="shared" si="99"/>
        <v>4.9890714342075114E-2</v>
      </c>
      <c r="S67" s="336">
        <f t="shared" si="99"/>
        <v>5.017419424264126E-2</v>
      </c>
      <c r="T67" s="336">
        <f t="shared" si="99"/>
        <v>5.0702254003301389E-2</v>
      </c>
      <c r="U67" s="336">
        <f t="shared" si="99"/>
        <v>5.0349159776867186E-2</v>
      </c>
      <c r="V67" s="336">
        <f t="shared" si="99"/>
        <v>5.1497580380983843E-2</v>
      </c>
      <c r="W67" s="336">
        <f t="shared" si="99"/>
        <v>5.3731729798100925E-2</v>
      </c>
      <c r="X67" s="336">
        <f t="shared" si="99"/>
        <v>5.2139774181011837E-2</v>
      </c>
      <c r="Y67" s="336">
        <f t="shared" si="99"/>
        <v>5.2103702163567134E-2</v>
      </c>
      <c r="Z67" s="336">
        <f t="shared" si="99"/>
        <v>5.2109823787043229E-2</v>
      </c>
      <c r="AA67" s="336">
        <f t="shared" si="99"/>
        <v>5.2109403667323084E-2</v>
      </c>
      <c r="AB67" s="336">
        <f t="shared" si="99"/>
        <v>5.2125274865047769E-2</v>
      </c>
      <c r="AC67" s="336">
        <f t="shared" si="99"/>
        <v>5.2154712403014669E-2</v>
      </c>
      <c r="AD67" s="336">
        <f t="shared" si="99"/>
        <v>5.2192563329451172E-2</v>
      </c>
      <c r="AE67" s="336">
        <f t="shared" ref="AE67:AL67" si="100">AE20/AE$49</f>
        <v>5.2239022162312895E-2</v>
      </c>
      <c r="AF67" s="336">
        <f t="shared" si="100"/>
        <v>5.2287787975671046E-2</v>
      </c>
      <c r="AG67" s="336">
        <f t="shared" si="100"/>
        <v>5.2328242096046439E-2</v>
      </c>
      <c r="AH67" s="336">
        <f t="shared" si="100"/>
        <v>5.2365639866437663E-2</v>
      </c>
      <c r="AI67" s="336">
        <f t="shared" si="100"/>
        <v>5.2412946940848158E-2</v>
      </c>
      <c r="AJ67" s="336">
        <f t="shared" si="100"/>
        <v>5.2478821812574725E-2</v>
      </c>
      <c r="AK67" s="336">
        <f t="shared" si="100"/>
        <v>5.2547105102068531E-2</v>
      </c>
      <c r="AL67" s="336">
        <f t="shared" si="100"/>
        <v>5.2639884810596185E-2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0.13004205760749912</v>
      </c>
      <c r="N69" s="337">
        <f t="shared" si="101"/>
        <v>0.13171384639542841</v>
      </c>
      <c r="O69" s="337">
        <f t="shared" si="101"/>
        <v>0.13223959303708691</v>
      </c>
      <c r="P69" s="337">
        <f t="shared" si="101"/>
        <v>0.12864090806723455</v>
      </c>
      <c r="Q69" s="337">
        <f t="shared" si="101"/>
        <v>0.12790117338255738</v>
      </c>
      <c r="R69" s="337">
        <f t="shared" si="101"/>
        <v>0.12785826959072202</v>
      </c>
      <c r="S69" s="337">
        <f t="shared" si="101"/>
        <v>0.12277870010610598</v>
      </c>
      <c r="T69" s="337">
        <f t="shared" si="101"/>
        <v>0.12757552154739024</v>
      </c>
      <c r="U69" s="337">
        <f t="shared" si="101"/>
        <v>0.12321838905181788</v>
      </c>
      <c r="V69" s="337">
        <f t="shared" si="101"/>
        <v>0.12138484152572142</v>
      </c>
      <c r="W69" s="337">
        <f t="shared" si="101"/>
        <v>0.12674417637167124</v>
      </c>
      <c r="X69" s="337">
        <f t="shared" si="101"/>
        <v>0.12927690419642671</v>
      </c>
      <c r="Y69" s="337">
        <f t="shared" si="101"/>
        <v>0.12849465435304305</v>
      </c>
      <c r="Z69" s="337">
        <f t="shared" si="101"/>
        <v>0.12761052606213277</v>
      </c>
      <c r="AA69" s="337">
        <f t="shared" si="101"/>
        <v>0.1267283763745482</v>
      </c>
      <c r="AB69" s="337">
        <f t="shared" si="101"/>
        <v>0.12586970243423248</v>
      </c>
      <c r="AC69" s="337">
        <f t="shared" si="101"/>
        <v>0.12489737398183876</v>
      </c>
      <c r="AD69" s="337">
        <f t="shared" si="101"/>
        <v>0.12375639044291453</v>
      </c>
      <c r="AE69" s="337">
        <f t="shared" ref="AE69:AL69" si="102">AE22/AE$49</f>
        <v>0.12272003165769436</v>
      </c>
      <c r="AF69" s="337">
        <f t="shared" si="102"/>
        <v>0.12156804124094421</v>
      </c>
      <c r="AG69" s="337">
        <f t="shared" si="102"/>
        <v>0.12043187209464479</v>
      </c>
      <c r="AH69" s="337">
        <f t="shared" si="102"/>
        <v>0.11928693288750429</v>
      </c>
      <c r="AI69" s="337">
        <f t="shared" si="102"/>
        <v>0.1181973485601734</v>
      </c>
      <c r="AJ69" s="337">
        <f t="shared" si="102"/>
        <v>0.11710123261992121</v>
      </c>
      <c r="AK69" s="337">
        <f t="shared" si="102"/>
        <v>0.1159814144097267</v>
      </c>
      <c r="AL69" s="337">
        <f t="shared" si="102"/>
        <v>0.11471725786066504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0.10160079178125825</v>
      </c>
      <c r="N70" s="336">
        <f t="shared" si="103"/>
        <v>0.10550061325251835</v>
      </c>
      <c r="O70" s="336">
        <f t="shared" si="103"/>
        <v>0.10669071252145589</v>
      </c>
      <c r="P70" s="336">
        <f t="shared" si="103"/>
        <v>0.10243566514668359</v>
      </c>
      <c r="Q70" s="336">
        <f t="shared" si="103"/>
        <v>0.10232879647846907</v>
      </c>
      <c r="R70" s="336">
        <f t="shared" si="103"/>
        <v>0.10433700647276156</v>
      </c>
      <c r="S70" s="336">
        <f t="shared" si="103"/>
        <v>0.1007060610330523</v>
      </c>
      <c r="T70" s="336">
        <f t="shared" si="103"/>
        <v>0.1042692439596602</v>
      </c>
      <c r="U70" s="336">
        <f t="shared" si="103"/>
        <v>0.1001892753983054</v>
      </c>
      <c r="V70" s="336">
        <f t="shared" si="103"/>
        <v>0.1002545631069746</v>
      </c>
      <c r="W70" s="336">
        <f t="shared" si="103"/>
        <v>0.10585451853240435</v>
      </c>
      <c r="X70" s="336">
        <f t="shared" si="103"/>
        <v>0.10875902539523516</v>
      </c>
      <c r="Y70" s="336">
        <f t="shared" si="103"/>
        <v>0.10838011535643705</v>
      </c>
      <c r="Z70" s="336">
        <f t="shared" si="103"/>
        <v>0.10793346175116338</v>
      </c>
      <c r="AA70" s="336">
        <f t="shared" si="103"/>
        <v>0.1075111345059056</v>
      </c>
      <c r="AB70" s="336">
        <f t="shared" si="103"/>
        <v>0.10715592283030395</v>
      </c>
      <c r="AC70" s="336">
        <f t="shared" si="103"/>
        <v>0.1068204134601012</v>
      </c>
      <c r="AD70" s="336">
        <f t="shared" si="103"/>
        <v>0.1064392478739092</v>
      </c>
      <c r="AE70" s="336">
        <f t="shared" ref="AE70:AL70" si="104">AE23/AE$49</f>
        <v>0.10603550577171034</v>
      </c>
      <c r="AF70" s="336">
        <f t="shared" si="104"/>
        <v>0.10556339940783206</v>
      </c>
      <c r="AG70" s="336">
        <f t="shared" si="104"/>
        <v>0.10509240877133331</v>
      </c>
      <c r="AH70" s="336">
        <f t="shared" si="104"/>
        <v>0.10458781219955429</v>
      </c>
      <c r="AI70" s="336">
        <f t="shared" si="104"/>
        <v>0.10405399116940393</v>
      </c>
      <c r="AJ70" s="336">
        <f t="shared" si="104"/>
        <v>0.10352318511558317</v>
      </c>
      <c r="AK70" s="336">
        <f t="shared" si="104"/>
        <v>0.10306000828975839</v>
      </c>
      <c r="AL70" s="336">
        <f t="shared" si="104"/>
        <v>0.10263759052133657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2.8441265826240868E-2</v>
      </c>
      <c r="N71" s="336">
        <f t="shared" si="105"/>
        <v>2.6213233142910072E-2</v>
      </c>
      <c r="O71" s="336">
        <f t="shared" si="105"/>
        <v>2.554888051563101E-2</v>
      </c>
      <c r="P71" s="336">
        <f t="shared" si="105"/>
        <v>2.6205242920550952E-2</v>
      </c>
      <c r="Q71" s="336">
        <f t="shared" si="105"/>
        <v>2.5572376904088305E-2</v>
      </c>
      <c r="R71" s="336">
        <f t="shared" si="105"/>
        <v>2.3521263117960441E-2</v>
      </c>
      <c r="S71" s="336">
        <f t="shared" si="105"/>
        <v>2.2072639073053686E-2</v>
      </c>
      <c r="T71" s="336">
        <f t="shared" si="105"/>
        <v>2.3306277587730032E-2</v>
      </c>
      <c r="U71" s="336">
        <f t="shared" si="105"/>
        <v>2.3029113653512494E-2</v>
      </c>
      <c r="V71" s="336">
        <f t="shared" si="105"/>
        <v>2.1130278418746831E-2</v>
      </c>
      <c r="W71" s="336">
        <f t="shared" si="105"/>
        <v>2.0889657839266891E-2</v>
      </c>
      <c r="X71" s="336">
        <f t="shared" si="105"/>
        <v>2.0517878801191526E-2</v>
      </c>
      <c r="Y71" s="336">
        <f t="shared" si="105"/>
        <v>2.0114538996606018E-2</v>
      </c>
      <c r="Z71" s="336">
        <f t="shared" si="105"/>
        <v>1.9677064310969397E-2</v>
      </c>
      <c r="AA71" s="336">
        <f t="shared" si="105"/>
        <v>1.9217241868642577E-2</v>
      </c>
      <c r="AB71" s="336">
        <f t="shared" si="105"/>
        <v>1.8713779603928525E-2</v>
      </c>
      <c r="AC71" s="336">
        <f t="shared" si="105"/>
        <v>1.8076960521737559E-2</v>
      </c>
      <c r="AD71" s="336">
        <f t="shared" si="105"/>
        <v>1.731714256900533E-2</v>
      </c>
      <c r="AE71" s="336">
        <f t="shared" ref="AE71:AL71" si="106">AE24/AE$49</f>
        <v>1.6684525885984014E-2</v>
      </c>
      <c r="AF71" s="336">
        <f t="shared" si="106"/>
        <v>1.6004641833112149E-2</v>
      </c>
      <c r="AG71" s="336">
        <f t="shared" si="106"/>
        <v>1.5339463323311466E-2</v>
      </c>
      <c r="AH71" s="336">
        <f t="shared" si="106"/>
        <v>1.4699120687949988E-2</v>
      </c>
      <c r="AI71" s="336">
        <f t="shared" si="106"/>
        <v>1.4143357390769466E-2</v>
      </c>
      <c r="AJ71" s="336">
        <f t="shared" si="106"/>
        <v>1.3578047504338053E-2</v>
      </c>
      <c r="AK71" s="336">
        <f t="shared" si="106"/>
        <v>1.2921406119968322E-2</v>
      </c>
      <c r="AL71" s="336">
        <f t="shared" si="106"/>
        <v>1.207966733932846E-2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9.4446492805245585E-2</v>
      </c>
      <c r="N73" s="337">
        <f t="shared" si="107"/>
        <v>9.0120934848527193E-2</v>
      </c>
      <c r="O73" s="337">
        <f t="shared" si="107"/>
        <v>9.1889700049234607E-2</v>
      </c>
      <c r="P73" s="337">
        <f t="shared" si="107"/>
        <v>9.1035422508054895E-2</v>
      </c>
      <c r="Q73" s="337">
        <f t="shared" si="107"/>
        <v>9.4155931355475647E-2</v>
      </c>
      <c r="R73" s="337">
        <f t="shared" si="107"/>
        <v>9.0240169807156712E-2</v>
      </c>
      <c r="S73" s="337">
        <f t="shared" si="107"/>
        <v>8.7244665690063769E-2</v>
      </c>
      <c r="T73" s="337">
        <f t="shared" si="107"/>
        <v>8.7445730039064487E-2</v>
      </c>
      <c r="U73" s="337">
        <f t="shared" si="107"/>
        <v>8.2779471273870336E-2</v>
      </c>
      <c r="V73" s="337">
        <f t="shared" si="107"/>
        <v>8.5646783533943782E-2</v>
      </c>
      <c r="W73" s="337">
        <f t="shared" si="107"/>
        <v>7.6883774336890601E-2</v>
      </c>
      <c r="X73" s="337">
        <f t="shared" si="107"/>
        <v>7.7003443596554699E-2</v>
      </c>
      <c r="Y73" s="337">
        <f t="shared" si="107"/>
        <v>7.6232652070408469E-2</v>
      </c>
      <c r="Z73" s="337">
        <f t="shared" si="107"/>
        <v>7.5526510884901393E-2</v>
      </c>
      <c r="AA73" s="337">
        <f t="shared" si="107"/>
        <v>7.4846773990022777E-2</v>
      </c>
      <c r="AB73" s="337">
        <f t="shared" si="107"/>
        <v>7.4181400963578614E-2</v>
      </c>
      <c r="AC73" s="337">
        <f t="shared" si="107"/>
        <v>7.3574361157167645E-2</v>
      </c>
      <c r="AD73" s="337">
        <f t="shared" si="107"/>
        <v>7.2948943598744584E-2</v>
      </c>
      <c r="AE73" s="337">
        <f t="shared" ref="AE73:AL73" si="108">AE26/AE$49</f>
        <v>7.231234986177619E-2</v>
      </c>
      <c r="AF73" s="337">
        <f t="shared" si="108"/>
        <v>7.1662704250470957E-2</v>
      </c>
      <c r="AG73" s="337">
        <f t="shared" si="108"/>
        <v>7.1042234234187721E-2</v>
      </c>
      <c r="AH73" s="337">
        <f t="shared" si="108"/>
        <v>7.0428388627360991E-2</v>
      </c>
      <c r="AI73" s="337">
        <f t="shared" si="108"/>
        <v>6.982271198504815E-2</v>
      </c>
      <c r="AJ73" s="337">
        <f t="shared" si="108"/>
        <v>6.9245174379169855E-2</v>
      </c>
      <c r="AK73" s="337">
        <f t="shared" si="108"/>
        <v>6.8703930921764161E-2</v>
      </c>
      <c r="AL73" s="337">
        <f t="shared" si="108"/>
        <v>6.8151491959506844E-2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7.6252640782630936E-3</v>
      </c>
      <c r="N74" s="336">
        <f t="shared" si="109"/>
        <v>6.4917706736169877E-3</v>
      </c>
      <c r="O74" s="336">
        <f t="shared" si="109"/>
        <v>7.2659920666114678E-3</v>
      </c>
      <c r="P74" s="336">
        <f t="shared" si="109"/>
        <v>7.9899687584667964E-3</v>
      </c>
      <c r="Q74" s="336">
        <f t="shared" si="109"/>
        <v>8.0101167897624198E-3</v>
      </c>
      <c r="R74" s="336">
        <f t="shared" si="109"/>
        <v>8.1790953731456992E-3</v>
      </c>
      <c r="S74" s="336">
        <f t="shared" si="109"/>
        <v>7.9605829128345899E-3</v>
      </c>
      <c r="T74" s="336">
        <f t="shared" si="109"/>
        <v>7.4250421782778245E-3</v>
      </c>
      <c r="U74" s="336">
        <f t="shared" si="109"/>
        <v>6.5751082444333578E-3</v>
      </c>
      <c r="V74" s="336">
        <f t="shared" si="109"/>
        <v>8.4059342884880012E-3</v>
      </c>
      <c r="W74" s="336">
        <f t="shared" si="109"/>
        <v>8.0251727792609705E-3</v>
      </c>
      <c r="X74" s="336">
        <f t="shared" si="109"/>
        <v>7.5266278484547164E-3</v>
      </c>
      <c r="Y74" s="336">
        <f t="shared" si="109"/>
        <v>7.5112581794001734E-3</v>
      </c>
      <c r="Z74" s="336">
        <f t="shared" si="109"/>
        <v>7.5581520275659862E-3</v>
      </c>
      <c r="AA74" s="336">
        <f t="shared" si="109"/>
        <v>7.6164795748798961E-3</v>
      </c>
      <c r="AB74" s="336">
        <f t="shared" si="109"/>
        <v>7.6624623501795079E-3</v>
      </c>
      <c r="AC74" s="336">
        <f t="shared" si="109"/>
        <v>7.7082823006364007E-3</v>
      </c>
      <c r="AD74" s="336">
        <f t="shared" si="109"/>
        <v>7.7525179382718357E-3</v>
      </c>
      <c r="AE74" s="336">
        <f t="shared" ref="AE74:AL74" si="110">AE27/AE$49</f>
        <v>7.7955240634441517E-3</v>
      </c>
      <c r="AF74" s="336">
        <f t="shared" si="110"/>
        <v>7.8357822637837547E-3</v>
      </c>
      <c r="AG74" s="336">
        <f t="shared" si="110"/>
        <v>7.8746160043522556E-3</v>
      </c>
      <c r="AH74" s="336">
        <f t="shared" si="110"/>
        <v>7.9031495459417067E-3</v>
      </c>
      <c r="AI74" s="336">
        <f t="shared" si="110"/>
        <v>7.9373100647691323E-3</v>
      </c>
      <c r="AJ74" s="336">
        <f t="shared" si="110"/>
        <v>7.9739635489161093E-3</v>
      </c>
      <c r="AK74" s="336">
        <f t="shared" si="110"/>
        <v>8.0156769983035503E-3</v>
      </c>
      <c r="AL74" s="336">
        <f t="shared" si="110"/>
        <v>8.0567781112226046E-3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3.4844583399787035E-2</v>
      </c>
      <c r="N75" s="336">
        <f t="shared" si="111"/>
        <v>3.4647510312811394E-2</v>
      </c>
      <c r="O75" s="336">
        <f t="shared" si="111"/>
        <v>3.3347863400028072E-2</v>
      </c>
      <c r="P75" s="336">
        <f t="shared" si="111"/>
        <v>3.3711609254088504E-2</v>
      </c>
      <c r="Q75" s="336">
        <f t="shared" si="111"/>
        <v>3.6165057331029024E-2</v>
      </c>
      <c r="R75" s="336">
        <f t="shared" si="111"/>
        <v>3.3890733251127632E-2</v>
      </c>
      <c r="S75" s="336">
        <f t="shared" si="111"/>
        <v>3.2385743243958556E-2</v>
      </c>
      <c r="T75" s="336">
        <f t="shared" si="111"/>
        <v>3.2971558806020547E-2</v>
      </c>
      <c r="U75" s="336">
        <f t="shared" si="111"/>
        <v>3.1944902084887823E-2</v>
      </c>
      <c r="V75" s="336">
        <f t="shared" si="111"/>
        <v>3.3694257573624493E-2</v>
      </c>
      <c r="W75" s="336">
        <f t="shared" si="111"/>
        <v>2.8886284273446732E-2</v>
      </c>
      <c r="X75" s="336">
        <f t="shared" si="111"/>
        <v>2.8629158950974461E-2</v>
      </c>
      <c r="Y75" s="336">
        <f t="shared" si="111"/>
        <v>2.8279335511201955E-2</v>
      </c>
      <c r="Z75" s="336">
        <f t="shared" si="111"/>
        <v>2.7928689552101052E-2</v>
      </c>
      <c r="AA75" s="336">
        <f t="shared" si="111"/>
        <v>2.7581156013596096E-2</v>
      </c>
      <c r="AB75" s="336">
        <f t="shared" si="111"/>
        <v>2.7235223572617675E-2</v>
      </c>
      <c r="AC75" s="336">
        <f t="shared" si="111"/>
        <v>2.6908647531744101E-2</v>
      </c>
      <c r="AD75" s="336">
        <f t="shared" si="111"/>
        <v>2.6581970630019582E-2</v>
      </c>
      <c r="AE75" s="336">
        <f t="shared" ref="AE75:AL75" si="112">AE28/AE$49</f>
        <v>2.6261988630544405E-2</v>
      </c>
      <c r="AF75" s="336">
        <f t="shared" si="112"/>
        <v>2.5947130621870828E-2</v>
      </c>
      <c r="AG75" s="336">
        <f t="shared" si="112"/>
        <v>2.5637013930519446E-2</v>
      </c>
      <c r="AH75" s="336">
        <f t="shared" si="112"/>
        <v>2.5328386735097318E-2</v>
      </c>
      <c r="AI75" s="336">
        <f t="shared" si="112"/>
        <v>2.5018081196063999E-2</v>
      </c>
      <c r="AJ75" s="336">
        <f t="shared" si="112"/>
        <v>2.4706187674072792E-2</v>
      </c>
      <c r="AK75" s="336">
        <f t="shared" si="112"/>
        <v>2.439426604825155E-2</v>
      </c>
      <c r="AL75" s="336">
        <f t="shared" si="112"/>
        <v>2.4090362804601112E-2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3.1981292627207572E-2</v>
      </c>
      <c r="N76" s="336">
        <f t="shared" si="113"/>
        <v>2.9057227553254558E-2</v>
      </c>
      <c r="O76" s="336">
        <f t="shared" si="113"/>
        <v>3.07605681522869E-2</v>
      </c>
      <c r="P76" s="336">
        <f t="shared" si="113"/>
        <v>2.8876892350534134E-2</v>
      </c>
      <c r="Q76" s="336">
        <f t="shared" si="113"/>
        <v>3.0405631777795105E-2</v>
      </c>
      <c r="R76" s="336">
        <f t="shared" si="113"/>
        <v>2.8361910936930128E-2</v>
      </c>
      <c r="S76" s="336">
        <f t="shared" si="113"/>
        <v>2.7071456876825072E-2</v>
      </c>
      <c r="T76" s="336">
        <f t="shared" si="113"/>
        <v>2.7607744653741408E-2</v>
      </c>
      <c r="U76" s="336">
        <f t="shared" si="113"/>
        <v>2.6116192166578803E-2</v>
      </c>
      <c r="V76" s="336">
        <f t="shared" si="113"/>
        <v>2.6908022835185105E-2</v>
      </c>
      <c r="W76" s="336">
        <f t="shared" si="113"/>
        <v>2.3460333897478581E-2</v>
      </c>
      <c r="X76" s="336">
        <f t="shared" si="113"/>
        <v>2.3735671841823725E-2</v>
      </c>
      <c r="Y76" s="336">
        <f t="shared" si="113"/>
        <v>2.3477072077486595E-2</v>
      </c>
      <c r="Z76" s="336">
        <f t="shared" si="113"/>
        <v>2.3177188476149795E-2</v>
      </c>
      <c r="AA76" s="336">
        <f t="shared" si="113"/>
        <v>2.2890749853153498E-2</v>
      </c>
      <c r="AB76" s="336">
        <f t="shared" si="113"/>
        <v>2.2622521128461505E-2</v>
      </c>
      <c r="AC76" s="336">
        <f t="shared" si="113"/>
        <v>2.2359595543731566E-2</v>
      </c>
      <c r="AD76" s="336">
        <f t="shared" si="113"/>
        <v>2.2099962836168677E-2</v>
      </c>
      <c r="AE76" s="336">
        <f t="shared" ref="AE76:AL76" si="114">AE29/AE$49</f>
        <v>2.1833495365356708E-2</v>
      </c>
      <c r="AF76" s="336">
        <f t="shared" si="114"/>
        <v>2.1556118361851926E-2</v>
      </c>
      <c r="AG76" s="336">
        <f t="shared" si="114"/>
        <v>2.128179690782658E-2</v>
      </c>
      <c r="AH76" s="336">
        <f t="shared" si="114"/>
        <v>2.1014849155101187E-2</v>
      </c>
      <c r="AI76" s="336">
        <f t="shared" si="114"/>
        <v>2.076078534706435E-2</v>
      </c>
      <c r="AJ76" s="336">
        <f t="shared" si="114"/>
        <v>2.0518803134222816E-2</v>
      </c>
      <c r="AK76" s="336">
        <f t="shared" si="114"/>
        <v>2.0256389924512785E-2</v>
      </c>
      <c r="AL76" s="336">
        <f t="shared" si="114"/>
        <v>1.9992842044283997E-2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1.9995352699987878E-2</v>
      </c>
      <c r="N77" s="336">
        <f t="shared" si="115"/>
        <v>1.9924426308844247E-2</v>
      </c>
      <c r="O77" s="336">
        <f t="shared" si="115"/>
        <v>2.0515276430308156E-2</v>
      </c>
      <c r="P77" s="336">
        <f t="shared" si="115"/>
        <v>2.0456952144965467E-2</v>
      </c>
      <c r="Q77" s="336">
        <f t="shared" si="115"/>
        <v>1.9575125456889105E-2</v>
      </c>
      <c r="R77" s="336">
        <f t="shared" si="115"/>
        <v>1.9808430245953242E-2</v>
      </c>
      <c r="S77" s="336">
        <f t="shared" si="115"/>
        <v>1.9826882656445551E-2</v>
      </c>
      <c r="T77" s="336">
        <f t="shared" si="115"/>
        <v>1.9441384401024716E-2</v>
      </c>
      <c r="U77" s="336">
        <f t="shared" si="115"/>
        <v>1.8143268777970362E-2</v>
      </c>
      <c r="V77" s="336">
        <f t="shared" si="115"/>
        <v>1.6638568836646196E-2</v>
      </c>
      <c r="W77" s="336">
        <f t="shared" si="115"/>
        <v>1.6511983386704308E-2</v>
      </c>
      <c r="X77" s="336">
        <f t="shared" si="115"/>
        <v>1.7111984955301789E-2</v>
      </c>
      <c r="Y77" s="336">
        <f t="shared" si="115"/>
        <v>1.6964986302319747E-2</v>
      </c>
      <c r="Z77" s="336">
        <f t="shared" si="115"/>
        <v>1.6862480829084561E-2</v>
      </c>
      <c r="AA77" s="336">
        <f t="shared" si="115"/>
        <v>1.6758388548393288E-2</v>
      </c>
      <c r="AB77" s="336">
        <f t="shared" si="115"/>
        <v>1.6661193912319922E-2</v>
      </c>
      <c r="AC77" s="336">
        <f t="shared" si="115"/>
        <v>1.6597835781055566E-2</v>
      </c>
      <c r="AD77" s="336">
        <f t="shared" si="115"/>
        <v>1.651449219428448E-2</v>
      </c>
      <c r="AE77" s="336">
        <f t="shared" ref="AE77:AL77" si="116">AE30/AE$49</f>
        <v>1.6421341802430919E-2</v>
      </c>
      <c r="AF77" s="336">
        <f t="shared" si="116"/>
        <v>1.6323673002964452E-2</v>
      </c>
      <c r="AG77" s="336">
        <f t="shared" si="116"/>
        <v>1.6248807391489428E-2</v>
      </c>
      <c r="AH77" s="336">
        <f t="shared" si="116"/>
        <v>1.6182003191220769E-2</v>
      </c>
      <c r="AI77" s="336">
        <f t="shared" si="116"/>
        <v>1.6106535377150663E-2</v>
      </c>
      <c r="AJ77" s="336">
        <f t="shared" si="116"/>
        <v>1.604622002195814E-2</v>
      </c>
      <c r="AK77" s="336">
        <f t="shared" si="116"/>
        <v>1.6037597950696272E-2</v>
      </c>
      <c r="AL77" s="336">
        <f t="shared" si="116"/>
        <v>1.6011508999399134E-2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0.12293586384816534</v>
      </c>
      <c r="N79" s="337">
        <f t="shared" si="117"/>
        <v>0.11549238813313023</v>
      </c>
      <c r="O79" s="337">
        <f t="shared" si="117"/>
        <v>0.11423327576620647</v>
      </c>
      <c r="P79" s="337">
        <f t="shared" si="117"/>
        <v>0.1149006784627111</v>
      </c>
      <c r="Q79" s="337">
        <f t="shared" si="117"/>
        <v>0.11560011175420995</v>
      </c>
      <c r="R79" s="337">
        <f t="shared" si="117"/>
        <v>0.11888752357334031</v>
      </c>
      <c r="S79" s="337">
        <f t="shared" si="117"/>
        <v>0.11683964279834765</v>
      </c>
      <c r="T79" s="337">
        <f t="shared" si="117"/>
        <v>0.11692608673300692</v>
      </c>
      <c r="U79" s="337">
        <f t="shared" si="117"/>
        <v>0.11686034530782316</v>
      </c>
      <c r="V79" s="337">
        <f t="shared" si="117"/>
        <v>0.11511551588157645</v>
      </c>
      <c r="W79" s="337">
        <f t="shared" si="117"/>
        <v>0.1134497264332829</v>
      </c>
      <c r="X79" s="337">
        <f t="shared" si="117"/>
        <v>0.11120906327893625</v>
      </c>
      <c r="Y79" s="337">
        <f t="shared" si="117"/>
        <v>0.11181572333573152</v>
      </c>
      <c r="Z79" s="337">
        <f t="shared" si="117"/>
        <v>0.11231726782026322</v>
      </c>
      <c r="AA79" s="337">
        <f t="shared" si="117"/>
        <v>0.11279224548797914</v>
      </c>
      <c r="AB79" s="337">
        <f t="shared" si="117"/>
        <v>0.11320513200051995</v>
      </c>
      <c r="AC79" s="337">
        <f t="shared" si="117"/>
        <v>0.11363400798754483</v>
      </c>
      <c r="AD79" s="337">
        <f t="shared" si="117"/>
        <v>0.11406042471770877</v>
      </c>
      <c r="AE79" s="337">
        <f t="shared" ref="AE79:AL79" si="118">AE32/AE$49</f>
        <v>0.11435046792150545</v>
      </c>
      <c r="AF79" s="337">
        <f t="shared" si="118"/>
        <v>0.1147158096454494</v>
      </c>
      <c r="AG79" s="337">
        <f t="shared" si="118"/>
        <v>0.11507565907904298</v>
      </c>
      <c r="AH79" s="337">
        <f t="shared" si="118"/>
        <v>0.11547597783011899</v>
      </c>
      <c r="AI79" s="337">
        <f t="shared" si="118"/>
        <v>0.11587748579748884</v>
      </c>
      <c r="AJ79" s="337">
        <f t="shared" si="118"/>
        <v>0.11621665279326911</v>
      </c>
      <c r="AK79" s="337">
        <f t="shared" si="118"/>
        <v>0.11651071652925706</v>
      </c>
      <c r="AL79" s="337">
        <f t="shared" si="118"/>
        <v>0.11675437208625793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9.9601298399642726E-2</v>
      </c>
      <c r="N80" s="336">
        <f t="shared" si="119"/>
        <v>9.1806771464749248E-2</v>
      </c>
      <c r="O80" s="336">
        <f t="shared" si="119"/>
        <v>9.0709266130798438E-2</v>
      </c>
      <c r="P80" s="336">
        <f t="shared" si="119"/>
        <v>9.1882377924202258E-2</v>
      </c>
      <c r="Q80" s="336">
        <f t="shared" si="119"/>
        <v>9.1548091512452232E-2</v>
      </c>
      <c r="R80" s="336">
        <f t="shared" si="119"/>
        <v>9.5240943593929303E-2</v>
      </c>
      <c r="S80" s="336">
        <f t="shared" si="119"/>
        <v>9.4809370113829936E-2</v>
      </c>
      <c r="T80" s="336">
        <f t="shared" si="119"/>
        <v>9.38388916444306E-2</v>
      </c>
      <c r="U80" s="336">
        <f t="shared" si="119"/>
        <v>9.2879621719827596E-2</v>
      </c>
      <c r="V80" s="336">
        <f t="shared" si="119"/>
        <v>9.159198786579037E-2</v>
      </c>
      <c r="W80" s="336">
        <f t="shared" si="119"/>
        <v>9.2367525390805241E-2</v>
      </c>
      <c r="X80" s="336">
        <f t="shared" si="119"/>
        <v>9.2297139896584779E-2</v>
      </c>
      <c r="Y80" s="336">
        <f t="shared" si="119"/>
        <v>9.300129933146857E-2</v>
      </c>
      <c r="Z80" s="336">
        <f t="shared" si="119"/>
        <v>9.361174513915467E-2</v>
      </c>
      <c r="AA80" s="336">
        <f t="shared" si="119"/>
        <v>9.4170991150826722E-2</v>
      </c>
      <c r="AB80" s="336">
        <f t="shared" si="119"/>
        <v>9.4693440940046558E-2</v>
      </c>
      <c r="AC80" s="336">
        <f t="shared" si="119"/>
        <v>9.5241159106811968E-2</v>
      </c>
      <c r="AD80" s="336">
        <f t="shared" si="119"/>
        <v>9.5791594527038323E-2</v>
      </c>
      <c r="AE80" s="336">
        <f t="shared" ref="AE80:AL80" si="120">AE33/AE$49</f>
        <v>9.6211042127480911E-2</v>
      </c>
      <c r="AF80" s="336">
        <f t="shared" si="120"/>
        <v>9.6686908438174901E-2</v>
      </c>
      <c r="AG80" s="336">
        <f t="shared" si="120"/>
        <v>9.7154618522913849E-2</v>
      </c>
      <c r="AH80" s="336">
        <f t="shared" si="120"/>
        <v>9.7663336864877104E-2</v>
      </c>
      <c r="AI80" s="336">
        <f t="shared" si="120"/>
        <v>9.8181909585099578E-2</v>
      </c>
      <c r="AJ80" s="336">
        <f t="shared" si="120"/>
        <v>9.8622055649582971E-2</v>
      </c>
      <c r="AK80" s="336">
        <f t="shared" si="120"/>
        <v>9.9011036687392431E-2</v>
      </c>
      <c r="AL80" s="336">
        <f t="shared" si="120"/>
        <v>9.9351901659975747E-2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2.1566216948699986E-2</v>
      </c>
      <c r="N81" s="336">
        <f t="shared" si="121"/>
        <v>2.244731242296524E-2</v>
      </c>
      <c r="O81" s="336">
        <f t="shared" si="121"/>
        <v>2.2348289844286905E-2</v>
      </c>
      <c r="P81" s="336">
        <f t="shared" si="121"/>
        <v>2.195720924876857E-2</v>
      </c>
      <c r="Q81" s="336">
        <f t="shared" si="121"/>
        <v>2.2909468496096805E-2</v>
      </c>
      <c r="R81" s="336">
        <f t="shared" si="121"/>
        <v>2.2600380383324931E-2</v>
      </c>
      <c r="S81" s="336">
        <f t="shared" si="121"/>
        <v>2.1142107232998582E-2</v>
      </c>
      <c r="T81" s="336">
        <f t="shared" si="121"/>
        <v>2.2126282197834791E-2</v>
      </c>
      <c r="U81" s="336">
        <f t="shared" si="121"/>
        <v>2.3033830060296592E-2</v>
      </c>
      <c r="V81" s="336">
        <f t="shared" si="121"/>
        <v>2.2654392616461114E-2</v>
      </c>
      <c r="W81" s="336">
        <f t="shared" si="121"/>
        <v>2.0021711138124332E-2</v>
      </c>
      <c r="X81" s="336">
        <f t="shared" si="121"/>
        <v>1.8160050404540176E-2</v>
      </c>
      <c r="Y81" s="336">
        <f t="shared" si="121"/>
        <v>1.8066014412881495E-2</v>
      </c>
      <c r="Z81" s="336">
        <f t="shared" si="121"/>
        <v>1.7955844409850839E-2</v>
      </c>
      <c r="AA81" s="336">
        <f t="shared" si="121"/>
        <v>1.7871021839035977E-2</v>
      </c>
      <c r="AB81" s="336">
        <f t="shared" si="121"/>
        <v>1.7756135286562162E-2</v>
      </c>
      <c r="AC81" s="336">
        <f t="shared" si="121"/>
        <v>1.7633448675053377E-2</v>
      </c>
      <c r="AD81" s="336">
        <f t="shared" si="121"/>
        <v>1.7505313203973701E-2</v>
      </c>
      <c r="AE81" s="336">
        <f t="shared" ref="AE81:AL81" si="122">AE34/AE$49</f>
        <v>1.7373214062194227E-2</v>
      </c>
      <c r="AF81" s="336">
        <f t="shared" si="122"/>
        <v>1.7257469999398686E-2</v>
      </c>
      <c r="AG81" s="336">
        <f t="shared" si="122"/>
        <v>1.7146268285191332E-2</v>
      </c>
      <c r="AH81" s="336">
        <f t="shared" si="122"/>
        <v>1.7034408956735157E-2</v>
      </c>
      <c r="AI81" s="336">
        <f t="shared" si="122"/>
        <v>1.6914590018647792E-2</v>
      </c>
      <c r="AJ81" s="336">
        <f t="shared" si="122"/>
        <v>1.6809377365491197E-2</v>
      </c>
      <c r="AK81" s="336">
        <f t="shared" si="122"/>
        <v>1.6712955501688703E-2</v>
      </c>
      <c r="AL81" s="336">
        <f t="shared" si="122"/>
        <v>1.6611953363560951E-2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1.7683484998226153E-3</v>
      </c>
      <c r="N82" s="336">
        <f t="shared" si="123"/>
        <v>1.2383042454157528E-3</v>
      </c>
      <c r="O82" s="336">
        <f t="shared" si="123"/>
        <v>1.1757197911211115E-3</v>
      </c>
      <c r="P82" s="336">
        <f t="shared" si="123"/>
        <v>1.0610912897402673E-3</v>
      </c>
      <c r="Q82" s="336">
        <f t="shared" si="123"/>
        <v>1.1425517456608951E-3</v>
      </c>
      <c r="R82" s="336">
        <f t="shared" si="123"/>
        <v>1.0461995960860855E-3</v>
      </c>
      <c r="S82" s="336">
        <f t="shared" si="123"/>
        <v>8.8816545151913328E-4</v>
      </c>
      <c r="T82" s="336">
        <f t="shared" si="123"/>
        <v>9.6091289074151025E-4</v>
      </c>
      <c r="U82" s="336">
        <f t="shared" si="123"/>
        <v>9.4689352769897585E-4</v>
      </c>
      <c r="V82" s="336">
        <f t="shared" si="123"/>
        <v>8.6913539932497472E-4</v>
      </c>
      <c r="W82" s="336">
        <f t="shared" si="123"/>
        <v>1.0604899043533324E-3</v>
      </c>
      <c r="X82" s="336">
        <f t="shared" si="123"/>
        <v>7.5187297781128626E-4</v>
      </c>
      <c r="Y82" s="336">
        <f t="shared" si="123"/>
        <v>7.484095913814692E-4</v>
      </c>
      <c r="Z82" s="336">
        <f t="shared" si="123"/>
        <v>7.4967827125771685E-4</v>
      </c>
      <c r="AA82" s="336">
        <f t="shared" si="123"/>
        <v>7.5023249811644022E-4</v>
      </c>
      <c r="AB82" s="336">
        <f t="shared" si="123"/>
        <v>7.5555577391122231E-4</v>
      </c>
      <c r="AC82" s="336">
        <f t="shared" si="123"/>
        <v>7.5940020567947337E-4</v>
      </c>
      <c r="AD82" s="336">
        <f t="shared" si="123"/>
        <v>7.6351698669673896E-4</v>
      </c>
      <c r="AE82" s="336">
        <f t="shared" ref="AE82:AL82" si="124">AE35/AE$49</f>
        <v>7.6621173183029606E-4</v>
      </c>
      <c r="AF82" s="336">
        <f t="shared" si="124"/>
        <v>7.7143120787582413E-4</v>
      </c>
      <c r="AG82" s="336">
        <f t="shared" si="124"/>
        <v>7.7477227093780254E-4</v>
      </c>
      <c r="AH82" s="336">
        <f t="shared" si="124"/>
        <v>7.7823200850673884E-4</v>
      </c>
      <c r="AI82" s="336">
        <f t="shared" si="124"/>
        <v>7.8098619374147751E-4</v>
      </c>
      <c r="AJ82" s="336">
        <f t="shared" si="124"/>
        <v>7.852197781949297E-4</v>
      </c>
      <c r="AK82" s="336">
        <f t="shared" si="124"/>
        <v>7.8672434017592696E-4</v>
      </c>
      <c r="AL82" s="336">
        <f t="shared" si="124"/>
        <v>7.9051706272122678E-4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8.6587211966853692E-2</v>
      </c>
      <c r="N84" s="337">
        <f t="shared" si="125"/>
        <v>9.3288850605274018E-2</v>
      </c>
      <c r="O84" s="337">
        <f t="shared" si="125"/>
        <v>0.10034241416048846</v>
      </c>
      <c r="P84" s="337">
        <f t="shared" si="125"/>
        <v>9.8745573727858402E-2</v>
      </c>
      <c r="Q84" s="337">
        <f t="shared" si="125"/>
        <v>9.8618296324559068E-2</v>
      </c>
      <c r="R84" s="337">
        <f t="shared" si="125"/>
        <v>9.705060514505498E-2</v>
      </c>
      <c r="S84" s="337">
        <f t="shared" si="125"/>
        <v>9.4886495143528718E-2</v>
      </c>
      <c r="T84" s="337">
        <f t="shared" si="125"/>
        <v>9.52421108426659E-2</v>
      </c>
      <c r="U84" s="337">
        <f t="shared" si="125"/>
        <v>9.3723580203426651E-2</v>
      </c>
      <c r="V84" s="337">
        <f t="shared" si="125"/>
        <v>9.2300090229717482E-2</v>
      </c>
      <c r="W84" s="337">
        <f t="shared" si="125"/>
        <v>9.0714266764855084E-2</v>
      </c>
      <c r="X84" s="337">
        <f t="shared" si="125"/>
        <v>9.0669006283851966E-2</v>
      </c>
      <c r="Y84" s="337">
        <f t="shared" si="125"/>
        <v>9.0629694707650199E-2</v>
      </c>
      <c r="Z84" s="337">
        <f t="shared" si="125"/>
        <v>9.0417689276040367E-2</v>
      </c>
      <c r="AA84" s="337">
        <f t="shared" si="125"/>
        <v>9.0226453825218614E-2</v>
      </c>
      <c r="AB84" s="337">
        <f t="shared" si="125"/>
        <v>8.999294445257229E-2</v>
      </c>
      <c r="AC84" s="337">
        <f t="shared" si="125"/>
        <v>8.9779570253199215E-2</v>
      </c>
      <c r="AD84" s="337">
        <f t="shared" si="125"/>
        <v>8.9588406335797122E-2</v>
      </c>
      <c r="AE84" s="337">
        <f t="shared" ref="AE84:AL84" si="126">AE37/AE$49</f>
        <v>8.9367737519439744E-2</v>
      </c>
      <c r="AF84" s="337">
        <f t="shared" si="126"/>
        <v>8.911563499718704E-2</v>
      </c>
      <c r="AG84" s="337">
        <f t="shared" si="126"/>
        <v>8.8839607213256955E-2</v>
      </c>
      <c r="AH84" s="337">
        <f t="shared" si="126"/>
        <v>8.8490878089126854E-2</v>
      </c>
      <c r="AI84" s="337">
        <f t="shared" si="126"/>
        <v>8.8168465504021062E-2</v>
      </c>
      <c r="AJ84" s="337">
        <f t="shared" si="126"/>
        <v>8.7842967827743978E-2</v>
      </c>
      <c r="AK84" s="337">
        <f t="shared" si="126"/>
        <v>8.7525653431512473E-2</v>
      </c>
      <c r="AL84" s="337">
        <f t="shared" si="126"/>
        <v>8.7192670566989552E-2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6.9378434663582622E-2</v>
      </c>
      <c r="N85" s="336">
        <f t="shared" si="127"/>
        <v>7.537020853423787E-2</v>
      </c>
      <c r="O85" s="336">
        <f t="shared" si="127"/>
        <v>8.1915528045694505E-2</v>
      </c>
      <c r="P85" s="336">
        <f t="shared" si="127"/>
        <v>8.0583223198225973E-2</v>
      </c>
      <c r="Q85" s="336">
        <f t="shared" si="127"/>
        <v>8.1480559308366535E-2</v>
      </c>
      <c r="R85" s="336">
        <f t="shared" si="127"/>
        <v>7.81552246526203E-2</v>
      </c>
      <c r="S85" s="336">
        <f t="shared" si="127"/>
        <v>7.6724611624836708E-2</v>
      </c>
      <c r="T85" s="336">
        <f t="shared" si="127"/>
        <v>7.5367270428734534E-2</v>
      </c>
      <c r="U85" s="336">
        <f t="shared" si="127"/>
        <v>7.3698577273581548E-2</v>
      </c>
      <c r="V85" s="336">
        <f t="shared" si="127"/>
        <v>7.2823072609380229E-2</v>
      </c>
      <c r="W85" s="336">
        <f t="shared" si="127"/>
        <v>7.0999993870866279E-2</v>
      </c>
      <c r="X85" s="336">
        <f t="shared" si="127"/>
        <v>6.9773806444633241E-2</v>
      </c>
      <c r="Y85" s="336">
        <f t="shared" si="127"/>
        <v>6.9544524418025735E-2</v>
      </c>
      <c r="Z85" s="336">
        <f t="shared" si="127"/>
        <v>6.9174165964203213E-2</v>
      </c>
      <c r="AA85" s="336">
        <f t="shared" si="127"/>
        <v>6.8809153254397043E-2</v>
      </c>
      <c r="AB85" s="336">
        <f t="shared" si="127"/>
        <v>6.8419435234165604E-2</v>
      </c>
      <c r="AC85" s="336">
        <f t="shared" si="127"/>
        <v>6.8033327220535608E-2</v>
      </c>
      <c r="AD85" s="336">
        <f t="shared" si="127"/>
        <v>6.7662980009626034E-2</v>
      </c>
      <c r="AE85" s="336">
        <f t="shared" ref="AE85:AL85" si="128">AE38/AE$49</f>
        <v>6.7239198726492561E-2</v>
      </c>
      <c r="AF85" s="336">
        <f t="shared" si="128"/>
        <v>6.6818893860164555E-2</v>
      </c>
      <c r="AG85" s="336">
        <f t="shared" si="128"/>
        <v>6.6357703298544513E-2</v>
      </c>
      <c r="AH85" s="336">
        <f t="shared" si="128"/>
        <v>6.5819295979521492E-2</v>
      </c>
      <c r="AI85" s="336">
        <f t="shared" si="128"/>
        <v>6.5283125269411421E-2</v>
      </c>
      <c r="AJ85" s="336">
        <f t="shared" si="128"/>
        <v>6.4784149034762262E-2</v>
      </c>
      <c r="AK85" s="336">
        <f t="shared" si="128"/>
        <v>6.4261265361458167E-2</v>
      </c>
      <c r="AL85" s="336">
        <f t="shared" si="128"/>
        <v>6.3755374702642698E-2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1.7208777303271073E-2</v>
      </c>
      <c r="N86" s="336">
        <f t="shared" si="129"/>
        <v>1.7918642071036144E-2</v>
      </c>
      <c r="O86" s="336">
        <f t="shared" si="129"/>
        <v>1.8426886114793959E-2</v>
      </c>
      <c r="P86" s="336">
        <f t="shared" si="129"/>
        <v>1.8162350529632432E-2</v>
      </c>
      <c r="Q86" s="336">
        <f t="shared" si="129"/>
        <v>1.7137737016192537E-2</v>
      </c>
      <c r="R86" s="336">
        <f t="shared" si="129"/>
        <v>1.88953804924347E-2</v>
      </c>
      <c r="S86" s="336">
        <f t="shared" si="129"/>
        <v>1.816188351869201E-2</v>
      </c>
      <c r="T86" s="336">
        <f t="shared" si="129"/>
        <v>1.9874840413931363E-2</v>
      </c>
      <c r="U86" s="336">
        <f t="shared" si="129"/>
        <v>2.0025002929845104E-2</v>
      </c>
      <c r="V86" s="336">
        <f t="shared" si="129"/>
        <v>1.9477017620337263E-2</v>
      </c>
      <c r="W86" s="336">
        <f t="shared" si="129"/>
        <v>1.9714272893988798E-2</v>
      </c>
      <c r="X86" s="336">
        <f t="shared" si="129"/>
        <v>2.0895199839218719E-2</v>
      </c>
      <c r="Y86" s="336">
        <f t="shared" si="129"/>
        <v>2.108517028962446E-2</v>
      </c>
      <c r="Z86" s="336">
        <f t="shared" si="129"/>
        <v>2.1243523311837147E-2</v>
      </c>
      <c r="AA86" s="336">
        <f t="shared" si="129"/>
        <v>2.1417300570821567E-2</v>
      </c>
      <c r="AB86" s="336">
        <f t="shared" si="129"/>
        <v>2.1573509218406679E-2</v>
      </c>
      <c r="AC86" s="336">
        <f t="shared" si="129"/>
        <v>2.1746243032663596E-2</v>
      </c>
      <c r="AD86" s="336">
        <f t="shared" si="129"/>
        <v>2.1925426326171091E-2</v>
      </c>
      <c r="AE86" s="336">
        <f t="shared" ref="AE86:AL86" si="130">AE39/AE$49</f>
        <v>2.212853879294719E-2</v>
      </c>
      <c r="AF86" s="336">
        <f t="shared" si="130"/>
        <v>2.2296741137022503E-2</v>
      </c>
      <c r="AG86" s="336">
        <f t="shared" si="130"/>
        <v>2.2481903914712456E-2</v>
      </c>
      <c r="AH86" s="336">
        <f t="shared" si="130"/>
        <v>2.2671582109605359E-2</v>
      </c>
      <c r="AI86" s="336">
        <f t="shared" si="130"/>
        <v>2.2885340234609645E-2</v>
      </c>
      <c r="AJ86" s="336">
        <f t="shared" si="130"/>
        <v>2.3058818792981713E-2</v>
      </c>
      <c r="AK86" s="336">
        <f t="shared" si="130"/>
        <v>2.3264388070054313E-2</v>
      </c>
      <c r="AL86" s="336">
        <f t="shared" si="130"/>
        <v>2.3437295864346855E-2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7.0250459312710636E-2</v>
      </c>
      <c r="N88" s="337">
        <f t="shared" si="131"/>
        <v>6.991079364949826E-2</v>
      </c>
      <c r="O88" s="337">
        <f t="shared" si="131"/>
        <v>6.7451254095199628E-2</v>
      </c>
      <c r="P88" s="337">
        <f t="shared" si="131"/>
        <v>6.7337851263519752E-2</v>
      </c>
      <c r="Q88" s="337">
        <f t="shared" si="131"/>
        <v>7.0279956203647423E-2</v>
      </c>
      <c r="R88" s="337">
        <f t="shared" si="131"/>
        <v>6.7858408236951911E-2</v>
      </c>
      <c r="S88" s="337">
        <f t="shared" si="131"/>
        <v>7.2518903141638599E-2</v>
      </c>
      <c r="T88" s="337">
        <f t="shared" si="131"/>
        <v>7.0629052619654312E-2</v>
      </c>
      <c r="U88" s="337">
        <f t="shared" si="131"/>
        <v>7.0160536863325004E-2</v>
      </c>
      <c r="V88" s="337">
        <f t="shared" si="131"/>
        <v>6.889147509891437E-2</v>
      </c>
      <c r="W88" s="337">
        <f t="shared" si="131"/>
        <v>6.2135683759942606E-2</v>
      </c>
      <c r="X88" s="337">
        <f t="shared" si="131"/>
        <v>6.4031066973411016E-2</v>
      </c>
      <c r="Y88" s="337">
        <f t="shared" si="131"/>
        <v>6.3523967343240811E-2</v>
      </c>
      <c r="Z88" s="337">
        <f t="shared" si="131"/>
        <v>6.3033025486740613E-2</v>
      </c>
      <c r="AA88" s="337">
        <f t="shared" si="131"/>
        <v>6.2549537811353195E-2</v>
      </c>
      <c r="AB88" s="337">
        <f t="shared" si="131"/>
        <v>6.2099539655774055E-2</v>
      </c>
      <c r="AC88" s="337">
        <f t="shared" si="131"/>
        <v>6.1607012575578185E-2</v>
      </c>
      <c r="AD88" s="337">
        <f t="shared" si="131"/>
        <v>6.1091613801084653E-2</v>
      </c>
      <c r="AE88" s="337">
        <f t="shared" ref="AE88:AL88" si="132">AE41/AE$49</f>
        <v>6.0603099550997415E-2</v>
      </c>
      <c r="AF88" s="337">
        <f t="shared" si="132"/>
        <v>6.0124971157642204E-2</v>
      </c>
      <c r="AG88" s="337">
        <f t="shared" si="132"/>
        <v>5.9687116965058615E-2</v>
      </c>
      <c r="AH88" s="337">
        <f t="shared" si="132"/>
        <v>5.9258105551345225E-2</v>
      </c>
      <c r="AI88" s="337">
        <f t="shared" si="132"/>
        <v>5.8801297744029077E-2</v>
      </c>
      <c r="AJ88" s="337">
        <f t="shared" si="132"/>
        <v>5.831215869271264E-2</v>
      </c>
      <c r="AK88" s="337">
        <f t="shared" si="132"/>
        <v>5.7873722856176847E-2</v>
      </c>
      <c r="AL88" s="337">
        <f t="shared" si="132"/>
        <v>5.7452579599878872E-2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2.4637271256785581E-2</v>
      </c>
      <c r="N89" s="336">
        <f t="shared" si="133"/>
        <v>2.3438744735274367E-2</v>
      </c>
      <c r="O89" s="336">
        <f t="shared" si="133"/>
        <v>2.3269410976064359E-2</v>
      </c>
      <c r="P89" s="336">
        <f t="shared" si="133"/>
        <v>2.4251947427861558E-2</v>
      </c>
      <c r="Q89" s="336">
        <f t="shared" si="133"/>
        <v>2.4135222394648066E-2</v>
      </c>
      <c r="R89" s="336">
        <f t="shared" si="133"/>
        <v>2.3494040473042096E-2</v>
      </c>
      <c r="S89" s="336">
        <f t="shared" si="133"/>
        <v>2.2620991642950779E-2</v>
      </c>
      <c r="T89" s="336">
        <f t="shared" si="133"/>
        <v>2.3297889778451167E-2</v>
      </c>
      <c r="U89" s="336">
        <f t="shared" si="133"/>
        <v>2.3238219778778525E-2</v>
      </c>
      <c r="V89" s="336">
        <f t="shared" si="133"/>
        <v>2.1542627865971154E-2</v>
      </c>
      <c r="W89" s="336">
        <f t="shared" si="133"/>
        <v>1.8809686948176817E-2</v>
      </c>
      <c r="X89" s="336">
        <f t="shared" si="133"/>
        <v>1.9910870100793669E-2</v>
      </c>
      <c r="Y89" s="336">
        <f t="shared" si="133"/>
        <v>1.9613429661498174E-2</v>
      </c>
      <c r="Z89" s="336">
        <f t="shared" si="133"/>
        <v>1.9341130274997322E-2</v>
      </c>
      <c r="AA89" s="336">
        <f t="shared" si="133"/>
        <v>1.9053567429632153E-2</v>
      </c>
      <c r="AB89" s="336">
        <f t="shared" si="133"/>
        <v>1.8795362927548735E-2</v>
      </c>
      <c r="AC89" s="336">
        <f t="shared" si="133"/>
        <v>1.8523262023029622E-2</v>
      </c>
      <c r="AD89" s="336">
        <f t="shared" si="133"/>
        <v>1.822803933520217E-2</v>
      </c>
      <c r="AE89" s="336">
        <f t="shared" ref="AE89:AL89" si="134">AE42/AE$49</f>
        <v>1.7949834540707772E-2</v>
      </c>
      <c r="AF89" s="336">
        <f t="shared" si="134"/>
        <v>1.7675607052241988E-2</v>
      </c>
      <c r="AG89" s="336">
        <f t="shared" si="134"/>
        <v>1.7414768356697981E-2</v>
      </c>
      <c r="AH89" s="336">
        <f t="shared" si="134"/>
        <v>1.7155521388493158E-2</v>
      </c>
      <c r="AI89" s="336">
        <f t="shared" si="134"/>
        <v>1.687779866572536E-2</v>
      </c>
      <c r="AJ89" s="336">
        <f t="shared" si="134"/>
        <v>1.6594169916282719E-2</v>
      </c>
      <c r="AK89" s="336">
        <f t="shared" si="134"/>
        <v>1.6374847789168458E-2</v>
      </c>
      <c r="AL89" s="336">
        <f t="shared" si="134"/>
        <v>1.617064078504964E-2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4.5613188055925048E-2</v>
      </c>
      <c r="N90" s="336">
        <f t="shared" si="135"/>
        <v>4.6472048914223893E-2</v>
      </c>
      <c r="O90" s="336">
        <f t="shared" si="135"/>
        <v>4.4181843119135263E-2</v>
      </c>
      <c r="P90" s="336">
        <f t="shared" si="135"/>
        <v>4.308590383565819E-2</v>
      </c>
      <c r="Q90" s="336">
        <f t="shared" si="135"/>
        <v>4.6144733808999347E-2</v>
      </c>
      <c r="R90" s="336">
        <f t="shared" si="135"/>
        <v>4.4364367763909826E-2</v>
      </c>
      <c r="S90" s="336">
        <f t="shared" si="135"/>
        <v>4.9897911498687816E-2</v>
      </c>
      <c r="T90" s="336">
        <f t="shared" si="135"/>
        <v>4.7331162841203159E-2</v>
      </c>
      <c r="U90" s="336">
        <f t="shared" si="135"/>
        <v>4.6922317084546486E-2</v>
      </c>
      <c r="V90" s="336">
        <f t="shared" si="135"/>
        <v>4.7348847232943213E-2</v>
      </c>
      <c r="W90" s="336">
        <f t="shared" si="135"/>
        <v>4.3325996811765785E-2</v>
      </c>
      <c r="X90" s="336">
        <f t="shared" si="135"/>
        <v>4.4120196872617354E-2</v>
      </c>
      <c r="Y90" s="336">
        <f t="shared" si="135"/>
        <v>4.3910537681742634E-2</v>
      </c>
      <c r="Z90" s="336">
        <f t="shared" si="135"/>
        <v>4.3691895211743298E-2</v>
      </c>
      <c r="AA90" s="336">
        <f t="shared" si="135"/>
        <v>4.3495970381721046E-2</v>
      </c>
      <c r="AB90" s="336">
        <f t="shared" si="135"/>
        <v>4.3304176728225313E-2</v>
      </c>
      <c r="AC90" s="336">
        <f t="shared" si="135"/>
        <v>4.3083750552548566E-2</v>
      </c>
      <c r="AD90" s="336">
        <f t="shared" si="135"/>
        <v>4.286357446588248E-2</v>
      </c>
      <c r="AE90" s="336">
        <f t="shared" ref="AE90:AL90" si="136">AE43/AE$49</f>
        <v>4.2653265010289647E-2</v>
      </c>
      <c r="AF90" s="336">
        <f t="shared" si="136"/>
        <v>4.244936410540022E-2</v>
      </c>
      <c r="AG90" s="336">
        <f t="shared" si="136"/>
        <v>4.2272348608360627E-2</v>
      </c>
      <c r="AH90" s="336">
        <f t="shared" si="136"/>
        <v>4.2102584162852071E-2</v>
      </c>
      <c r="AI90" s="336">
        <f t="shared" si="136"/>
        <v>4.1923499078303721E-2</v>
      </c>
      <c r="AJ90" s="336">
        <f t="shared" si="136"/>
        <v>4.1717988776429925E-2</v>
      </c>
      <c r="AK90" s="336">
        <f t="shared" si="136"/>
        <v>4.1498875067008383E-2</v>
      </c>
      <c r="AL90" s="336">
        <f t="shared" si="136"/>
        <v>4.1281938814829229E-2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0.11575395327645126</v>
      </c>
      <c r="N92" s="337">
        <f t="shared" si="137"/>
        <v>0.11224357889609586</v>
      </c>
      <c r="O92" s="337">
        <f t="shared" si="137"/>
        <v>0.11033446064290098</v>
      </c>
      <c r="P92" s="337">
        <f t="shared" si="137"/>
        <v>0.11436466228094677</v>
      </c>
      <c r="Q92" s="337">
        <f t="shared" si="137"/>
        <v>0.11504982073890002</v>
      </c>
      <c r="R92" s="337">
        <f t="shared" si="137"/>
        <v>0.11562503252750449</v>
      </c>
      <c r="S92" s="337">
        <f t="shared" si="137"/>
        <v>0.11686213059607593</v>
      </c>
      <c r="T92" s="337">
        <f t="shared" si="137"/>
        <v>0.11014397091041934</v>
      </c>
      <c r="U92" s="337">
        <f t="shared" si="137"/>
        <v>0.1090723819367365</v>
      </c>
      <c r="V92" s="337">
        <f t="shared" si="137"/>
        <v>0.10939939650888746</v>
      </c>
      <c r="W92" s="337">
        <f t="shared" si="137"/>
        <v>9.8098074096073698E-2</v>
      </c>
      <c r="X92" s="337">
        <f t="shared" si="137"/>
        <v>9.9963855274616389E-2</v>
      </c>
      <c r="Y92" s="337">
        <f t="shared" si="137"/>
        <v>9.9354233714886608E-2</v>
      </c>
      <c r="Z92" s="337">
        <f t="shared" si="137"/>
        <v>9.8849623034981501E-2</v>
      </c>
      <c r="AA92" s="337">
        <f t="shared" si="137"/>
        <v>9.8387954389685978E-2</v>
      </c>
      <c r="AB92" s="337">
        <f t="shared" si="137"/>
        <v>9.7869112351091567E-2</v>
      </c>
      <c r="AC92" s="337">
        <f t="shared" si="137"/>
        <v>9.7315848086139703E-2</v>
      </c>
      <c r="AD92" s="337">
        <f t="shared" si="137"/>
        <v>9.6782091009806351E-2</v>
      </c>
      <c r="AE92" s="337">
        <f t="shared" ref="AE92:AL92" si="138">AE45/AE$49</f>
        <v>9.6193280036221449E-2</v>
      </c>
      <c r="AF92" s="337">
        <f t="shared" si="138"/>
        <v>9.5604336934769815E-2</v>
      </c>
      <c r="AG92" s="337">
        <f t="shared" si="138"/>
        <v>9.5025587858707655E-2</v>
      </c>
      <c r="AH92" s="337">
        <f t="shared" si="138"/>
        <v>9.4442909916673839E-2</v>
      </c>
      <c r="AI92" s="337">
        <f t="shared" si="138"/>
        <v>9.3848412919494875E-2</v>
      </c>
      <c r="AJ92" s="337">
        <f t="shared" si="138"/>
        <v>9.3268564583955313E-2</v>
      </c>
      <c r="AK92" s="337">
        <f t="shared" si="138"/>
        <v>9.2710450267124406E-2</v>
      </c>
      <c r="AL92" s="337">
        <f t="shared" si="138"/>
        <v>9.2164202773551071E-2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1.5401069080120351E-2</v>
      </c>
      <c r="N93" s="336">
        <f t="shared" si="139"/>
        <v>1.546979874669048E-2</v>
      </c>
      <c r="O93" s="336">
        <f t="shared" si="139"/>
        <v>1.5677617647834163E-2</v>
      </c>
      <c r="P93" s="336">
        <f t="shared" si="139"/>
        <v>1.6015786584286713E-2</v>
      </c>
      <c r="Q93" s="336">
        <f t="shared" si="139"/>
        <v>1.6405565340004678E-2</v>
      </c>
      <c r="R93" s="336">
        <f t="shared" si="139"/>
        <v>1.7163594366377093E-2</v>
      </c>
      <c r="S93" s="336">
        <f t="shared" si="139"/>
        <v>1.731302024015011E-2</v>
      </c>
      <c r="T93" s="336">
        <f t="shared" si="139"/>
        <v>1.5062432367920204E-2</v>
      </c>
      <c r="U93" s="336">
        <f t="shared" si="139"/>
        <v>1.522875553110768E-2</v>
      </c>
      <c r="V93" s="336">
        <f t="shared" si="139"/>
        <v>1.4757192197327058E-2</v>
      </c>
      <c r="W93" s="336">
        <f t="shared" si="139"/>
        <v>1.2654044412189263E-2</v>
      </c>
      <c r="X93" s="336">
        <f t="shared" si="139"/>
        <v>2.1725598773595756E-2</v>
      </c>
      <c r="Y93" s="336">
        <f t="shared" si="139"/>
        <v>2.1924656061807896E-2</v>
      </c>
      <c r="Z93" s="336">
        <f t="shared" si="139"/>
        <v>2.2091217041192972E-2</v>
      </c>
      <c r="AA93" s="336">
        <f t="shared" si="139"/>
        <v>2.2273287188687433E-2</v>
      </c>
      <c r="AB93" s="336">
        <f t="shared" si="139"/>
        <v>2.2461033280299355E-2</v>
      </c>
      <c r="AC93" s="336">
        <f t="shared" si="139"/>
        <v>2.2646126885501657E-2</v>
      </c>
      <c r="AD93" s="336">
        <f t="shared" si="139"/>
        <v>2.2807792591646416E-2</v>
      </c>
      <c r="AE93" s="336">
        <f t="shared" ref="AE93:AL93" si="140">AE46/AE$49</f>
        <v>2.2997384321015731E-2</v>
      </c>
      <c r="AF93" s="336">
        <f t="shared" si="140"/>
        <v>2.3189986409033397E-2</v>
      </c>
      <c r="AG93" s="336">
        <f t="shared" si="140"/>
        <v>2.340925390417542E-2</v>
      </c>
      <c r="AH93" s="336">
        <f t="shared" si="140"/>
        <v>2.3632405074126592E-2</v>
      </c>
      <c r="AI93" s="336">
        <f t="shared" si="140"/>
        <v>2.3859874991021428E-2</v>
      </c>
      <c r="AJ93" s="336">
        <f t="shared" si="140"/>
        <v>2.4089998572795927E-2</v>
      </c>
      <c r="AK93" s="336">
        <f t="shared" si="140"/>
        <v>2.430821236601155E-2</v>
      </c>
      <c r="AL93" s="336">
        <f t="shared" si="140"/>
        <v>2.4544820644806641E-2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0.1003528841963309</v>
      </c>
      <c r="N94" s="336">
        <f t="shared" si="141"/>
        <v>9.6773780149405381E-2</v>
      </c>
      <c r="O94" s="336">
        <f t="shared" si="141"/>
        <v>9.4656842995066812E-2</v>
      </c>
      <c r="P94" s="336">
        <f t="shared" si="141"/>
        <v>9.8348875696660065E-2</v>
      </c>
      <c r="Q94" s="336">
        <f t="shared" si="141"/>
        <v>9.8644255398895347E-2</v>
      </c>
      <c r="R94" s="336">
        <f t="shared" si="141"/>
        <v>9.8461438161127388E-2</v>
      </c>
      <c r="S94" s="336">
        <f t="shared" si="141"/>
        <v>9.9549110355925813E-2</v>
      </c>
      <c r="T94" s="336">
        <f t="shared" si="141"/>
        <v>9.508153854249915E-2</v>
      </c>
      <c r="U94" s="336">
        <f t="shared" si="141"/>
        <v>9.3843626405628822E-2</v>
      </c>
      <c r="V94" s="336">
        <f t="shared" si="141"/>
        <v>9.4642204311560396E-2</v>
      </c>
      <c r="W94" s="336">
        <f t="shared" si="141"/>
        <v>8.5444029683884426E-2</v>
      </c>
      <c r="X94" s="336">
        <f t="shared" si="141"/>
        <v>7.8238256501020634E-2</v>
      </c>
      <c r="Y94" s="336">
        <f t="shared" si="141"/>
        <v>7.7429577653078702E-2</v>
      </c>
      <c r="Z94" s="336">
        <f t="shared" si="141"/>
        <v>7.6758405993788539E-2</v>
      </c>
      <c r="AA94" s="336">
        <f t="shared" si="141"/>
        <v>7.6114667200998548E-2</v>
      </c>
      <c r="AB94" s="336">
        <f t="shared" si="141"/>
        <v>7.5408079070792208E-2</v>
      </c>
      <c r="AC94" s="336">
        <f t="shared" si="141"/>
        <v>7.4669721200638056E-2</v>
      </c>
      <c r="AD94" s="336">
        <f t="shared" si="141"/>
        <v>7.3974298418159945E-2</v>
      </c>
      <c r="AE94" s="336">
        <f t="shared" ref="AE94:AL94" si="142">AE47/AE$49</f>
        <v>7.3195895715205711E-2</v>
      </c>
      <c r="AF94" s="336">
        <f t="shared" si="142"/>
        <v>7.2414350525736415E-2</v>
      </c>
      <c r="AG94" s="336">
        <f t="shared" si="142"/>
        <v>7.1616333954532235E-2</v>
      </c>
      <c r="AH94" s="336">
        <f t="shared" si="142"/>
        <v>7.0810504842547264E-2</v>
      </c>
      <c r="AI94" s="336">
        <f t="shared" si="142"/>
        <v>6.998853792847344E-2</v>
      </c>
      <c r="AJ94" s="336">
        <f t="shared" si="142"/>
        <v>6.9178566011159404E-2</v>
      </c>
      <c r="AK94" s="336">
        <f t="shared" si="142"/>
        <v>6.840223790111287E-2</v>
      </c>
      <c r="AL94" s="336">
        <f t="shared" si="142"/>
        <v>6.7619382128744437E-2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Liverpool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Liverpool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Liverpool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Liverpool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Liverpool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Liverpool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Liverpool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Liverpool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Liverpool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Liverpool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Liverpool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Liverpool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Liverpool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8.3236994964626518</v>
      </c>
      <c r="Y4" s="11">
        <f>'Occ T1'!D8-'Occ T1'!C8</f>
        <v>2.1763525307394502</v>
      </c>
      <c r="Z4" s="11">
        <f>'Occ T1'!E8-'Occ T1'!D8</f>
        <v>-3.7108811173069824</v>
      </c>
      <c r="AA4" s="11">
        <f>'Occ T1'!F8-'Occ T1'!E8</f>
        <v>6.6369050519963082</v>
      </c>
      <c r="AB4" s="11">
        <f>'Occ T1'!D8-'Occ T1'!B8</f>
        <v>10.500052027202102</v>
      </c>
      <c r="AC4" s="11">
        <f>'Occ T1'!F8-'Occ T1'!D8</f>
        <v>2.9260239346893258</v>
      </c>
    </row>
    <row r="5" spans="1:29" x14ac:dyDescent="0.2">
      <c r="W5" s="10" t="str">
        <f>name!E5</f>
        <v>Professional occupations</v>
      </c>
      <c r="X5" s="11">
        <f>'Occ T1'!C9-'Occ T1'!B9</f>
        <v>20.99779269092403</v>
      </c>
      <c r="Y5" s="11">
        <f>'Occ T1'!D9-'Occ T1'!C9</f>
        <v>7.8787612581432995</v>
      </c>
      <c r="Z5" s="11">
        <f>'Occ T1'!E9-'Occ T1'!D9</f>
        <v>10.097124242958103</v>
      </c>
      <c r="AA5" s="11">
        <f>'Occ T1'!F9-'Occ T1'!E9</f>
        <v>19.146136946493357</v>
      </c>
      <c r="AB5" s="11">
        <f>'Occ T1'!D9-'Occ T1'!B9</f>
        <v>28.876553949067329</v>
      </c>
      <c r="AC5" s="11">
        <f>'Occ T1'!F9-'Occ T1'!D9</f>
        <v>29.243261189451459</v>
      </c>
    </row>
    <row r="6" spans="1:29" x14ac:dyDescent="0.2">
      <c r="W6" s="10" t="str">
        <f>name!E6</f>
        <v>Associate professional occupations</v>
      </c>
      <c r="X6" s="11">
        <f>'Occ T1'!C10-'Occ T1'!B10</f>
        <v>11.253530841558501</v>
      </c>
      <c r="Y6" s="11">
        <f>'Occ T1'!D10-'Occ T1'!C10</f>
        <v>2.5350341984296136</v>
      </c>
      <c r="Z6" s="11">
        <f>'Occ T1'!E10-'Occ T1'!D10</f>
        <v>6.841657525583642</v>
      </c>
      <c r="AA6" s="11">
        <f>'Occ T1'!F10-'Occ T1'!E10</f>
        <v>10.374929489136889</v>
      </c>
      <c r="AB6" s="11">
        <f>'Occ T1'!D10-'Occ T1'!B10</f>
        <v>13.788565039988114</v>
      </c>
      <c r="AC6" s="11">
        <f>'Occ T1'!F10-'Occ T1'!D10</f>
        <v>17.216587014720531</v>
      </c>
    </row>
    <row r="7" spans="1:29" x14ac:dyDescent="0.2">
      <c r="W7" s="10" t="str">
        <f>name!E7</f>
        <v>Administrative and secretarial occupations</v>
      </c>
      <c r="X7" s="11">
        <f>'Occ T1'!C11-'Occ T1'!B11</f>
        <v>2.7290105423353879</v>
      </c>
      <c r="Y7" s="11">
        <f>'Occ T1'!D11-'Occ T1'!C11</f>
        <v>2.3053825545976991</v>
      </c>
      <c r="Z7" s="11">
        <f>'Occ T1'!E11-'Occ T1'!D11</f>
        <v>2.1817847092874132</v>
      </c>
      <c r="AA7" s="11">
        <f>'Occ T1'!F11-'Occ T1'!E11</f>
        <v>-4.2751148460537109</v>
      </c>
      <c r="AB7" s="11">
        <f>'Occ T1'!D11-'Occ T1'!B11</f>
        <v>5.034393096933087</v>
      </c>
      <c r="AC7" s="11">
        <f>'Occ T1'!F11-'Occ T1'!D11</f>
        <v>-2.0933301367662978</v>
      </c>
    </row>
    <row r="8" spans="1:29" x14ac:dyDescent="0.2">
      <c r="W8" s="10" t="str">
        <f>name!E8</f>
        <v>Skilled trades occupations</v>
      </c>
      <c r="X8" s="11">
        <f>'Occ T1'!C12-'Occ T1'!B12</f>
        <v>1.9080633559022004</v>
      </c>
      <c r="Y8" s="11">
        <f>'Occ T1'!D12-'Occ T1'!C12</f>
        <v>-7.4219056703288544</v>
      </c>
      <c r="Z8" s="11">
        <f>'Occ T1'!E12-'Occ T1'!D12</f>
        <v>-0.29168715235952192</v>
      </c>
      <c r="AA8" s="11">
        <f>'Occ T1'!F12-'Occ T1'!E12</f>
        <v>-2.0968734563534497</v>
      </c>
      <c r="AB8" s="11">
        <f>'Occ T1'!D12-'Occ T1'!B12</f>
        <v>-5.513842314426654</v>
      </c>
      <c r="AC8" s="11">
        <f>'Occ T1'!F12-'Occ T1'!D12</f>
        <v>-2.3885606087129716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4.1873972388086287</v>
      </c>
      <c r="Y9" s="11">
        <f>'Occ T1'!D13-'Occ T1'!C13</f>
        <v>-2.6813738699218703</v>
      </c>
      <c r="Z9" s="11">
        <f>'Occ T1'!E13-'Occ T1'!D13</f>
        <v>2.3531383074998615</v>
      </c>
      <c r="AA9" s="11">
        <f>'Occ T1'!F13-'Occ T1'!E13</f>
        <v>6.7293441840618584</v>
      </c>
      <c r="AB9" s="11">
        <f>'Occ T1'!D13-'Occ T1'!B13</f>
        <v>1.5060233688867584</v>
      </c>
      <c r="AC9" s="11">
        <f>'Occ T1'!F13-'Occ T1'!D13</f>
        <v>9.0824824915617199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2.1912163731247887</v>
      </c>
      <c r="Y10" s="11">
        <f>'Occ T1'!D14-'Occ T1'!C14</f>
        <v>-2.3304006699306257</v>
      </c>
      <c r="Z10" s="11">
        <f>'Occ T1'!E14-'Occ T1'!D14</f>
        <v>1.4905895761414882</v>
      </c>
      <c r="AA10" s="11">
        <f>'Occ T1'!F14-'Occ T1'!E14</f>
        <v>0.97189917138759085</v>
      </c>
      <c r="AB10" s="11">
        <f>'Occ T1'!D14-'Occ T1'!B14</f>
        <v>-0.13918429680583699</v>
      </c>
      <c r="AC10" s="11">
        <f>'Occ T1'!F14-'Occ T1'!D14</f>
        <v>2.4624887475290791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4.7291845552327842</v>
      </c>
      <c r="Y11" s="11">
        <f>'Occ T1'!D15-'Occ T1'!C15</f>
        <v>-5.7586738094409711</v>
      </c>
      <c r="Z11" s="11">
        <f>'Occ T1'!E15-'Occ T1'!D15</f>
        <v>1.3615428206775917</v>
      </c>
      <c r="AA11" s="11">
        <f>'Occ T1'!F15-'Occ T1'!E15</f>
        <v>-1.4432083926633794</v>
      </c>
      <c r="AB11" s="11">
        <f>'Occ T1'!D15-'Occ T1'!B15</f>
        <v>-1.0294892542081868</v>
      </c>
      <c r="AC11" s="11">
        <f>'Occ T1'!F15-'Occ T1'!D15</f>
        <v>-8.1665571985787722E-2</v>
      </c>
    </row>
    <row r="12" spans="1:29" x14ac:dyDescent="0.2">
      <c r="W12" s="10" t="str">
        <f>name!E12</f>
        <v>Elementary occupations</v>
      </c>
      <c r="X12" s="11">
        <f>'Occ T1'!C16-'Occ T1'!B16</f>
        <v>2.1951049056507799</v>
      </c>
      <c r="Y12" s="11">
        <f>'Occ T1'!D16-'Occ T1'!C16</f>
        <v>-9.558176522287738</v>
      </c>
      <c r="Z12" s="11">
        <f>'Occ T1'!E16-'Occ T1'!D16</f>
        <v>2.0217310875180772</v>
      </c>
      <c r="AA12" s="11">
        <f>'Occ T1'!F16-'Occ T1'!E16</f>
        <v>-1.0140181480049364</v>
      </c>
      <c r="AB12" s="11">
        <f>'Occ T1'!D16-'Occ T1'!B16</f>
        <v>-7.3630716166369581</v>
      </c>
      <c r="AC12" s="11">
        <f>'Occ T1'!F16-'Occ T1'!D16</f>
        <v>1.0077129395131408</v>
      </c>
    </row>
    <row r="14" spans="1:29" x14ac:dyDescent="0.2">
      <c r="W14" s="10" t="str">
        <f>name!E3</f>
        <v>All occupations</v>
      </c>
      <c r="X14" s="11">
        <f>'Occ T1'!C18-'Occ T1'!B18</f>
        <v>58.514999999999759</v>
      </c>
      <c r="Y14" s="11">
        <f>'Occ T1'!D18-'Occ T1'!C18</f>
        <v>-12.854999999999905</v>
      </c>
      <c r="Z14" s="11">
        <f>'Occ T1'!E18-'Occ T1'!D18</f>
        <v>22.344999999999573</v>
      </c>
      <c r="AA14" s="11">
        <f>'Occ T1'!F18-'Occ T1'!E18</f>
        <v>35.030000000000655</v>
      </c>
      <c r="AB14" s="11">
        <f>'Occ T1'!D18-'Occ T1'!B18</f>
        <v>45.659999999999854</v>
      </c>
      <c r="AC14" s="11">
        <f>'Occ T1'!F18-'Occ T1'!D18</f>
        <v>57.375000000000227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Liverpool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2.9260239346893258</v>
      </c>
      <c r="O3" s="11">
        <f>'Occ T1'!AB64</f>
        <v>2.816689890323822</v>
      </c>
      <c r="P3" s="11">
        <f>'Occ T1'!Q64</f>
        <v>0.10933404436570271</v>
      </c>
    </row>
    <row r="4" spans="1:16" x14ac:dyDescent="0.2">
      <c r="M4" s="10" t="str">
        <f>name!E5</f>
        <v>Professional occupations</v>
      </c>
      <c r="N4" s="11">
        <f>'Occ T1'!F65</f>
        <v>29.243261189451459</v>
      </c>
      <c r="O4" s="11">
        <f>'Occ T1'!AB65</f>
        <v>15.745357926982706</v>
      </c>
      <c r="P4" s="11">
        <f>'Occ T1'!Q65</f>
        <v>13.49790326246891</v>
      </c>
    </row>
    <row r="5" spans="1:16" x14ac:dyDescent="0.2">
      <c r="M5" s="10" t="str">
        <f>name!E6</f>
        <v>Associate professional occupations</v>
      </c>
      <c r="N5" s="11">
        <f>'Occ T1'!F66</f>
        <v>17.216587014720531</v>
      </c>
      <c r="O5" s="11">
        <f>'Occ T1'!AB66</f>
        <v>18.681248919821961</v>
      </c>
      <c r="P5" s="11">
        <f>'Occ T1'!Q66</f>
        <v>-1.464661905101508</v>
      </c>
    </row>
    <row r="6" spans="1:16" x14ac:dyDescent="0.2">
      <c r="M6" s="10" t="str">
        <f>name!E7</f>
        <v>Administrative and secretarial occupations</v>
      </c>
      <c r="N6" s="11">
        <f>'Occ T1'!F67</f>
        <v>-2.0933301367662978</v>
      </c>
      <c r="O6" s="11">
        <f>'Occ T1'!AB67</f>
        <v>-8.7601453593928937</v>
      </c>
      <c r="P6" s="11">
        <f>'Occ T1'!Q67</f>
        <v>6.6668152226266599</v>
      </c>
    </row>
    <row r="7" spans="1:16" x14ac:dyDescent="0.2">
      <c r="M7" s="10" t="str">
        <f>name!E8</f>
        <v>Skilled trades occupations</v>
      </c>
      <c r="N7" s="11">
        <f>'Occ T1'!F68</f>
        <v>-2.3885606087129716</v>
      </c>
      <c r="O7" s="11">
        <f>'Occ T1'!AB68</f>
        <v>1.1287400942449901</v>
      </c>
      <c r="P7" s="11">
        <f>'Occ T1'!Q68</f>
        <v>-3.5173007029579395</v>
      </c>
    </row>
    <row r="8" spans="1:16" x14ac:dyDescent="0.2">
      <c r="M8" s="10" t="str">
        <f>name!E9</f>
        <v>Caring, leisure and other service occupations</v>
      </c>
      <c r="N8" s="11">
        <f>'Occ T1'!F69</f>
        <v>9.0824824915617199</v>
      </c>
      <c r="O8" s="11">
        <f>'Occ T1'!AB69</f>
        <v>5.7022233794856589</v>
      </c>
      <c r="P8" s="11">
        <f>'Occ T1'!Q69</f>
        <v>3.3802591120761054</v>
      </c>
    </row>
    <row r="9" spans="1:16" x14ac:dyDescent="0.2">
      <c r="M9" s="10" t="str">
        <f>name!E10</f>
        <v>Sales and customer service occupations</v>
      </c>
      <c r="N9" s="11">
        <f>'Occ T1'!F70</f>
        <v>2.4624887475290791</v>
      </c>
      <c r="O9" s="11">
        <f>'Occ T1'!AB70</f>
        <v>-0.10261378977587299</v>
      </c>
      <c r="P9" s="11">
        <f>'Occ T1'!Q70</f>
        <v>2.5651025373049556</v>
      </c>
    </row>
    <row r="10" spans="1:16" x14ac:dyDescent="0.2">
      <c r="M10" s="10" t="str">
        <f>name!E11</f>
        <v>Process, plant and machine operatives</v>
      </c>
      <c r="N10" s="11">
        <f>'Occ T1'!F71</f>
        <v>-8.1665571985787722E-2</v>
      </c>
      <c r="O10" s="11">
        <f>'Occ T1'!AB71</f>
        <v>0.70117874915126333</v>
      </c>
      <c r="P10" s="11">
        <f>'Occ T1'!Q71</f>
        <v>-0.78284432113709101</v>
      </c>
    </row>
    <row r="11" spans="1:16" x14ac:dyDescent="0.2">
      <c r="M11" s="10" t="str">
        <f>name!E12</f>
        <v>Elementary occupations</v>
      </c>
      <c r="N11" s="11">
        <f>'Occ T1'!F72</f>
        <v>1.0077129395131408</v>
      </c>
      <c r="O11" s="11">
        <f>'Occ T1'!AB72</f>
        <v>-0.32318909316039424</v>
      </c>
      <c r="P11" s="11">
        <f>'Occ T1'!Q72</f>
        <v>1.3309020326735066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57.375000000000227</v>
      </c>
      <c r="O13" s="11">
        <f>'Occ T1'!AB74</f>
        <v>35.589490717681201</v>
      </c>
      <c r="P13" s="11">
        <f>'Occ T1'!Q74</f>
        <v>21.785509282319254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Liverpool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1.576989713360561</v>
      </c>
      <c r="O3" s="11">
        <f>'Occ T5'!H44</f>
        <v>1.6646456524993809</v>
      </c>
      <c r="P3" s="11">
        <f>'Occ T5'!G44</f>
        <v>-0.31561143117045987</v>
      </c>
    </row>
    <row r="4" spans="1:16" x14ac:dyDescent="0.2">
      <c r="M4" s="10" t="str">
        <f>name!E5</f>
        <v>Professional occupations</v>
      </c>
      <c r="N4" s="11">
        <f>'Occ T5'!I45</f>
        <v>0.44117518858605109</v>
      </c>
      <c r="O4" s="11">
        <f>'Occ T5'!H45</f>
        <v>6.4793523288940236</v>
      </c>
      <c r="P4" s="11">
        <f>'Occ T5'!G45</f>
        <v>22.32273367197152</v>
      </c>
    </row>
    <row r="5" spans="1:16" x14ac:dyDescent="0.2">
      <c r="M5" s="10" t="str">
        <f>name!E6</f>
        <v>Associate professional occupations</v>
      </c>
      <c r="N5" s="11">
        <f>'Occ T5'!I46</f>
        <v>1.0894695358090871</v>
      </c>
      <c r="O5" s="11">
        <f>'Occ T5'!H46</f>
        <v>6.2706352825768406</v>
      </c>
      <c r="P5" s="11">
        <f>'Occ T5'!G46</f>
        <v>9.8564821963345821</v>
      </c>
    </row>
    <row r="6" spans="1:16" x14ac:dyDescent="0.2">
      <c r="M6" s="10" t="str">
        <f>name!E7</f>
        <v>Administrative and secretarial occupations</v>
      </c>
      <c r="N6" s="11">
        <f>'Occ T5'!I47</f>
        <v>-0.27436219059293165</v>
      </c>
      <c r="O6" s="11">
        <f>'Occ T5'!H47</f>
        <v>-3.9497051902253943</v>
      </c>
      <c r="P6" s="11">
        <f>'Occ T5'!G47</f>
        <v>2.1307372440520638</v>
      </c>
    </row>
    <row r="7" spans="1:16" x14ac:dyDescent="0.2">
      <c r="M7" s="10" t="str">
        <f>name!E8</f>
        <v>Skilled trades occupations</v>
      </c>
      <c r="N7" s="11">
        <f>'Occ T5'!I48</f>
        <v>1.3015173919245058</v>
      </c>
      <c r="O7" s="11">
        <f>'Occ T5'!H48</f>
        <v>1.6554501202033007</v>
      </c>
      <c r="P7" s="11">
        <f>'Occ T5'!G48</f>
        <v>-5.3455281208407506</v>
      </c>
    </row>
    <row r="8" spans="1:16" x14ac:dyDescent="0.2">
      <c r="M8" s="10" t="str">
        <f>name!E9</f>
        <v>Caring, leisure and other service occupations</v>
      </c>
      <c r="N8" s="11">
        <f>'Occ T5'!I49</f>
        <v>1.0727457749413629</v>
      </c>
      <c r="O8" s="11">
        <f>'Occ T5'!H49</f>
        <v>1.127174149038261</v>
      </c>
      <c r="P8" s="11">
        <f>'Occ T5'!G49</f>
        <v>6.8825625675821982</v>
      </c>
    </row>
    <row r="9" spans="1:16" x14ac:dyDescent="0.2">
      <c r="M9" s="10" t="str">
        <f>name!E10</f>
        <v>Sales and customer service occupations</v>
      </c>
      <c r="N9" s="11">
        <f>'Occ T5'!I50</f>
        <v>-0.64243148034285635</v>
      </c>
      <c r="O9" s="11">
        <f>'Occ T5'!H50</f>
        <v>2.7232742082916133</v>
      </c>
      <c r="P9" s="11">
        <f>'Occ T5'!G50</f>
        <v>0.38164601958029465</v>
      </c>
    </row>
    <row r="10" spans="1:16" x14ac:dyDescent="0.2">
      <c r="M10" s="10" t="str">
        <f>name!E11</f>
        <v>Process, plant and machine operatives</v>
      </c>
      <c r="N10" s="11">
        <f>'Occ T5'!I51</f>
        <v>1.8096293044737362</v>
      </c>
      <c r="O10" s="11">
        <f>'Occ T5'!H51</f>
        <v>1.5804121504133875</v>
      </c>
      <c r="P10" s="11">
        <f>'Occ T5'!G51</f>
        <v>-3.4717070268729593</v>
      </c>
    </row>
    <row r="11" spans="1:16" x14ac:dyDescent="0.2">
      <c r="M11" s="10" t="str">
        <f>name!E12</f>
        <v>Elementary occupations</v>
      </c>
      <c r="N11" s="11">
        <f>'Occ T5'!I52</f>
        <v>1.6446100962924817</v>
      </c>
      <c r="O11" s="11">
        <f>'Occ T5'!H52</f>
        <v>-3.8942374815667051</v>
      </c>
      <c r="P11" s="11">
        <f>'Occ T5'!G52</f>
        <v>3.2573403247873038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8.0193433344520173</v>
      </c>
      <c r="O13" s="11">
        <f>'Occ T5'!H54</f>
        <v>13.657001220124727</v>
      </c>
      <c r="P13" s="11">
        <f>'Occ T5'!G54</f>
        <v>35.698655445423867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0.5442004889169989</v>
      </c>
      <c r="O18" s="11">
        <f>'Occ T5'!AN44</f>
        <v>1.3640602093786613</v>
      </c>
      <c r="P18" s="11">
        <f>'Occ T5'!AM44</f>
        <v>0.90842919202816219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1.6499378117302115</v>
      </c>
      <c r="O19" s="11">
        <f>'Occ T5'!AN45</f>
        <v>4.0276801289697417</v>
      </c>
      <c r="P19" s="11">
        <f>'Occ T5'!AM45</f>
        <v>10.067739986282731</v>
      </c>
    </row>
    <row r="20" spans="13:16" x14ac:dyDescent="0.2">
      <c r="M20" s="10" t="str">
        <f t="shared" si="0"/>
        <v>Associate professional occupations</v>
      </c>
      <c r="N20" s="11">
        <f>'Occ T5'!AO46</f>
        <v>1.0656357379974004</v>
      </c>
      <c r="O20" s="11">
        <f>'Occ T5'!AN46</f>
        <v>5.8936363319642009</v>
      </c>
      <c r="P20" s="11">
        <f>'Occ T5'!AM46</f>
        <v>11.721976849860354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-0.51767773753689128</v>
      </c>
      <c r="O21" s="11">
        <f>'Occ T5'!AN47</f>
        <v>-4.5279455138381266</v>
      </c>
      <c r="P21" s="11">
        <f>'Occ T5'!AM47</f>
        <v>-3.7145221080178672</v>
      </c>
    </row>
    <row r="22" spans="13:16" x14ac:dyDescent="0.2">
      <c r="M22" s="10" t="str">
        <f t="shared" si="0"/>
        <v>Skilled trades occupations</v>
      </c>
      <c r="N22" s="11">
        <f>'Occ T5'!AO48</f>
        <v>0.24454124292037438</v>
      </c>
      <c r="O22" s="11">
        <f>'Occ T5'!AN48</f>
        <v>0.74972741664968057</v>
      </c>
      <c r="P22" s="11">
        <f>'Occ T5'!AM48</f>
        <v>0.13447143467493916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0.59826565251471564</v>
      </c>
      <c r="O23" s="11">
        <f>'Occ T5'!AN49</f>
        <v>-0.34798551775392284</v>
      </c>
      <c r="P23" s="11">
        <f>'Occ T5'!AM49</f>
        <v>5.4519432447249265</v>
      </c>
    </row>
    <row r="24" spans="13:16" x14ac:dyDescent="0.2">
      <c r="M24" s="10" t="str">
        <f t="shared" si="0"/>
        <v>Sales and customer service occupations</v>
      </c>
      <c r="N24" s="11">
        <f>'Occ T5'!AO50</f>
        <v>-0.36910995648689415</v>
      </c>
      <c r="O24" s="11">
        <f>'Occ T5'!AN50</f>
        <v>0.98437514858768083</v>
      </c>
      <c r="P24" s="11">
        <f>'Occ T5'!AM50</f>
        <v>-0.71787898187666954</v>
      </c>
    </row>
    <row r="25" spans="13:16" x14ac:dyDescent="0.2">
      <c r="M25" s="10" t="str">
        <f t="shared" si="0"/>
        <v>Process, plant and machine operatives</v>
      </c>
      <c r="N25" s="11">
        <f>'Occ T5'!AO51</f>
        <v>0.1226703447027585</v>
      </c>
      <c r="O25" s="11">
        <f>'Occ T5'!AN51</f>
        <v>0.56361131850101787</v>
      </c>
      <c r="P25" s="11">
        <f>'Occ T5'!AM51</f>
        <v>1.4897085947486843E-2</v>
      </c>
    </row>
    <row r="26" spans="13:16" x14ac:dyDescent="0.2">
      <c r="M26" s="10" t="str">
        <f t="shared" si="0"/>
        <v>Elementary occupations</v>
      </c>
      <c r="N26" s="11">
        <f>'Occ T5'!AO52</f>
        <v>0.72705154811667105</v>
      </c>
      <c r="O26" s="11">
        <f>'Occ T5'!AN52</f>
        <v>-2.5224495385542482</v>
      </c>
      <c r="P26" s="11">
        <f>'Occ T5'!AM52</f>
        <v>1.472208897277187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4.0655151328753476</v>
      </c>
      <c r="O28" s="11">
        <f>'Occ T5'!AN54</f>
        <v>6.1847099839046962</v>
      </c>
      <c r="P28" s="11">
        <f>'Occ T5'!AM54</f>
        <v>25.339265600901285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1.0327892244435679</v>
      </c>
      <c r="O33" s="11">
        <f>'Occ T5'!X44</f>
        <v>0.30058544312071378</v>
      </c>
      <c r="P33" s="11">
        <f>'Occ T5'!W44</f>
        <v>-1.2240406231985652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-1.2087626231441613</v>
      </c>
      <c r="O34" s="11">
        <f>'Occ T5'!X45</f>
        <v>2.4516721999242961</v>
      </c>
      <c r="P34" s="11">
        <f>'Occ T5'!W45</f>
        <v>12.254993685688774</v>
      </c>
    </row>
    <row r="35" spans="1:16" x14ac:dyDescent="0.2">
      <c r="M35" s="10" t="str">
        <f t="shared" si="1"/>
        <v>Associate professional occupations</v>
      </c>
      <c r="N35" s="11">
        <f>'Occ T5'!Y46</f>
        <v>2.383379781168582E-2</v>
      </c>
      <c r="O35" s="11">
        <f>'Occ T5'!X46</f>
        <v>0.37699895061263877</v>
      </c>
      <c r="P35" s="11">
        <f>'Occ T5'!W46</f>
        <v>-1.8654946535258148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0.24331554694395652</v>
      </c>
      <c r="O36" s="11">
        <f>'Occ T5'!X47</f>
        <v>0.57824032361276512</v>
      </c>
      <c r="P36" s="11">
        <f>'Occ T5'!W47</f>
        <v>5.8452593520699523</v>
      </c>
    </row>
    <row r="37" spans="1:16" x14ac:dyDescent="0.2">
      <c r="M37" s="10" t="str">
        <f t="shared" si="1"/>
        <v>Skilled trades occupations</v>
      </c>
      <c r="N37" s="11">
        <f>'Occ T5'!Y48</f>
        <v>1.0569761490041181</v>
      </c>
      <c r="O37" s="11">
        <f>'Occ T5'!X48</f>
        <v>0.9057227035536255</v>
      </c>
      <c r="P37" s="11">
        <f>'Occ T5'!W48</f>
        <v>-5.4799995555156826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0.47448012242664794</v>
      </c>
      <c r="O38" s="11">
        <f>'Occ T5'!X49</f>
        <v>1.4751596667921962</v>
      </c>
      <c r="P38" s="11">
        <f>'Occ T5'!W49</f>
        <v>1.4306193228572699</v>
      </c>
    </row>
    <row r="39" spans="1:16" x14ac:dyDescent="0.2">
      <c r="M39" s="10" t="str">
        <f t="shared" si="1"/>
        <v>Sales and customer service occupations</v>
      </c>
      <c r="N39" s="11">
        <f>'Occ T5'!Y50</f>
        <v>-0.27332152385595987</v>
      </c>
      <c r="O39" s="11">
        <f>'Occ T5'!X50</f>
        <v>1.738899059703936</v>
      </c>
      <c r="P39" s="11">
        <f>'Occ T5'!W50</f>
        <v>1.0995250014569589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Liverpool City Region</v>
      </c>
      <c r="M40" s="10" t="str">
        <f t="shared" si="1"/>
        <v>Process, plant and machine operatives</v>
      </c>
      <c r="N40" s="11">
        <f>'Occ T5'!Y51</f>
        <v>1.6869589597709682</v>
      </c>
      <c r="O40" s="11">
        <f>'Occ T5'!X51</f>
        <v>1.0168008319123665</v>
      </c>
      <c r="P40" s="11">
        <f>'Occ T5'!W51</f>
        <v>-3.4866041128204337</v>
      </c>
    </row>
    <row r="41" spans="1:16" x14ac:dyDescent="0.2">
      <c r="M41" s="10" t="str">
        <f t="shared" si="1"/>
        <v>Elementary occupations</v>
      </c>
      <c r="N41" s="11">
        <f>'Occ T5'!Y52</f>
        <v>0.91755854817580884</v>
      </c>
      <c r="O41" s="11">
        <f>'Occ T5'!X52</f>
        <v>-1.3717879430124764</v>
      </c>
      <c r="P41" s="11">
        <f>'Occ T5'!W52</f>
        <v>1.7851314275101267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3.9538282015766342</v>
      </c>
      <c r="O43" s="11">
        <f>'Occ T5'!X54</f>
        <v>7.472291236220066</v>
      </c>
      <c r="P43" s="11">
        <f>'Occ T5'!W54</f>
        <v>10.359389844522582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Liverpool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Liverpool City Region, Liverpool City Region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8.5462025861781186</v>
      </c>
      <c r="C5" s="11">
        <f>HLOOKUP(C$3,'Qual F1'!$M$4:$BW$14,11,FALSE)</f>
        <v>10.353016275554973</v>
      </c>
      <c r="D5" s="11">
        <f>HLOOKUP(D$3,'Qual F1'!$M$4:$BW$14,11,FALSE)</f>
        <v>11.680786115901512</v>
      </c>
      <c r="E5" s="11">
        <f>HLOOKUP(E$3,'Qual F1'!$M$4:$BW$14,11,FALSE)</f>
        <v>14.170807445871736</v>
      </c>
      <c r="F5" s="11">
        <f>HLOOKUP(F$3,'Qual F1'!$M$4:$BW$14,11,FALSE)</f>
        <v>18.35603339770736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54.752826484064471</v>
      </c>
      <c r="C6" s="11">
        <f>HLOOKUP(C$3,'Qual F1'!$M$4:$BW$14,10,FALSE)</f>
        <v>66.709989046883464</v>
      </c>
      <c r="D6" s="11">
        <f>HLOOKUP(D$3,'Qual F1'!$M$4:$BW$14,10,FALSE)</f>
        <v>74.647981887909367</v>
      </c>
      <c r="E6" s="11">
        <f>HLOOKUP(E$3,'Qual F1'!$M$4:$BW$14,10,FALSE)</f>
        <v>89.833707653853949</v>
      </c>
      <c r="F6" s="11">
        <f>HLOOKUP(F$3,'Qual F1'!$M$4:$BW$14,10,FALSE)</f>
        <v>117.66441566642443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116.55777076432867</v>
      </c>
      <c r="C7" s="11">
        <f>HLOOKUP(C$3,'Qual F1'!$M$4:$BW$14,9,FALSE)</f>
        <v>143.36889502642762</v>
      </c>
      <c r="D7" s="11">
        <f>HLOOKUP(D$3,'Qual F1'!$M$4:$BW$14,9,FALSE)</f>
        <v>142.86783978078577</v>
      </c>
      <c r="E7" s="11">
        <f>HLOOKUP(E$3,'Qual F1'!$M$4:$BW$14,9,FALSE)</f>
        <v>160.12294723599206</v>
      </c>
      <c r="F7" s="11">
        <f>HLOOKUP(F$3,'Qual F1'!$M$4:$BW$14,9,FALSE)</f>
        <v>195.03856497443846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39.910737689002055</v>
      </c>
      <c r="C8" s="11">
        <f>HLOOKUP(C$3,'Qual F1'!$M$4:$BW$14,8,FALSE)</f>
        <v>42.564907162405433</v>
      </c>
      <c r="D8" s="11">
        <f>HLOOKUP(D$3,'Qual F1'!$M$4:$BW$14,8,FALSE)</f>
        <v>41.350329923600697</v>
      </c>
      <c r="E8" s="11">
        <f>HLOOKUP(E$3,'Qual F1'!$M$4:$BW$14,8,FALSE)</f>
        <v>41.875091927107178</v>
      </c>
      <c r="F8" s="11">
        <f>HLOOKUP(F$3,'Qual F1'!$M$4:$BW$14,8,FALSE)</f>
        <v>46.936371852953961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32.150170129320145</v>
      </c>
      <c r="C9" s="11">
        <f>HLOOKUP(C$3,'Qual F1'!$M$4:$BW$14,7,FALSE)</f>
        <v>38.85605533292258</v>
      </c>
      <c r="D9" s="11">
        <f>HLOOKUP(D$3,'Qual F1'!$M$4:$BW$14,7,FALSE)</f>
        <v>38.84054040844606</v>
      </c>
      <c r="E9" s="11">
        <f>HLOOKUP(E$3,'Qual F1'!$M$4:$BW$14,7,FALSE)</f>
        <v>42.192256862480747</v>
      </c>
      <c r="F9" s="11">
        <f>HLOOKUP(F$3,'Qual F1'!$M$4:$BW$14,7,FALSE)</f>
        <v>51.452938927299307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143.08624022278201</v>
      </c>
      <c r="C10" s="11">
        <f>HLOOKUP(C$3,'Qual F1'!$M$4:$BW$14,6,FALSE)</f>
        <v>153.98067785862369</v>
      </c>
      <c r="D10" s="11">
        <f>HLOOKUP(D$3,'Qual F1'!$M$4:$BW$14,6,FALSE)</f>
        <v>154.34861230613038</v>
      </c>
      <c r="E10" s="11">
        <f>HLOOKUP(E$3,'Qual F1'!$M$4:$BW$14,6,FALSE)</f>
        <v>152.59999930840905</v>
      </c>
      <c r="F10" s="11">
        <f>HLOOKUP(F$3,'Qual F1'!$M$4:$BW$14,6,FALSE)</f>
        <v>153.31105511779589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152.00190412878183</v>
      </c>
      <c r="C11" s="11">
        <f>HLOOKUP(C$3,'Qual F1'!$M$4:$BW$14,5,FALSE)</f>
        <v>155.9621438214601</v>
      </c>
      <c r="D11" s="11">
        <f>HLOOKUP(D$3,'Qual F1'!$M$4:$BW$14,5,FALSE)</f>
        <v>141.36624176766981</v>
      </c>
      <c r="E11" s="11">
        <f>HLOOKUP(E$3,'Qual F1'!$M$4:$BW$14,5,FALSE)</f>
        <v>141.94202458874764</v>
      </c>
      <c r="F11" s="11">
        <f>HLOOKUP(F$3,'Qual F1'!$M$4:$BW$14,5,FALSE)</f>
        <v>122.72706879846551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89.110740214516625</v>
      </c>
      <c r="C12" s="11">
        <f>HLOOKUP(C$3,'Qual F1'!$M$4:$BW$14,4,FALSE)</f>
        <v>90.284455419240189</v>
      </c>
      <c r="D12" s="11">
        <f>HLOOKUP(D$3,'Qual F1'!$M$4:$BW$14,4,FALSE)</f>
        <v>83.603670479978859</v>
      </c>
      <c r="E12" s="11">
        <f>HLOOKUP(E$3,'Qual F1'!$M$4:$BW$14,4,FALSE)</f>
        <v>71.963560334397201</v>
      </c>
      <c r="F12" s="11">
        <f>HLOOKUP(F$3,'Qual F1'!$M$4:$BW$14,4,FALSE)</f>
        <v>47.395653671134824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39.541407781026635</v>
      </c>
      <c r="C13" s="11">
        <f>HLOOKUP(C$3,'Qual F1'!$M$4:$BW$14,3,FALSE)</f>
        <v>32.092860056482053</v>
      </c>
      <c r="D13" s="11">
        <f>HLOOKUP(D$3,'Qual F1'!$M$4:$BW$14,3,FALSE)</f>
        <v>32.611997329577967</v>
      </c>
      <c r="E13" s="11">
        <f>HLOOKUP(E$3,'Qual F1'!$M$4:$BW$14,3,FALSE)</f>
        <v>28.962604643141077</v>
      </c>
      <c r="F13" s="11">
        <f>HLOOKUP(F$3,'Qual F1'!$M$4:$BW$14,3,FALSE)</f>
        <v>25.810897593779785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675.65800000000058</v>
      </c>
      <c r="C15" s="11">
        <f t="shared" ref="C15:F15" si="0">SUM(C5:C13)</f>
        <v>734.17300000000023</v>
      </c>
      <c r="D15" s="11">
        <f t="shared" si="0"/>
        <v>721.31800000000044</v>
      </c>
      <c r="E15" s="11">
        <f t="shared" si="0"/>
        <v>743.66300000000069</v>
      </c>
      <c r="F15" s="11">
        <f t="shared" si="0"/>
        <v>778.69299999999964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1.2648710717815983</v>
      </c>
      <c r="C19" s="18">
        <f t="shared" si="1"/>
        <v>1.410160313108078</v>
      </c>
      <c r="D19" s="18">
        <f t="shared" si="1"/>
        <v>1.6193670636115425</v>
      </c>
      <c r="E19" s="18">
        <f t="shared" si="1"/>
        <v>1.9055415485067462</v>
      </c>
      <c r="F19" s="18">
        <f t="shared" si="1"/>
        <v>2.357287582873786</v>
      </c>
      <c r="G19" s="11"/>
    </row>
    <row r="20" spans="1:7" x14ac:dyDescent="0.2">
      <c r="A20" t="str">
        <f>$A6</f>
        <v>RQF7 Other higher degree</v>
      </c>
      <c r="B20" s="18">
        <f t="shared" si="1"/>
        <v>8.1036303106104608</v>
      </c>
      <c r="C20" s="18">
        <f t="shared" si="1"/>
        <v>9.0864127456176469</v>
      </c>
      <c r="D20" s="18">
        <f t="shared" si="1"/>
        <v>10.348831151851101</v>
      </c>
      <c r="E20" s="18">
        <f t="shared" si="1"/>
        <v>12.079894744508449</v>
      </c>
      <c r="F20" s="18">
        <f t="shared" si="1"/>
        <v>15.110501271544047</v>
      </c>
      <c r="G20" s="11"/>
    </row>
    <row r="21" spans="1:7" x14ac:dyDescent="0.2">
      <c r="A21" t="str">
        <f>$A7</f>
        <v>RQF6 First degree</v>
      </c>
      <c r="B21" s="18">
        <f t="shared" si="1"/>
        <v>17.251001359316188</v>
      </c>
      <c r="C21" s="18">
        <f t="shared" si="1"/>
        <v>19.527944370935405</v>
      </c>
      <c r="D21" s="18">
        <f t="shared" si="1"/>
        <v>19.806498629007692</v>
      </c>
      <c r="E21" s="18">
        <f t="shared" si="1"/>
        <v>21.531654423575183</v>
      </c>
      <c r="F21" s="18">
        <f t="shared" si="1"/>
        <v>25.046913863928218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5.9069437036195858</v>
      </c>
      <c r="C22" s="18">
        <f t="shared" si="3"/>
        <v>5.7976671932099686</v>
      </c>
      <c r="D22" s="18">
        <f t="shared" si="3"/>
        <v>5.7326075217311461</v>
      </c>
      <c r="E22" s="18">
        <f t="shared" si="3"/>
        <v>5.6309231368384793</v>
      </c>
      <c r="F22" s="18">
        <f t="shared" si="3"/>
        <v>6.0275836373197116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4.758349657566419</v>
      </c>
      <c r="C23" s="18">
        <f t="shared" si="4"/>
        <v>5.292493095349811</v>
      </c>
      <c r="D23" s="18">
        <f t="shared" si="4"/>
        <v>5.3846625771776155</v>
      </c>
      <c r="E23" s="18">
        <f t="shared" si="4"/>
        <v>5.6735721506220838</v>
      </c>
      <c r="F23" s="18">
        <f t="shared" si="4"/>
        <v>6.607602601705592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21.177317551598868</v>
      </c>
      <c r="C24" s="18">
        <f t="shared" si="5"/>
        <v>20.973350676015549</v>
      </c>
      <c r="D24" s="18">
        <f t="shared" si="5"/>
        <v>21.398136786567129</v>
      </c>
      <c r="E24" s="18">
        <f t="shared" si="5"/>
        <v>20.520047294057779</v>
      </c>
      <c r="F24" s="18">
        <f t="shared" si="5"/>
        <v>19.688253922636516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22.496870329187505</v>
      </c>
      <c r="C25" s="18">
        <f t="shared" si="6"/>
        <v>21.24324155498228</v>
      </c>
      <c r="D25" s="18">
        <f t="shared" si="6"/>
        <v>19.598324423856013</v>
      </c>
      <c r="E25" s="18">
        <f t="shared" si="6"/>
        <v>19.086874644663983</v>
      </c>
      <c r="F25" s="18">
        <f t="shared" si="6"/>
        <v>15.760648779232067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13.188734569044774</v>
      </c>
      <c r="C26" s="18">
        <f>C12/C$15*100</f>
        <v>12.297436083762296</v>
      </c>
      <c r="D26" s="18">
        <f t="shared" si="7"/>
        <v>11.590404021524323</v>
      </c>
      <c r="E26" s="18">
        <f t="shared" si="7"/>
        <v>9.6769047719729411</v>
      </c>
      <c r="F26" s="18">
        <f t="shared" si="7"/>
        <v>6.0865647528788429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5.8522814472745974</v>
      </c>
      <c r="C27" s="18">
        <f>C13/C$15*100</f>
        <v>4.3712939670189508</v>
      </c>
      <c r="D27" s="18">
        <f t="shared" si="8"/>
        <v>4.5211678246734373</v>
      </c>
      <c r="E27" s="18">
        <f t="shared" si="8"/>
        <v>3.8945872852543495</v>
      </c>
      <c r="F27" s="18">
        <f t="shared" si="8"/>
        <v>3.3146435878812062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4.9115801532667813</v>
      </c>
      <c r="C33" s="18">
        <f t="shared" si="9"/>
        <v>12.824956563447154</v>
      </c>
      <c r="D33" s="18">
        <f t="shared" si="9"/>
        <v>3.9404290093006056</v>
      </c>
      <c r="E33" s="18">
        <f t="shared" si="9"/>
        <v>2.6215155635553211</v>
      </c>
      <c r="F33" s="18">
        <f>IF(F$3-D$3 &lt;&gt; 0,(EXP(LN(F5/D5)/(F$3-D$3))-1)*100,0)</f>
        <v>3.0592832732056374</v>
      </c>
    </row>
    <row r="34" spans="1:6" x14ac:dyDescent="0.2">
      <c r="A34" t="str">
        <f>$A20</f>
        <v>RQF7 Other higher degree</v>
      </c>
      <c r="B34" s="18">
        <f t="shared" si="9"/>
        <v>5.0621010039722858</v>
      </c>
      <c r="C34" s="18">
        <f t="shared" si="9"/>
        <v>11.899256699693229</v>
      </c>
      <c r="D34" s="18">
        <f t="shared" si="9"/>
        <v>3.7729709996633609</v>
      </c>
      <c r="E34" s="18">
        <f t="shared" si="9"/>
        <v>2.7355101418142125</v>
      </c>
      <c r="F34" s="18">
        <f t="shared" ref="F34:F43" si="10">IF(F$3-D$3 &lt;&gt; 0,(EXP(LN(F6/D6)/(F$3-D$3))-1)*100,0)</f>
        <v>3.0801728414524776</v>
      </c>
    </row>
    <row r="35" spans="1:6" x14ac:dyDescent="0.2">
      <c r="A35" t="str">
        <f>$A21</f>
        <v>RQF6 First degree</v>
      </c>
      <c r="B35" s="18">
        <f t="shared" si="9"/>
        <v>5.3121371823164454</v>
      </c>
      <c r="C35" s="18">
        <f t="shared" si="9"/>
        <v>-0.34948671784733598</v>
      </c>
      <c r="D35" s="18">
        <f t="shared" si="9"/>
        <v>2.3066394841924964</v>
      </c>
      <c r="E35" s="18">
        <f t="shared" si="9"/>
        <v>1.9921370697650653</v>
      </c>
      <c r="F35" s="18">
        <f t="shared" si="10"/>
        <v>2.0968636367941551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1.6226425314184167</v>
      </c>
      <c r="C36" s="18">
        <f t="shared" ref="C36:E36" si="12">IF(D$3-C$3 &lt;&gt; 0,(EXP(LN(D8/C8)/(D$3-C$3))-1)*100,0)</f>
        <v>-2.8534708983871226</v>
      </c>
      <c r="D36" s="18">
        <f t="shared" si="12"/>
        <v>0.25253403485268056</v>
      </c>
      <c r="E36" s="18">
        <f t="shared" si="12"/>
        <v>1.1475515165858541</v>
      </c>
      <c r="F36" s="18">
        <f t="shared" si="10"/>
        <v>0.84832803999816964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4.8501022615165423</v>
      </c>
      <c r="C37" s="18">
        <f t="shared" si="13"/>
        <v>-3.9929231991220338E-2</v>
      </c>
      <c r="D37" s="18">
        <f t="shared" si="13"/>
        <v>1.6692215972321511</v>
      </c>
      <c r="E37" s="18">
        <f t="shared" si="13"/>
        <v>2.0041269235120618</v>
      </c>
      <c r="F37" s="18">
        <f t="shared" si="10"/>
        <v>1.8923694159870719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1.8514201143873921</v>
      </c>
      <c r="C38" s="18">
        <f t="shared" si="14"/>
        <v>0.23894845289906819</v>
      </c>
      <c r="D38" s="18">
        <f t="shared" si="14"/>
        <v>-0.22761348722534214</v>
      </c>
      <c r="E38" s="18">
        <f t="shared" si="14"/>
        <v>4.6498639574288347E-2</v>
      </c>
      <c r="F38" s="18">
        <f t="shared" si="10"/>
        <v>-4.4955643872257589E-2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0.64507827666209216</v>
      </c>
      <c r="C39" s="18">
        <f t="shared" si="15"/>
        <v>-9.3586185058466285</v>
      </c>
      <c r="D39" s="18">
        <f t="shared" si="15"/>
        <v>8.1327343430337429E-2</v>
      </c>
      <c r="E39" s="18">
        <f t="shared" si="15"/>
        <v>-1.4440300130403649</v>
      </c>
      <c r="F39" s="18">
        <f t="shared" si="10"/>
        <v>-0.93817835402131289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0.32767151106434245</v>
      </c>
      <c r="C40" s="18">
        <f t="shared" si="16"/>
        <v>-7.3997067471236129</v>
      </c>
      <c r="D40" s="18">
        <f t="shared" si="16"/>
        <v>-2.9540402644278374</v>
      </c>
      <c r="E40" s="18">
        <f t="shared" si="16"/>
        <v>-4.0902878461649745</v>
      </c>
      <c r="F40" s="18">
        <f t="shared" si="10"/>
        <v>-3.7130245726119115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-5.0840773469574501</v>
      </c>
      <c r="C41" s="18">
        <f t="shared" si="17"/>
        <v>1.6176098739166811</v>
      </c>
      <c r="D41" s="18">
        <f t="shared" si="17"/>
        <v>-2.3455488315035855</v>
      </c>
      <c r="E41" s="18">
        <f t="shared" si="17"/>
        <v>-1.1454760162525224</v>
      </c>
      <c r="F41" s="18">
        <f t="shared" si="10"/>
        <v>-1.5471300308557923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2.0981496602968663</v>
      </c>
      <c r="C43" s="18">
        <f t="shared" ref="C43" si="18">IF(D$3-C$3 &lt;&gt; 0,(EXP(LN(D15/C15)/(D$3-C$3))-1)*100,0)</f>
        <v>-1.750949708038807</v>
      </c>
      <c r="D43" s="18">
        <f>IF(E$3-D$3 &lt;&gt; 0,(EXP(LN(E15/D15)/(E$3-D$3))-1)*100,0)</f>
        <v>0.61202287509130038</v>
      </c>
      <c r="E43" s="18">
        <f>IF(F$3-E$3 &lt;&gt; 0,(EXP(LN(F15/E15)/(F$3-E$3))-1)*100,0)</f>
        <v>0.46134993665720714</v>
      </c>
      <c r="F43" s="18">
        <f t="shared" si="10"/>
        <v>0.51154916139344309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1.8068136893768543</v>
      </c>
      <c r="C47" s="27">
        <f>D5-C5</f>
        <v>1.327769840346539</v>
      </c>
      <c r="D47" s="27">
        <f>E5-D5</f>
        <v>2.4900213299702241</v>
      </c>
      <c r="E47" s="27">
        <f>F5-E5</f>
        <v>4.1852259518356245</v>
      </c>
      <c r="F47" s="27">
        <f>F5-D5</f>
        <v>6.6752472818058486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11.957162562818993</v>
      </c>
      <c r="C48" s="27">
        <f t="shared" si="20"/>
        <v>7.9379928410259026</v>
      </c>
      <c r="D48" s="27">
        <f t="shared" si="20"/>
        <v>15.185725765944582</v>
      </c>
      <c r="E48" s="27">
        <f t="shared" si="20"/>
        <v>27.830708012570483</v>
      </c>
      <c r="F48" s="27">
        <f t="shared" ref="F48:F57" si="21">F6-D6</f>
        <v>43.016433778515065</v>
      </c>
    </row>
    <row r="49" spans="1:6" x14ac:dyDescent="0.2">
      <c r="A49" t="str">
        <f t="shared" si="19"/>
        <v>RQF6 First degree</v>
      </c>
      <c r="B49" s="27">
        <f t="shared" ref="B49:E49" si="22">C7-B7</f>
        <v>26.811124262098957</v>
      </c>
      <c r="C49" s="27">
        <f t="shared" si="22"/>
        <v>-0.50105524564185089</v>
      </c>
      <c r="D49" s="27">
        <f t="shared" si="22"/>
        <v>17.255107455206286</v>
      </c>
      <c r="E49" s="27">
        <f t="shared" si="22"/>
        <v>34.9156177384464</v>
      </c>
      <c r="F49" s="27">
        <f t="shared" si="21"/>
        <v>52.170725193652686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2.6541694734033783</v>
      </c>
      <c r="C50" s="27">
        <f t="shared" si="23"/>
        <v>-1.2145772388047362</v>
      </c>
      <c r="D50" s="27">
        <f t="shared" si="23"/>
        <v>0.52476200350648128</v>
      </c>
      <c r="E50" s="27">
        <f t="shared" si="23"/>
        <v>5.0612799258467831</v>
      </c>
      <c r="F50" s="27">
        <f t="shared" si="21"/>
        <v>5.5860419293532644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6.7058852036024348</v>
      </c>
      <c r="C51" s="27">
        <f t="shared" si="24"/>
        <v>-1.5514924476519809E-2</v>
      </c>
      <c r="D51" s="27">
        <f t="shared" si="24"/>
        <v>3.3517164540346869</v>
      </c>
      <c r="E51" s="27">
        <f t="shared" si="24"/>
        <v>9.2606820648185604</v>
      </c>
      <c r="F51" s="27">
        <f t="shared" si="21"/>
        <v>12.612398518853247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10.894437635841683</v>
      </c>
      <c r="C52" s="27">
        <f t="shared" si="25"/>
        <v>0.36793444750668414</v>
      </c>
      <c r="D52" s="27">
        <f t="shared" si="25"/>
        <v>-1.7486129977213238</v>
      </c>
      <c r="E52" s="27">
        <f t="shared" si="25"/>
        <v>0.71105580938683488</v>
      </c>
      <c r="F52" s="27">
        <f t="shared" si="21"/>
        <v>-1.037557188334489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3.9602396926782717</v>
      </c>
      <c r="C53" s="27">
        <f>D11-C11</f>
        <v>-14.595902053790297</v>
      </c>
      <c r="D53" s="27">
        <f t="shared" si="26"/>
        <v>0.57578282107783707</v>
      </c>
      <c r="E53" s="27">
        <f t="shared" si="26"/>
        <v>-19.214955790282133</v>
      </c>
      <c r="F53" s="27">
        <f t="shared" si="21"/>
        <v>-18.639172969204296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1.1737152047235639</v>
      </c>
      <c r="C54" s="27">
        <f t="shared" si="27"/>
        <v>-6.6807849392613292</v>
      </c>
      <c r="D54" s="27">
        <f t="shared" si="27"/>
        <v>-11.640110145581659</v>
      </c>
      <c r="E54" s="27">
        <f t="shared" si="27"/>
        <v>-24.567906663262377</v>
      </c>
      <c r="F54" s="27">
        <f t="shared" si="21"/>
        <v>-36.208016808844036</v>
      </c>
    </row>
    <row r="55" spans="1:6" x14ac:dyDescent="0.2">
      <c r="A55" t="str">
        <f t="shared" si="19"/>
        <v>No Qualification</v>
      </c>
      <c r="B55" s="27">
        <f t="shared" ref="B55:E55" si="28">C13-B13</f>
        <v>-7.4485477245445821</v>
      </c>
      <c r="C55" s="27">
        <f t="shared" si="28"/>
        <v>0.51913727309591451</v>
      </c>
      <c r="D55" s="27">
        <f t="shared" si="28"/>
        <v>-3.6493926864368902</v>
      </c>
      <c r="E55" s="27">
        <f t="shared" si="28"/>
        <v>-3.151707049361292</v>
      </c>
      <c r="F55" s="27">
        <f t="shared" si="21"/>
        <v>-6.8010997357981822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58.514999999999645</v>
      </c>
      <c r="C57" s="29">
        <f t="shared" ref="C57" si="29">D15-C15</f>
        <v>-12.854999999999791</v>
      </c>
      <c r="D57" s="29">
        <f>E15-D15</f>
        <v>22.345000000000255</v>
      </c>
      <c r="E57" s="29">
        <f>F15-E15</f>
        <v>35.02999999999895</v>
      </c>
      <c r="F57" s="29">
        <f t="shared" si="21"/>
        <v>57.374999999999204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Liverpool City Region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39.414967591570637</v>
      </c>
      <c r="N6" s="11">
        <v>41.421820366435483</v>
      </c>
      <c r="O6" s="11">
        <v>36.670388973505965</v>
      </c>
      <c r="P6" s="11">
        <v>39.225158459761282</v>
      </c>
      <c r="Q6" s="11">
        <v>37.531856876543003</v>
      </c>
      <c r="R6" s="11">
        <v>39.541407781026635</v>
      </c>
      <c r="S6" s="11">
        <v>33.165677124612763</v>
      </c>
      <c r="T6" s="11">
        <v>35.071904583074897</v>
      </c>
      <c r="U6" s="11">
        <v>35.598323054210226</v>
      </c>
      <c r="V6" s="11">
        <v>32.092860056482053</v>
      </c>
      <c r="W6" s="11">
        <v>32.611997329577967</v>
      </c>
      <c r="X6" s="11">
        <v>35.933755304187706</v>
      </c>
      <c r="Y6" s="11">
        <v>31.504399883700479</v>
      </c>
      <c r="Z6" s="11">
        <v>30.401900823339027</v>
      </c>
      <c r="AA6" s="11">
        <v>29.328791011808512</v>
      </c>
      <c r="AB6" s="11">
        <v>28.962604643141077</v>
      </c>
      <c r="AC6" s="11">
        <v>28.644264085800256</v>
      </c>
      <c r="AD6" s="11">
        <v>28.300056971546102</v>
      </c>
      <c r="AE6" s="11">
        <v>27.933584258529958</v>
      </c>
      <c r="AF6" s="11">
        <v>27.541361342752321</v>
      </c>
      <c r="AG6" s="11">
        <v>27.145867304512322</v>
      </c>
      <c r="AH6" s="11">
        <v>26.72096234160729</v>
      </c>
      <c r="AI6" s="11">
        <v>26.270661036590042</v>
      </c>
      <c r="AJ6" s="11">
        <v>25.795855229684499</v>
      </c>
      <c r="AK6" s="11">
        <v>25.358674411057343</v>
      </c>
      <c r="AL6" s="11">
        <v>25.810897593779785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100.39371919075599</v>
      </c>
      <c r="N7" s="11">
        <v>102.54562229003685</v>
      </c>
      <c r="O7" s="11">
        <v>95.160017796387052</v>
      </c>
      <c r="P7" s="11">
        <v>94.245862462222533</v>
      </c>
      <c r="Q7" s="11">
        <v>94.193898689309734</v>
      </c>
      <c r="R7" s="11">
        <v>89.110740214516625</v>
      </c>
      <c r="S7" s="11">
        <v>87.034560485665125</v>
      </c>
      <c r="T7" s="11">
        <v>83.575916381105614</v>
      </c>
      <c r="U7" s="11">
        <v>84.828034137362437</v>
      </c>
      <c r="V7" s="11">
        <v>90.284455419240189</v>
      </c>
      <c r="W7" s="11">
        <v>83.603670479978859</v>
      </c>
      <c r="X7" s="11">
        <v>80.70826354981574</v>
      </c>
      <c r="Y7" s="11">
        <v>78.365213005056788</v>
      </c>
      <c r="Z7" s="11">
        <v>76.256080915804944</v>
      </c>
      <c r="AA7" s="11">
        <v>74.226527114571695</v>
      </c>
      <c r="AB7" s="11">
        <v>71.963560334397201</v>
      </c>
      <c r="AC7" s="11">
        <v>69.628203824683396</v>
      </c>
      <c r="AD7" s="11">
        <v>67.252837387079566</v>
      </c>
      <c r="AE7" s="11">
        <v>64.872830957232708</v>
      </c>
      <c r="AF7" s="11">
        <v>62.466112177860417</v>
      </c>
      <c r="AG7" s="11">
        <v>60.041767403999998</v>
      </c>
      <c r="AH7" s="11">
        <v>57.583986029188296</v>
      </c>
      <c r="AI7" s="11">
        <v>55.105066031112017</v>
      </c>
      <c r="AJ7" s="11">
        <v>52.607860741436902</v>
      </c>
      <c r="AK7" s="11">
        <v>50.065297075920711</v>
      </c>
      <c r="AL7" s="11">
        <v>47.395653671134824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145.46596855412832</v>
      </c>
      <c r="N8" s="11">
        <v>154.08445320920194</v>
      </c>
      <c r="O8" s="11">
        <v>150.60959143580808</v>
      </c>
      <c r="P8" s="11">
        <v>143.83490986546138</v>
      </c>
      <c r="Q8" s="11">
        <v>153.5368245987319</v>
      </c>
      <c r="R8" s="11">
        <v>152.00190412878183</v>
      </c>
      <c r="S8" s="11">
        <v>146.38009923709819</v>
      </c>
      <c r="T8" s="11">
        <v>156.95391913794552</v>
      </c>
      <c r="U8" s="11">
        <v>142.42927617445139</v>
      </c>
      <c r="V8" s="11">
        <v>155.9621438214601</v>
      </c>
      <c r="W8" s="11">
        <v>141.36624176766981</v>
      </c>
      <c r="X8" s="11">
        <v>152.87170074539998</v>
      </c>
      <c r="Y8" s="11">
        <v>145.88469111701724</v>
      </c>
      <c r="Z8" s="11">
        <v>144.62553895736619</v>
      </c>
      <c r="AA8" s="11">
        <v>143.52301436212446</v>
      </c>
      <c r="AB8" s="11">
        <v>141.94202458874764</v>
      </c>
      <c r="AC8" s="11">
        <v>140.22358249968303</v>
      </c>
      <c r="AD8" s="11">
        <v>138.40966469560871</v>
      </c>
      <c r="AE8" s="11">
        <v>136.56790283884254</v>
      </c>
      <c r="AF8" s="11">
        <v>134.68954544089772</v>
      </c>
      <c r="AG8" s="11">
        <v>132.81959500392202</v>
      </c>
      <c r="AH8" s="11">
        <v>130.89784248057958</v>
      </c>
      <c r="AI8" s="11">
        <v>128.9455292153846</v>
      </c>
      <c r="AJ8" s="11">
        <v>126.96721385952776</v>
      </c>
      <c r="AK8" s="11">
        <v>124.94969993785334</v>
      </c>
      <c r="AL8" s="11">
        <v>122.72706879846551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129.59021337964296</v>
      </c>
      <c r="N9" s="11">
        <v>135.37403502979458</v>
      </c>
      <c r="O9" s="11">
        <v>144.15725628381446</v>
      </c>
      <c r="P9" s="11">
        <v>134.32811571160047</v>
      </c>
      <c r="Q9" s="11">
        <v>145.54836955723587</v>
      </c>
      <c r="R9" s="11">
        <v>143.08624022278201</v>
      </c>
      <c r="S9" s="11">
        <v>142.91991164102683</v>
      </c>
      <c r="T9" s="11">
        <v>151.70831281483353</v>
      </c>
      <c r="U9" s="11">
        <v>156.25072693148786</v>
      </c>
      <c r="V9" s="11">
        <v>153.98067785862369</v>
      </c>
      <c r="W9" s="11">
        <v>154.34861230613038</v>
      </c>
      <c r="X9" s="11">
        <v>143.07894849645965</v>
      </c>
      <c r="Y9" s="11">
        <v>151.32473442942498</v>
      </c>
      <c r="Z9" s="11">
        <v>151.75485136252018</v>
      </c>
      <c r="AA9" s="11">
        <v>152.40850274807261</v>
      </c>
      <c r="AB9" s="11">
        <v>152.59999930840905</v>
      </c>
      <c r="AC9" s="11">
        <v>152.68369472074633</v>
      </c>
      <c r="AD9" s="11">
        <v>152.71497063398203</v>
      </c>
      <c r="AE9" s="11">
        <v>152.74370383900174</v>
      </c>
      <c r="AF9" s="11">
        <v>152.78569849028733</v>
      </c>
      <c r="AG9" s="11">
        <v>152.87324297372422</v>
      </c>
      <c r="AH9" s="11">
        <v>152.96212619383192</v>
      </c>
      <c r="AI9" s="11">
        <v>153.06676851906724</v>
      </c>
      <c r="AJ9" s="11">
        <v>153.19691948833065</v>
      </c>
      <c r="AK9" s="11">
        <v>153.33068261042308</v>
      </c>
      <c r="AL9" s="11">
        <v>153.31105511779589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31.955738418199999</v>
      </c>
      <c r="N10" s="11">
        <v>28.994851952460632</v>
      </c>
      <c r="O10" s="11">
        <v>30.945449727972523</v>
      </c>
      <c r="P10" s="11">
        <v>32.222895901182987</v>
      </c>
      <c r="Q10" s="11">
        <v>32.185115137781587</v>
      </c>
      <c r="R10" s="11">
        <v>32.150170129320145</v>
      </c>
      <c r="S10" s="11">
        <v>33.57307279978378</v>
      </c>
      <c r="T10" s="11">
        <v>35.366527007215062</v>
      </c>
      <c r="U10" s="11">
        <v>35.219629548532893</v>
      </c>
      <c r="V10" s="11">
        <v>38.85605533292258</v>
      </c>
      <c r="W10" s="11">
        <v>38.84054040844606</v>
      </c>
      <c r="X10" s="11">
        <v>38.600977933460264</v>
      </c>
      <c r="Y10" s="11">
        <v>39.599628064245373</v>
      </c>
      <c r="Z10" s="11">
        <v>40.452233591964401</v>
      </c>
      <c r="AA10" s="11">
        <v>41.379655920674836</v>
      </c>
      <c r="AB10" s="11">
        <v>42.192256862480747</v>
      </c>
      <c r="AC10" s="11">
        <v>43.025149720911777</v>
      </c>
      <c r="AD10" s="11">
        <v>43.88454342508075</v>
      </c>
      <c r="AE10">
        <v>44.744360225689547</v>
      </c>
      <c r="AF10">
        <v>45.622941355199316</v>
      </c>
      <c r="AG10">
        <v>46.549891302619891</v>
      </c>
      <c r="AH10">
        <v>47.500301565511677</v>
      </c>
      <c r="AI10" s="11">
        <v>48.480758661945529</v>
      </c>
      <c r="AJ10" s="11">
        <v>49.487921953857601</v>
      </c>
      <c r="AK10" s="11">
        <v>50.510482757919881</v>
      </c>
      <c r="AL10" s="11">
        <v>51.452938927299307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43.522609436950212</v>
      </c>
      <c r="N11" s="11">
        <v>39.549968581206528</v>
      </c>
      <c r="O11" s="11">
        <v>40.75363161553468</v>
      </c>
      <c r="P11" s="11">
        <v>40.37735309521392</v>
      </c>
      <c r="Q11" s="11">
        <v>39.940346426282744</v>
      </c>
      <c r="R11" s="11">
        <v>39.910737689002055</v>
      </c>
      <c r="S11" s="11">
        <v>38.445450757501405</v>
      </c>
      <c r="T11" s="11">
        <v>40.249337138353816</v>
      </c>
      <c r="U11" s="11">
        <v>40.445015774851264</v>
      </c>
      <c r="V11" s="11">
        <v>42.564907162405433</v>
      </c>
      <c r="W11" s="11">
        <v>41.350329923600697</v>
      </c>
      <c r="X11" s="11">
        <v>40.539084158172415</v>
      </c>
      <c r="Y11" s="11">
        <v>40.977381577327421</v>
      </c>
      <c r="Z11" s="11">
        <v>41.22722859400222</v>
      </c>
      <c r="AA11" s="11">
        <v>41.600198582091203</v>
      </c>
      <c r="AB11" s="11">
        <v>41.875091927107178</v>
      </c>
      <c r="AC11" s="11">
        <v>42.161031931814485</v>
      </c>
      <c r="AD11" s="11">
        <v>42.503725260077815</v>
      </c>
      <c r="AE11">
        <v>42.914765679763967</v>
      </c>
      <c r="AF11">
        <v>43.361619721182862</v>
      </c>
      <c r="AG11">
        <v>43.847697023435956</v>
      </c>
      <c r="AH11">
        <v>44.394022927773143</v>
      </c>
      <c r="AI11" s="11">
        <v>44.968799898352117</v>
      </c>
      <c r="AJ11" s="11">
        <v>45.568707453776717</v>
      </c>
      <c r="AK11" s="11">
        <v>46.205279509584045</v>
      </c>
      <c r="AL11" s="11">
        <v>46.936371852953961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102.10814583844557</v>
      </c>
      <c r="N12" s="11">
        <v>97.773006366696833</v>
      </c>
      <c r="O12" s="11">
        <v>106.13033930624577</v>
      </c>
      <c r="P12" s="11">
        <v>109.94934975290711</v>
      </c>
      <c r="Q12" s="11">
        <v>112.83462874471968</v>
      </c>
      <c r="R12" s="11">
        <v>116.55777076432867</v>
      </c>
      <c r="S12" s="11">
        <v>118.76660400140318</v>
      </c>
      <c r="T12" s="11">
        <v>128.21359876581056</v>
      </c>
      <c r="U12" s="11">
        <v>131.1108917032339</v>
      </c>
      <c r="V12" s="11">
        <v>143.36889502642762</v>
      </c>
      <c r="W12" s="11">
        <v>142.86783978078577</v>
      </c>
      <c r="X12" s="11">
        <v>144.64333216262867</v>
      </c>
      <c r="Y12" s="11">
        <v>149.01714073311041</v>
      </c>
      <c r="Z12" s="11">
        <v>152.6662071725344</v>
      </c>
      <c r="AA12" s="11">
        <v>156.57968867125393</v>
      </c>
      <c r="AB12" s="11">
        <v>160.12294723599206</v>
      </c>
      <c r="AC12" s="11">
        <v>163.55654986353392</v>
      </c>
      <c r="AD12" s="11">
        <v>166.9092469260668</v>
      </c>
      <c r="AE12">
        <v>170.27944220090481</v>
      </c>
      <c r="AF12">
        <v>173.69713934056094</v>
      </c>
      <c r="AG12">
        <v>177.19001611305367</v>
      </c>
      <c r="AH12">
        <v>180.69372631832869</v>
      </c>
      <c r="AI12">
        <v>184.2524464736253</v>
      </c>
      <c r="AJ12">
        <v>187.89009160474328</v>
      </c>
      <c r="AK12">
        <v>191.57672510887264</v>
      </c>
      <c r="AL12">
        <v>195.03856497443846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46.665303943874413</v>
      </c>
      <c r="N13" s="11">
        <v>43.690642861967149</v>
      </c>
      <c r="O13" s="11">
        <v>40.313857248833209</v>
      </c>
      <c r="P13" s="11">
        <v>46.147702770768028</v>
      </c>
      <c r="Q13" s="11">
        <v>51.532681517444971</v>
      </c>
      <c r="R13" s="11">
        <v>54.752826484064471</v>
      </c>
      <c r="S13" s="11">
        <v>65.655859882080932</v>
      </c>
      <c r="T13" s="11">
        <v>61.807604371449614</v>
      </c>
      <c r="U13" s="11">
        <v>63.638217041962896</v>
      </c>
      <c r="V13" s="11">
        <v>66.709989046883464</v>
      </c>
      <c r="W13" s="11">
        <v>74.647981887909367</v>
      </c>
      <c r="X13" s="11">
        <v>77.084903753848408</v>
      </c>
      <c r="Y13" s="11">
        <v>80.089351520900607</v>
      </c>
      <c r="Z13" s="11">
        <v>83.358779604545717</v>
      </c>
      <c r="AA13" s="11">
        <v>86.735202798881062</v>
      </c>
      <c r="AB13" s="11">
        <v>89.833707653853949</v>
      </c>
      <c r="AC13" s="11">
        <v>92.830139924494887</v>
      </c>
      <c r="AD13" s="11">
        <v>95.756417556858722</v>
      </c>
      <c r="AE13">
        <v>98.641634529585843</v>
      </c>
      <c r="AF13">
        <v>101.48476179980042</v>
      </c>
      <c r="AG13">
        <v>104.30976539562499</v>
      </c>
      <c r="AH13">
        <v>107.08891983687882</v>
      </c>
      <c r="AI13">
        <v>109.82570432674002</v>
      </c>
      <c r="AJ13">
        <v>112.5271196876388</v>
      </c>
      <c r="AK13">
        <v>115.17673147432093</v>
      </c>
      <c r="AL13">
        <v>117.66441566642443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6.9133336464324913</v>
      </c>
      <c r="N14" s="11">
        <v>7.0875993422004573</v>
      </c>
      <c r="O14" s="11">
        <v>6.4344676118984028</v>
      </c>
      <c r="P14" s="11">
        <v>6.9666519808826397</v>
      </c>
      <c r="Q14" s="11">
        <v>7.97227845195032</v>
      </c>
      <c r="R14" s="11">
        <v>8.5462025861781186</v>
      </c>
      <c r="S14" s="11">
        <v>10.00476407082769</v>
      </c>
      <c r="T14" s="11">
        <v>9.506879800211518</v>
      </c>
      <c r="U14" s="11">
        <v>10.092885633906581</v>
      </c>
      <c r="V14" s="11">
        <v>10.353016275554973</v>
      </c>
      <c r="W14" s="11">
        <v>11.680786115901512</v>
      </c>
      <c r="X14" s="11">
        <v>12.345033896027388</v>
      </c>
      <c r="Y14" s="11">
        <v>12.662459669216116</v>
      </c>
      <c r="Z14" s="11">
        <v>13.172178977922808</v>
      </c>
      <c r="AA14" s="11">
        <v>13.692418790521087</v>
      </c>
      <c r="AB14" s="11">
        <v>14.170807445871736</v>
      </c>
      <c r="AC14" s="11">
        <v>14.634383428331125</v>
      </c>
      <c r="AD14" s="11">
        <v>15.080537143700408</v>
      </c>
      <c r="AE14">
        <v>15.520775470448932</v>
      </c>
      <c r="AF14">
        <v>15.95382033145782</v>
      </c>
      <c r="AG14">
        <v>16.380157479106785</v>
      </c>
      <c r="AH14">
        <v>16.796112306300188</v>
      </c>
      <c r="AI14">
        <v>17.203265837182808</v>
      </c>
      <c r="AJ14">
        <v>17.605309981004616</v>
      </c>
      <c r="AK14">
        <v>17.994427114047891</v>
      </c>
      <c r="AL14">
        <v>18.35603339770736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Liverpool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Liverpool City Region</v>
      </c>
      <c r="W1" s="203" t="str">
        <f>CONCATENATE("Shift-share Figure 1: Levels of Employment, ",C4," - ",F40,", ",Info!B5)</f>
        <v>Shift-share Figure 1: Levels of Employment, 2015 - 2035, Liverpool City Region</v>
      </c>
      <c r="AK1" s="203" t="str">
        <f>CONCATENATE("Shift-share Figure 1.1: Net Changes, ",C4,"-",F40,", ",Info!B5)</f>
        <v>Shift-share Figure 1.1: Net Changes, 2015-2035, Liverpool City Region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34.743634218080601</v>
      </c>
      <c r="C8" s="141">
        <f t="shared" ref="C8:C33" si="0">B8/B$35*100</f>
        <v>5.1421923840286921</v>
      </c>
      <c r="E8" s="151">
        <v>42.908285258708645</v>
      </c>
      <c r="F8" s="141">
        <f t="shared" ref="F8:F33" si="1">E8/E$35*100</f>
        <v>5.948594830395006</v>
      </c>
      <c r="H8" s="151">
        <f>E8-B8</f>
        <v>8.1646510406280441</v>
      </c>
      <c r="I8" s="141">
        <f>IF(B8&lt;&gt;0,((E8/B8)-1)*100,0)</f>
        <v>23.499703541027838</v>
      </c>
      <c r="K8" s="207">
        <f t="shared" ref="K8:K33" si="2">(($E$35/$B$35)-1)*B8</f>
        <v>2.3479250425474798</v>
      </c>
      <c r="L8" s="141">
        <f>IF(B8&lt;&gt;0,K8/B8*100,0)</f>
        <v>6.7578567855334448</v>
      </c>
      <c r="N8" s="151">
        <f>H8-(K8+Q8)</f>
        <v>6.0788974711475685</v>
      </c>
      <c r="O8" s="141">
        <f>IF(B8&lt;&gt;0,N8/B8*100,0)</f>
        <v>17.496435269238784</v>
      </c>
      <c r="Q8" s="151">
        <v>-0.26217147306700472</v>
      </c>
      <c r="R8" s="141">
        <f>IF(B8&lt;&gt;0,Q8/B8*100,0)</f>
        <v>-0.75458851374439861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19.228070148889955</v>
      </c>
      <c r="C9" s="141">
        <f t="shared" si="0"/>
        <v>2.8458288289178761</v>
      </c>
      <c r="E9" s="151">
        <v>21.563471135464013</v>
      </c>
      <c r="F9" s="141">
        <f t="shared" si="1"/>
        <v>2.9894541846264775</v>
      </c>
      <c r="H9" s="151">
        <f t="shared" ref="H9:H32" si="3">E9-B9</f>
        <v>2.3354009865740579</v>
      </c>
      <c r="I9" s="141">
        <f t="shared" ref="I9:I32" si="4">IF(B9&lt;&gt;0,((E9/B9)-1)*100,0)</f>
        <v>12.145789819208041</v>
      </c>
      <c r="K9" s="207">
        <f t="shared" si="2"/>
        <v>1.2994054432838906</v>
      </c>
      <c r="L9" s="141">
        <f t="shared" ref="L9:L32" si="5">IF(B9&lt;&gt;0,K9/B9*100,0)</f>
        <v>6.7578567855334448</v>
      </c>
      <c r="N9" s="151">
        <f t="shared" ref="N9:N31" si="6">H9-(K9+Q9)</f>
        <v>1.2145798109353108</v>
      </c>
      <c r="O9" s="141">
        <f>IF(B9&lt;&gt;0,N9/B9*100,0)</f>
        <v>6.3167015801917543</v>
      </c>
      <c r="Q9" s="151">
        <v>-0.17858426764514346</v>
      </c>
      <c r="R9" s="141">
        <f>IF(B9&lt;&gt;0,Q9/B9*100,0)</f>
        <v>-0.92876854651715113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30.382454817703753</v>
      </c>
      <c r="C10" s="141">
        <f t="shared" si="0"/>
        <v>4.4967209472401324</v>
      </c>
      <c r="E10" s="151">
        <v>36.715716507972154</v>
      </c>
      <c r="F10" s="141">
        <f t="shared" si="1"/>
        <v>5.0900873828148132</v>
      </c>
      <c r="H10" s="151">
        <f t="shared" si="3"/>
        <v>6.3332616902684009</v>
      </c>
      <c r="I10" s="141">
        <f t="shared" si="4"/>
        <v>20.845128309309715</v>
      </c>
      <c r="K10" s="207">
        <f t="shared" si="2"/>
        <v>2.0532027845098262</v>
      </c>
      <c r="L10" s="141">
        <f t="shared" si="5"/>
        <v>6.7578567855334448</v>
      </c>
      <c r="N10" s="151">
        <f t="shared" si="6"/>
        <v>4.5776730178893308</v>
      </c>
      <c r="O10" s="141">
        <f t="shared" ref="O10:O32" si="7">IF(B10&lt;&gt;0,N10/B10*100,0)</f>
        <v>15.066830660509817</v>
      </c>
      <c r="Q10" s="151">
        <v>-0.29761411213075595</v>
      </c>
      <c r="R10" s="141">
        <f t="shared" ref="R10:R32" si="8">IF(B10&lt;&gt;0,Q10/B10*100,0)</f>
        <v>-0.97955913673353745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32.880809676325036</v>
      </c>
      <c r="C11" s="141">
        <f t="shared" si="0"/>
        <v>4.8664871393996698</v>
      </c>
      <c r="E11" s="151">
        <v>39.187332567877505</v>
      </c>
      <c r="F11" s="141">
        <f t="shared" si="1"/>
        <v>5.4327401462153313</v>
      </c>
      <c r="H11" s="151">
        <f>E11-B11</f>
        <v>6.3065228915524685</v>
      </c>
      <c r="I11" s="141">
        <f>IF(B11&lt;&gt;0,((E11/B11)-1)*100,0)</f>
        <v>19.17995010960243</v>
      </c>
      <c r="K11" s="207">
        <f t="shared" si="2"/>
        <v>2.222038027849869</v>
      </c>
      <c r="L11" s="141">
        <f t="shared" si="5"/>
        <v>6.7578567855334448</v>
      </c>
      <c r="N11" s="151">
        <f t="shared" si="6"/>
        <v>3.364289406078623</v>
      </c>
      <c r="O11" s="141">
        <f t="shared" si="7"/>
        <v>10.23177178176665</v>
      </c>
      <c r="Q11" s="151">
        <v>0.72019545762397652</v>
      </c>
      <c r="R11" s="141">
        <f>IF(B11&lt;&gt;0,Q11/B11*100,0)</f>
        <v>2.1903215423023306</v>
      </c>
      <c r="T11" s="136"/>
    </row>
    <row r="12" spans="1:97" x14ac:dyDescent="0.2">
      <c r="A12" s="10" t="str">
        <f>name!$D8</f>
        <v>23 Teaching and other educational professionals</v>
      </c>
      <c r="B12" s="151">
        <v>35.925326564997498</v>
      </c>
      <c r="C12" s="141">
        <f t="shared" si="0"/>
        <v>5.3170874266267072</v>
      </c>
      <c r="E12" s="151">
        <v>40.873681343267329</v>
      </c>
      <c r="F12" s="141">
        <f t="shared" si="1"/>
        <v>5.6665272935469977</v>
      </c>
      <c r="H12" s="151">
        <f t="shared" si="3"/>
        <v>4.9483547782698309</v>
      </c>
      <c r="I12" s="141">
        <f t="shared" si="4"/>
        <v>13.774000827291232</v>
      </c>
      <c r="K12" s="207">
        <f t="shared" si="2"/>
        <v>2.4277821189977327</v>
      </c>
      <c r="L12" s="141">
        <f t="shared" si="5"/>
        <v>6.7578567855334448</v>
      </c>
      <c r="N12" s="151">
        <f t="shared" si="6"/>
        <v>3.5534485498174333</v>
      </c>
      <c r="O12" s="141">
        <f t="shared" si="7"/>
        <v>9.8912073725715359</v>
      </c>
      <c r="Q12" s="151">
        <v>-1.032875890545335</v>
      </c>
      <c r="R12" s="141">
        <f t="shared" si="8"/>
        <v>-2.8750633308137528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30.686007421586389</v>
      </c>
      <c r="C13" s="141">
        <f t="shared" si="0"/>
        <v>4.5416479079040544</v>
      </c>
      <c r="E13" s="151">
        <v>41.974422010563046</v>
      </c>
      <c r="F13" s="141">
        <f t="shared" si="1"/>
        <v>5.8191285966193895</v>
      </c>
      <c r="H13" s="151">
        <f t="shared" si="3"/>
        <v>11.288414588976657</v>
      </c>
      <c r="I13" s="141">
        <f t="shared" si="4"/>
        <v>36.786846962161988</v>
      </c>
      <c r="K13" s="207">
        <f t="shared" si="2"/>
        <v>2.073716434748972</v>
      </c>
      <c r="L13" s="141">
        <f t="shared" si="5"/>
        <v>6.7578567855334448</v>
      </c>
      <c r="N13" s="151">
        <f>H13-(K13+Q13)</f>
        <v>7.7360298056555168</v>
      </c>
      <c r="O13" s="141">
        <f>IF(B13&lt;&gt;0,N13/B13*100,0)</f>
        <v>25.210284607483757</v>
      </c>
      <c r="Q13" s="151">
        <v>1.4786683485721683</v>
      </c>
      <c r="R13" s="141">
        <f t="shared" si="8"/>
        <v>4.8187055691447949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10.650701606583436</v>
      </c>
      <c r="C14" s="141">
        <f t="shared" si="0"/>
        <v>1.5763450749615087</v>
      </c>
      <c r="E14" s="151">
        <v>13.985184683080027</v>
      </c>
      <c r="F14" s="141">
        <f t="shared" si="1"/>
        <v>1.9388376115776991</v>
      </c>
      <c r="H14" s="151">
        <f t="shared" si="3"/>
        <v>3.3344830764965909</v>
      </c>
      <c r="I14" s="141">
        <f t="shared" si="4"/>
        <v>31.307637746939342</v>
      </c>
      <c r="K14" s="207">
        <f t="shared" si="2"/>
        <v>0.71975916122741834</v>
      </c>
      <c r="L14" s="141">
        <f>IF(B14&lt;&gt;0,K14/B14*100,0)</f>
        <v>6.7578567855334448</v>
      </c>
      <c r="N14" s="151">
        <f t="shared" si="6"/>
        <v>2.5161305398757081</v>
      </c>
      <c r="O14" s="141">
        <f t="shared" si="7"/>
        <v>23.624082551711258</v>
      </c>
      <c r="Q14" s="151">
        <v>9.8593375393464341E-2</v>
      </c>
      <c r="R14" s="141">
        <f t="shared" si="8"/>
        <v>0.92569840969464001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14.980896217151185</v>
      </c>
      <c r="C15" s="141">
        <f t="shared" si="0"/>
        <v>2.2172306428919923</v>
      </c>
      <c r="E15" s="151">
        <v>17.923469121005944</v>
      </c>
      <c r="F15" s="141">
        <f t="shared" si="1"/>
        <v>2.4848221063394984</v>
      </c>
      <c r="H15" s="151">
        <f t="shared" si="3"/>
        <v>2.9425729038547583</v>
      </c>
      <c r="I15" s="141">
        <f t="shared" si="4"/>
        <v>19.642168674033634</v>
      </c>
      <c r="K15" s="207">
        <f t="shared" si="2"/>
        <v>1.0123875115444745</v>
      </c>
      <c r="L15" s="141">
        <f t="shared" si="5"/>
        <v>6.7578567855334448</v>
      </c>
      <c r="N15" s="151">
        <f t="shared" si="6"/>
        <v>1.643359196891895</v>
      </c>
      <c r="O15" s="141">
        <f t="shared" si="7"/>
        <v>10.969698828902249</v>
      </c>
      <c r="Q15" s="151">
        <v>0.28682619541838889</v>
      </c>
      <c r="R15" s="141">
        <f t="shared" si="8"/>
        <v>1.91461305959793</v>
      </c>
      <c r="T15" s="11"/>
    </row>
    <row r="16" spans="1:97" x14ac:dyDescent="0.2">
      <c r="A16" s="10" t="str">
        <f>name!$D12</f>
        <v>33 Protective service occupations</v>
      </c>
      <c r="B16" s="151">
        <v>7.5385046891874383</v>
      </c>
      <c r="C16" s="141">
        <f t="shared" si="0"/>
        <v>1.1157278814411187</v>
      </c>
      <c r="E16" s="151">
        <v>8.4507187371360306</v>
      </c>
      <c r="F16" s="141">
        <f t="shared" si="1"/>
        <v>1.1715663184803418</v>
      </c>
      <c r="H16" s="151">
        <f t="shared" si="3"/>
        <v>0.91221404794859229</v>
      </c>
      <c r="I16" s="141">
        <f t="shared" si="4"/>
        <v>12.100729329743487</v>
      </c>
      <c r="K16" s="207">
        <f t="shared" si="2"/>
        <v>0.50944135066601026</v>
      </c>
      <c r="L16" s="141">
        <f t="shared" si="5"/>
        <v>6.7578567855334448</v>
      </c>
      <c r="N16" s="151">
        <f t="shared" si="6"/>
        <v>0.39538606875565974</v>
      </c>
      <c r="O16" s="141">
        <f t="shared" si="7"/>
        <v>5.2448872164630522</v>
      </c>
      <c r="Q16" s="151">
        <v>7.3866285269222551E-3</v>
      </c>
      <c r="R16" s="141">
        <f t="shared" si="8"/>
        <v>9.798532774698647E-2</v>
      </c>
      <c r="T16" s="11"/>
    </row>
    <row r="17" spans="1:20" x14ac:dyDescent="0.2">
      <c r="A17" s="10" t="str">
        <f>name!$D13</f>
        <v>34 Culture, media and sports occupations</v>
      </c>
      <c r="B17" s="151">
        <v>7.7002002082204903</v>
      </c>
      <c r="C17" s="141">
        <f t="shared" si="0"/>
        <v>1.1396594443076951</v>
      </c>
      <c r="E17" s="151">
        <v>9.2508916163398851</v>
      </c>
      <c r="F17" s="141">
        <f t="shared" si="1"/>
        <v>1.2824983733027437</v>
      </c>
      <c r="H17" s="151">
        <f t="shared" si="3"/>
        <v>1.5506914081193948</v>
      </c>
      <c r="I17" s="141">
        <f t="shared" si="4"/>
        <v>20.138325838124651</v>
      </c>
      <c r="K17" s="207">
        <f t="shared" si="2"/>
        <v>0.52036850227088882</v>
      </c>
      <c r="L17" s="141">
        <f t="shared" si="5"/>
        <v>6.7578567855334448</v>
      </c>
      <c r="N17" s="151">
        <f t="shared" si="6"/>
        <v>0.60232527635820632</v>
      </c>
      <c r="O17" s="141">
        <f t="shared" si="7"/>
        <v>7.822202800846437</v>
      </c>
      <c r="Q17" s="151">
        <v>0.42799762949029968</v>
      </c>
      <c r="R17" s="141">
        <f t="shared" si="8"/>
        <v>5.5582662517447652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33.709060270937805</v>
      </c>
      <c r="C18" s="141">
        <f t="shared" si="0"/>
        <v>4.9890714342075118</v>
      </c>
      <c r="E18" s="151">
        <v>38.757663874506576</v>
      </c>
      <c r="F18" s="141">
        <f t="shared" si="1"/>
        <v>5.3731729798100947</v>
      </c>
      <c r="H18" s="151">
        <f t="shared" si="3"/>
        <v>5.0486036035687718</v>
      </c>
      <c r="I18" s="141">
        <f t="shared" si="4"/>
        <v>14.976993019059082</v>
      </c>
      <c r="K18" s="207">
        <f t="shared" si="2"/>
        <v>2.2780100168591289</v>
      </c>
      <c r="L18" s="141">
        <f t="shared" si="5"/>
        <v>6.7578567855334448</v>
      </c>
      <c r="N18" s="151">
        <f t="shared" si="6"/>
        <v>2.7850066017178028</v>
      </c>
      <c r="O18" s="141">
        <f t="shared" si="7"/>
        <v>8.2618933287763312</v>
      </c>
      <c r="Q18" s="151">
        <v>-1.4413015008159773E-2</v>
      </c>
      <c r="R18" s="141">
        <f t="shared" si="8"/>
        <v>-4.2757095250697104E-2</v>
      </c>
      <c r="T18" s="11"/>
    </row>
    <row r="19" spans="1:20" x14ac:dyDescent="0.2">
      <c r="A19" s="10" t="str">
        <f>name!$D15</f>
        <v>41 Administrative occupations</v>
      </c>
      <c r="B19" s="151">
        <v>70.49613311937317</v>
      </c>
      <c r="C19" s="141">
        <f t="shared" si="0"/>
        <v>10.433700647276156</v>
      </c>
      <c r="E19" s="151">
        <v>76.35476959875686</v>
      </c>
      <c r="F19" s="141">
        <f t="shared" si="1"/>
        <v>10.585451853240437</v>
      </c>
      <c r="H19" s="151">
        <f t="shared" si="3"/>
        <v>5.8586364793836907</v>
      </c>
      <c r="I19" s="141">
        <f t="shared" si="4"/>
        <v>8.3105784957922211</v>
      </c>
      <c r="K19" s="207">
        <f t="shared" si="2"/>
        <v>4.7640277155462503</v>
      </c>
      <c r="L19" s="141">
        <f t="shared" si="5"/>
        <v>6.7578567855334448</v>
      </c>
      <c r="N19" s="151">
        <f t="shared" si="6"/>
        <v>0.11043201835809935</v>
      </c>
      <c r="O19" s="141">
        <f t="shared" si="7"/>
        <v>0.15664975293198219</v>
      </c>
      <c r="Q19" s="151">
        <v>0.98417674547934142</v>
      </c>
      <c r="R19" s="141">
        <f t="shared" si="8"/>
        <v>1.3960719573268028</v>
      </c>
      <c r="T19" s="11"/>
    </row>
    <row r="20" spans="1:20" x14ac:dyDescent="0.2">
      <c r="A20" s="10" t="str">
        <f>name!$D16</f>
        <v>42 Secretarial and related occupations</v>
      </c>
      <c r="B20" s="151">
        <v>15.892329595754923</v>
      </c>
      <c r="C20" s="141">
        <f t="shared" si="0"/>
        <v>2.3521263117960443</v>
      </c>
      <c r="E20" s="151">
        <v>15.068086213304319</v>
      </c>
      <c r="F20" s="141">
        <f t="shared" si="1"/>
        <v>2.0889657839266897</v>
      </c>
      <c r="H20" s="151">
        <f t="shared" si="3"/>
        <v>-0.82424338245060369</v>
      </c>
      <c r="I20" s="141">
        <f t="shared" si="4"/>
        <v>-5.1864226543021807</v>
      </c>
      <c r="K20" s="207">
        <f t="shared" si="2"/>
        <v>1.0739808739660639</v>
      </c>
      <c r="L20" s="141">
        <f t="shared" si="5"/>
        <v>6.7578567855334448</v>
      </c>
      <c r="N20" s="151">
        <f t="shared" si="6"/>
        <v>-2.3791025298651354</v>
      </c>
      <c r="O20" s="141">
        <f t="shared" si="7"/>
        <v>-14.970130813928179</v>
      </c>
      <c r="Q20" s="151">
        <v>0.48087827344846762</v>
      </c>
      <c r="R20" s="141">
        <f t="shared" si="8"/>
        <v>3.0258513740925519</v>
      </c>
      <c r="T20" s="11"/>
    </row>
    <row r="21" spans="1:20" x14ac:dyDescent="0.2">
      <c r="A21" s="10" t="str">
        <f>name!$D17</f>
        <v>51 Skilled agricultural and related trades</v>
      </c>
      <c r="B21" s="151">
        <v>5.5262712216288801</v>
      </c>
      <c r="C21" s="141">
        <f t="shared" si="0"/>
        <v>0.81790953731456995</v>
      </c>
      <c r="E21" s="151">
        <v>5.7887015787909668</v>
      </c>
      <c r="F21" s="141">
        <f t="shared" si="1"/>
        <v>0.80251727792609739</v>
      </c>
      <c r="H21" s="151">
        <f t="shared" si="3"/>
        <v>0.26243035716208674</v>
      </c>
      <c r="I21" s="141">
        <f t="shared" si="4"/>
        <v>4.7487780935358215</v>
      </c>
      <c r="K21" s="207">
        <f t="shared" si="2"/>
        <v>0.37345749473782924</v>
      </c>
      <c r="L21" s="141">
        <f t="shared" si="5"/>
        <v>6.7578567855334448</v>
      </c>
      <c r="N21" s="151">
        <f t="shared" si="6"/>
        <v>-0.35941335271060226</v>
      </c>
      <c r="O21" s="141">
        <f t="shared" si="7"/>
        <v>-6.5037226422025736</v>
      </c>
      <c r="Q21" s="151">
        <v>0.24838621513485978</v>
      </c>
      <c r="R21" s="141">
        <f t="shared" si="8"/>
        <v>4.4946439502049529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22.898545046990407</v>
      </c>
      <c r="C22" s="141">
        <f t="shared" si="0"/>
        <v>3.3890733251127632</v>
      </c>
      <c r="E22" s="151">
        <v>20.836196799554056</v>
      </c>
      <c r="F22" s="141">
        <f t="shared" si="1"/>
        <v>2.8886284273446741</v>
      </c>
      <c r="H22" s="151">
        <f t="shared" si="3"/>
        <v>-2.0623482474363506</v>
      </c>
      <c r="I22" s="141">
        <f t="shared" si="4"/>
        <v>-9.006459769405339</v>
      </c>
      <c r="K22" s="207">
        <f t="shared" si="2"/>
        <v>1.5474508802464737</v>
      </c>
      <c r="L22" s="141">
        <f t="shared" si="5"/>
        <v>6.7578567855334448</v>
      </c>
      <c r="N22" s="151">
        <f t="shared" si="6"/>
        <v>-3.0566510740094306</v>
      </c>
      <c r="O22" s="141">
        <f t="shared" si="7"/>
        <v>-13.348669392473786</v>
      </c>
      <c r="Q22" s="151">
        <v>-0.5531480536733937</v>
      </c>
      <c r="R22" s="141">
        <f t="shared" si="8"/>
        <v>-2.4156471624650009</v>
      </c>
      <c r="T22" s="11"/>
    </row>
    <row r="23" spans="1:20" x14ac:dyDescent="0.2">
      <c r="A23" s="10" t="str">
        <f>name!$D19</f>
        <v>53 Skilled construction and building trades</v>
      </c>
      <c r="B23" s="151">
        <v>19.162952019824345</v>
      </c>
      <c r="C23" s="141">
        <f t="shared" si="0"/>
        <v>2.8361910936930128</v>
      </c>
      <c r="E23" s="151">
        <v>16.92236112626146</v>
      </c>
      <c r="F23" s="141">
        <f t="shared" si="1"/>
        <v>2.3460333897478587</v>
      </c>
      <c r="H23" s="151">
        <f t="shared" si="3"/>
        <v>-2.2405908935628851</v>
      </c>
      <c r="I23" s="141">
        <f t="shared" si="4"/>
        <v>-11.692305503061128</v>
      </c>
      <c r="K23" s="207">
        <f t="shared" si="2"/>
        <v>1.2950048533802179</v>
      </c>
      <c r="L23" s="141">
        <f t="shared" si="5"/>
        <v>6.7578567855334448</v>
      </c>
      <c r="N23" s="151">
        <f t="shared" si="6"/>
        <v>-3.4658212800934134</v>
      </c>
      <c r="O23" s="141">
        <f t="shared" si="7"/>
        <v>-18.086051024434919</v>
      </c>
      <c r="Q23" s="151">
        <v>-6.9774466849689618E-2</v>
      </c>
      <c r="R23" s="141">
        <f t="shared" si="8"/>
        <v>-0.36411126415965006</v>
      </c>
      <c r="T23" s="11"/>
    </row>
    <row r="24" spans="1:20" x14ac:dyDescent="0.2">
      <c r="A24" s="10" t="str">
        <f>name!$D20</f>
        <v>54 Textiles, printing and other skilled trades</v>
      </c>
      <c r="B24" s="151">
        <v>13.383724363120283</v>
      </c>
      <c r="C24" s="141">
        <f t="shared" si="0"/>
        <v>1.9808430245953241</v>
      </c>
      <c r="E24" s="151">
        <v>11.910390832530782</v>
      </c>
      <c r="F24" s="141">
        <f t="shared" si="1"/>
        <v>1.6511983386704312</v>
      </c>
      <c r="H24" s="151">
        <f t="shared" si="3"/>
        <v>-1.4733335305895014</v>
      </c>
      <c r="I24" s="141">
        <f t="shared" si="4"/>
        <v>-11.008397144290916</v>
      </c>
      <c r="K24" s="207">
        <f t="shared" si="2"/>
        <v>0.9044529250302169</v>
      </c>
      <c r="L24" s="141">
        <f t="shared" si="5"/>
        <v>6.7578567855334448</v>
      </c>
      <c r="N24" s="151">
        <f t="shared" si="6"/>
        <v>-2.2763963451511442</v>
      </c>
      <c r="O24" s="141">
        <f t="shared" si="7"/>
        <v>-17.008691178846309</v>
      </c>
      <c r="Q24" s="151">
        <v>-0.10139011046857428</v>
      </c>
      <c r="R24" s="141">
        <f t="shared" si="8"/>
        <v>-0.7575627509780557</v>
      </c>
      <c r="T24" s="11"/>
    </row>
    <row r="25" spans="1:20" x14ac:dyDescent="0.2">
      <c r="A25" s="10" t="str">
        <f>name!$D21</f>
        <v>61 Caring personal service occupations</v>
      </c>
      <c r="B25" s="151">
        <v>64.35030546678712</v>
      </c>
      <c r="C25" s="141">
        <f t="shared" si="0"/>
        <v>9.5240943593929295</v>
      </c>
      <c r="E25" s="151">
        <v>66.62635867984487</v>
      </c>
      <c r="F25" s="141">
        <f t="shared" si="1"/>
        <v>9.236752539080527</v>
      </c>
      <c r="H25" s="151">
        <f t="shared" si="3"/>
        <v>2.2760532130577502</v>
      </c>
      <c r="I25" s="141">
        <f t="shared" si="4"/>
        <v>3.5369734402154185</v>
      </c>
      <c r="K25" s="207">
        <f t="shared" si="2"/>
        <v>4.3487014844987728</v>
      </c>
      <c r="L25" s="141">
        <f t="shared" si="5"/>
        <v>6.7578567855334448</v>
      </c>
      <c r="N25" s="151">
        <f t="shared" si="6"/>
        <v>-2.7770025659747386</v>
      </c>
      <c r="O25" s="141">
        <f t="shared" si="7"/>
        <v>-4.3154458177483281</v>
      </c>
      <c r="Q25" s="151">
        <v>0.70435429453371634</v>
      </c>
      <c r="R25" s="141">
        <f t="shared" si="8"/>
        <v>1.0945624724303011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15.270127809036564</v>
      </c>
      <c r="C26" s="141">
        <f t="shared" si="0"/>
        <v>2.2600380383324929</v>
      </c>
      <c r="E26" s="151">
        <v>14.442020634729571</v>
      </c>
      <c r="F26" s="141">
        <f t="shared" si="1"/>
        <v>2.0021711138124338</v>
      </c>
      <c r="H26" s="151">
        <f t="shared" si="3"/>
        <v>-0.82810717430699299</v>
      </c>
      <c r="I26" s="141">
        <f t="shared" si="4"/>
        <v>-5.4230533277981774</v>
      </c>
      <c r="K26" s="207">
        <f t="shared" si="2"/>
        <v>1.0319333683026071</v>
      </c>
      <c r="L26" s="141">
        <f t="shared" si="5"/>
        <v>6.7578567855334448</v>
      </c>
      <c r="N26" s="151">
        <f t="shared" si="6"/>
        <v>-1.9216953980394806</v>
      </c>
      <c r="O26" s="141">
        <f t="shared" si="7"/>
        <v>-12.58467134048648</v>
      </c>
      <c r="Q26" s="151">
        <v>6.1654855429880688E-2</v>
      </c>
      <c r="R26" s="141">
        <f t="shared" si="8"/>
        <v>0.40376122715485424</v>
      </c>
      <c r="T26" s="11"/>
    </row>
    <row r="27" spans="1:20" x14ac:dyDescent="0.2">
      <c r="A27" s="10" t="str">
        <f>name!$D23</f>
        <v>63 Community and civil enforcement occupations</v>
      </c>
      <c r="B27" s="151">
        <v>0.70687312669233271</v>
      </c>
      <c r="C27" s="141">
        <f t="shared" si="0"/>
        <v>0.10461995960860855</v>
      </c>
      <c r="E27" s="151">
        <v>0.76495045682833729</v>
      </c>
      <c r="F27" s="141">
        <f t="shared" si="1"/>
        <v>0.10604899043533328</v>
      </c>
      <c r="H27" s="151">
        <f t="shared" si="3"/>
        <v>5.8077330136004579E-2</v>
      </c>
      <c r="I27" s="141">
        <f t="shared" si="4"/>
        <v>8.2160896974207365</v>
      </c>
      <c r="K27" s="207">
        <f t="shared" si="2"/>
        <v>4.7769473557290228E-2</v>
      </c>
      <c r="L27" s="141">
        <f t="shared" si="5"/>
        <v>6.7578567855334448</v>
      </c>
      <c r="N27" s="151">
        <f t="shared" si="6"/>
        <v>1.9050341171929323E-2</v>
      </c>
      <c r="O27" s="141">
        <f t="shared" si="7"/>
        <v>2.695015619149574</v>
      </c>
      <c r="Q27" s="151">
        <v>-8.7424845932149702E-3</v>
      </c>
      <c r="R27" s="141">
        <f t="shared" si="8"/>
        <v>-1.2367827072622815</v>
      </c>
      <c r="T27" s="172"/>
    </row>
    <row r="28" spans="1:20" x14ac:dyDescent="0.2">
      <c r="A28" s="10" t="str">
        <f>name!$D24</f>
        <v>71 Sales occupations</v>
      </c>
      <c r="B28" s="151">
        <v>52.80620277834015</v>
      </c>
      <c r="C28" s="141">
        <f t="shared" si="0"/>
        <v>7.8155224652620303</v>
      </c>
      <c r="E28" s="151">
        <v>51.213573578945542</v>
      </c>
      <c r="F28" s="141">
        <f t="shared" si="1"/>
        <v>7.0999993870866307</v>
      </c>
      <c r="H28" s="151">
        <f t="shared" si="3"/>
        <v>-1.592629199394608</v>
      </c>
      <c r="I28" s="141">
        <f t="shared" si="4"/>
        <v>-3.0159888717616101</v>
      </c>
      <c r="K28" s="207">
        <f t="shared" si="2"/>
        <v>3.5685675576386102</v>
      </c>
      <c r="L28" s="141">
        <f t="shared" si="5"/>
        <v>6.7578567855334448</v>
      </c>
      <c r="N28" s="151">
        <f>H28-(K28+Q28)</f>
        <v>-3.2862110752056446</v>
      </c>
      <c r="O28" s="141">
        <f t="shared" si="7"/>
        <v>-6.2231535355796694</v>
      </c>
      <c r="Q28" s="151">
        <v>-1.8749856818275736</v>
      </c>
      <c r="R28" s="141">
        <f t="shared" si="8"/>
        <v>-3.5506921217153833</v>
      </c>
      <c r="T28" s="11"/>
    </row>
    <row r="29" spans="1:20" x14ac:dyDescent="0.2">
      <c r="A29" s="10" t="str">
        <f>name!$D25</f>
        <v>72 Customer service occupations</v>
      </c>
      <c r="B29" s="151">
        <v>12.766814992757451</v>
      </c>
      <c r="C29" s="141">
        <f t="shared" si="0"/>
        <v>1.8895380492434701</v>
      </c>
      <c r="E29" s="151">
        <v>14.220259895346215</v>
      </c>
      <c r="F29" s="141">
        <f t="shared" si="1"/>
        <v>1.9714272893988805</v>
      </c>
      <c r="H29" s="151">
        <f t="shared" si="3"/>
        <v>1.4534449025887639</v>
      </c>
      <c r="I29" s="141">
        <f t="shared" si="4"/>
        <v>11.384553652679209</v>
      </c>
      <c r="K29" s="207">
        <f t="shared" si="2"/>
        <v>0.86276307328456059</v>
      </c>
      <c r="L29" s="141">
        <f t="shared" si="5"/>
        <v>6.7578567855334448</v>
      </c>
      <c r="N29" s="151">
        <f t="shared" si="6"/>
        <v>0.99786704114757496</v>
      </c>
      <c r="O29" s="141">
        <f t="shared" si="7"/>
        <v>7.8161001135652066</v>
      </c>
      <c r="Q29" s="151">
        <v>-0.40718521184337159</v>
      </c>
      <c r="R29" s="141">
        <f t="shared" si="8"/>
        <v>-3.1894032464194524</v>
      </c>
      <c r="T29" s="11"/>
    </row>
    <row r="30" spans="1:20" x14ac:dyDescent="0.2">
      <c r="A30" s="10" t="str">
        <f>name!$D26</f>
        <v>81 Process, plant and machine operatives</v>
      </c>
      <c r="B30" s="151">
        <v>15.873936397934685</v>
      </c>
      <c r="C30" s="141">
        <f t="shared" si="0"/>
        <v>2.3494040473042097</v>
      </c>
      <c r="E30" s="151">
        <v>13.567765770085009</v>
      </c>
      <c r="F30" s="141">
        <f t="shared" si="1"/>
        <v>1.880968694817682</v>
      </c>
      <c r="H30" s="151">
        <f t="shared" si="3"/>
        <v>-2.3061706278496761</v>
      </c>
      <c r="I30" s="141">
        <f t="shared" si="4"/>
        <v>-14.528032430252935</v>
      </c>
      <c r="K30" s="207">
        <f t="shared" si="2"/>
        <v>1.0727378879990923</v>
      </c>
      <c r="L30" s="141">
        <f t="shared" si="5"/>
        <v>6.7578567855334448</v>
      </c>
      <c r="N30" s="151">
        <f t="shared" si="6"/>
        <v>-3.1413950206582202</v>
      </c>
      <c r="O30" s="141">
        <f t="shared" si="7"/>
        <v>-19.789640968115123</v>
      </c>
      <c r="Q30" s="151">
        <v>-0.2375134951905484</v>
      </c>
      <c r="R30" s="141">
        <f t="shared" si="8"/>
        <v>-1.4962482476712622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29.975139994627799</v>
      </c>
      <c r="C31" s="141">
        <f t="shared" si="0"/>
        <v>4.4364367763909822</v>
      </c>
      <c r="E31" s="151">
        <v>31.251821368269283</v>
      </c>
      <c r="F31" s="141">
        <f t="shared" si="1"/>
        <v>4.3325996811765801</v>
      </c>
      <c r="H31" s="151">
        <f t="shared" si="3"/>
        <v>1.2766813736414839</v>
      </c>
      <c r="I31" s="141">
        <f t="shared" si="4"/>
        <v>4.2591339819273433</v>
      </c>
      <c r="K31" s="207">
        <f t="shared" si="2"/>
        <v>2.0256770321001043</v>
      </c>
      <c r="L31" s="141">
        <f t="shared" si="5"/>
        <v>6.7578567855334448</v>
      </c>
      <c r="N31" s="151">
        <f t="shared" si="6"/>
        <v>-2.0219125046773883</v>
      </c>
      <c r="O31" s="141">
        <f t="shared" si="7"/>
        <v>-6.7452979537034992</v>
      </c>
      <c r="Q31" s="151">
        <v>1.2729168462187679</v>
      </c>
      <c r="R31" s="141">
        <f t="shared" si="8"/>
        <v>4.2465751500973887</v>
      </c>
      <c r="T31" s="11"/>
    </row>
    <row r="32" spans="1:20" x14ac:dyDescent="0.2">
      <c r="A32" s="10" t="str">
        <f>name!$D28</f>
        <v>91 Elementary trades and related occupations</v>
      </c>
      <c r="B32" s="151">
        <v>11.59671984239762</v>
      </c>
      <c r="C32" s="141">
        <f t="shared" si="0"/>
        <v>1.7163594366377093</v>
      </c>
      <c r="E32" s="151">
        <v>9.1275900073115377</v>
      </c>
      <c r="F32" s="141">
        <f t="shared" si="1"/>
        <v>1.2654044412189267</v>
      </c>
      <c r="H32" s="151">
        <f t="shared" si="3"/>
        <v>-2.4691298350860826</v>
      </c>
      <c r="I32" s="141">
        <f t="shared" si="4"/>
        <v>-21.291622705749447</v>
      </c>
      <c r="K32" s="207">
        <f t="shared" si="2"/>
        <v>0.78368971876877103</v>
      </c>
      <c r="L32" s="141">
        <f t="shared" si="5"/>
        <v>6.7578567855334448</v>
      </c>
      <c r="N32" s="151">
        <f>H32-(K32+Q32)</f>
        <v>-3.1635872627575088</v>
      </c>
      <c r="O32" s="141">
        <f t="shared" si="7"/>
        <v>-27.280018020194213</v>
      </c>
      <c r="Q32" s="151">
        <v>-8.9232291097344679E-2</v>
      </c>
      <c r="R32" s="141">
        <f t="shared" si="8"/>
        <v>-0.76946147108867224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66.526258385071046</v>
      </c>
      <c r="C33" s="141">
        <f t="shared" si="0"/>
        <v>9.8461438161127379</v>
      </c>
      <c r="E33" s="151">
        <v>61.632316603520167</v>
      </c>
      <c r="F33" s="141">
        <f t="shared" si="1"/>
        <v>8.5444029683884448</v>
      </c>
      <c r="H33" s="151">
        <f t="shared" ref="H33" si="9">E33-B33</f>
        <v>-4.893941781550879</v>
      </c>
      <c r="I33" s="141">
        <f>IF(B33&lt;&gt;0,((E33/B33)-1)*100,0)</f>
        <v>-7.3564061775780125</v>
      </c>
      <c r="K33" s="207">
        <f t="shared" si="2"/>
        <v>4.495749266437036</v>
      </c>
      <c r="L33" s="141">
        <f t="shared" ref="L33" si="10">IF(B33&lt;&gt;0,K33/B33*100,0)</f>
        <v>6.7578567855334448</v>
      </c>
      <c r="N33" s="151">
        <f>H33-(K33+Q33)</f>
        <v>-7.7452867366596774</v>
      </c>
      <c r="O33" s="141">
        <f t="shared" ref="O33" si="11">IF(B33&lt;&gt;0,N33/B33*100,0)</f>
        <v>-11.6424505521233</v>
      </c>
      <c r="Q33" s="151">
        <v>-1.6444043113282376</v>
      </c>
      <c r="R33" s="141">
        <f t="shared" ref="R33" si="12">IF(B33&lt;&gt;0,Q33/B33*100,0)</f>
        <v>-2.4718124109881603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675.65800000000036</v>
      </c>
      <c r="C35" s="147">
        <f>B35/B$35*100</f>
        <v>100</v>
      </c>
      <c r="D35" s="145"/>
      <c r="E35" s="152">
        <f>SUM(E8:E33)</f>
        <v>721.31799999999998</v>
      </c>
      <c r="F35" s="147">
        <f t="shared" ref="F35" si="13">E35/E$35*100</f>
        <v>100</v>
      </c>
      <c r="G35" s="145"/>
      <c r="H35" s="152">
        <f>E35-B35</f>
        <v>45.659999999999627</v>
      </c>
      <c r="I35" s="147">
        <f>IF(B35&lt;&gt;0,((E35/B35)-1)*100,0)</f>
        <v>6.7578567855334448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Liverpool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42.908285258708645</v>
      </c>
      <c r="C44" s="141">
        <f t="shared" ref="C44:C68" si="15">B44/B$71*100</f>
        <v>5.948594830395006</v>
      </c>
      <c r="E44" s="151">
        <v>42.368244349735441</v>
      </c>
      <c r="F44" s="141">
        <f t="shared" ref="F44:F68" si="16">E44/E$71*100</f>
        <v>5.4409432664394606</v>
      </c>
      <c r="H44" s="151">
        <f>E44-B44</f>
        <v>-0.54004090897320367</v>
      </c>
      <c r="I44" s="141">
        <f>IF(B44&gt;0,((E44/B44)-1)*100,0)</f>
        <v>-1.2585935460182385</v>
      </c>
      <c r="K44" s="151">
        <f>(($E$71/$B$71)-1)*B44</f>
        <v>3.4130062839391471</v>
      </c>
      <c r="L44" s="141">
        <f>IF(B44&gt;0,K44/B44*100,0)</f>
        <v>7.9541894143775993</v>
      </c>
      <c r="N44" s="151">
        <f>H44-(K44+Q44)</f>
        <v>-2.8454150971292003</v>
      </c>
      <c r="O44" s="141">
        <f>IF(B44&gt;0,N44/B44*100,0)</f>
        <v>-6.6313885068425016</v>
      </c>
      <c r="Q44" s="151">
        <v>-1.1076320957831505</v>
      </c>
      <c r="R44" s="141">
        <f>IF(B44&gt;0,Q44/B44*100,0)</f>
        <v>-2.5813944535533402</v>
      </c>
      <c r="T44" s="151"/>
    </row>
    <row r="45" spans="1:20" x14ac:dyDescent="0.2">
      <c r="A45" s="135" t="str">
        <f t="shared" si="14"/>
        <v>12 Other managers and proprietors</v>
      </c>
      <c r="B45" s="151">
        <v>21.563471135464013</v>
      </c>
      <c r="C45" s="141">
        <f t="shared" si="15"/>
        <v>2.9894541846264775</v>
      </c>
      <c r="E45" s="151">
        <v>25.029535979126546</v>
      </c>
      <c r="F45" s="141">
        <f t="shared" si="16"/>
        <v>3.2143008835480145</v>
      </c>
      <c r="H45" s="151">
        <f t="shared" ref="H45:H71" si="17">E45-B45</f>
        <v>3.466064843662533</v>
      </c>
      <c r="I45" s="141">
        <f t="shared" ref="I45:I71" si="18">IF(B45&gt;0,((E45/B45)-1)*100,0)</f>
        <v>16.07377968921768</v>
      </c>
      <c r="K45" s="151">
        <f t="shared" ref="K45:K68" si="19">(($E$71/$B$71)-1)*B45</f>
        <v>1.7151993384294477</v>
      </c>
      <c r="L45" s="141">
        <f t="shared" ref="L45:L68" si="20">IF(B45&gt;0,K45/B45*100,0)</f>
        <v>7.9541894143775993</v>
      </c>
      <c r="N45" s="151">
        <f t="shared" ref="N45:N68" si="21">H45-(K45+Q45)</f>
        <v>1.4539402327926383</v>
      </c>
      <c r="O45" s="141">
        <f t="shared" ref="O45:O68" si="22">IF(B45&gt;0,N45/B45*100,0)</f>
        <v>6.7426075498644513</v>
      </c>
      <c r="Q45" s="151">
        <v>0.29692527244044681</v>
      </c>
      <c r="R45" s="141">
        <f>IF(B45&gt;0,Q45/B45*100,0)</f>
        <v>1.3769827249756348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36.715716507972154</v>
      </c>
      <c r="C46" s="141">
        <f t="shared" si="15"/>
        <v>5.0900873828148132</v>
      </c>
      <c r="E46" s="151">
        <v>51.446447810532682</v>
      </c>
      <c r="F46" s="141">
        <f t="shared" si="16"/>
        <v>6.6067690104486196</v>
      </c>
      <c r="H46" s="151">
        <f t="shared" si="17"/>
        <v>14.730731302560528</v>
      </c>
      <c r="I46" s="141">
        <f t="shared" si="18"/>
        <v>40.121050883923282</v>
      </c>
      <c r="K46" s="151">
        <f t="shared" si="19"/>
        <v>2.9204376358900097</v>
      </c>
      <c r="L46" s="141">
        <f t="shared" si="20"/>
        <v>7.9541894143775993</v>
      </c>
      <c r="N46" s="151">
        <f t="shared" si="21"/>
        <v>12.850844351059839</v>
      </c>
      <c r="O46" s="141">
        <f t="shared" si="22"/>
        <v>35.000935766212024</v>
      </c>
      <c r="Q46" s="151">
        <v>-1.0405506843893209</v>
      </c>
      <c r="R46" s="141">
        <f t="shared" ref="R46:R68" si="23">IF(B46&gt;0,Q46/B46*100,0)</f>
        <v>-2.834074296666345</v>
      </c>
      <c r="T46" s="151"/>
    </row>
    <row r="47" spans="1:20" x14ac:dyDescent="0.2">
      <c r="A47" s="135" t="str">
        <f t="shared" si="14"/>
        <v>22 Health professionals</v>
      </c>
      <c r="B47" s="151">
        <v>39.187332567877505</v>
      </c>
      <c r="C47" s="141">
        <f t="shared" si="15"/>
        <v>5.4327401462153313</v>
      </c>
      <c r="E47" s="151">
        <v>42.454194051190264</v>
      </c>
      <c r="F47" s="141">
        <f t="shared" si="16"/>
        <v>5.4519809541360011</v>
      </c>
      <c r="H47" s="151">
        <f t="shared" si="17"/>
        <v>3.2668614833127592</v>
      </c>
      <c r="I47" s="141">
        <f t="shared" si="18"/>
        <v>8.3365242522035246</v>
      </c>
      <c r="K47" s="151">
        <f t="shared" si="19"/>
        <v>3.117034658891058</v>
      </c>
      <c r="L47" s="141">
        <f t="shared" si="20"/>
        <v>7.9541894143775993</v>
      </c>
      <c r="N47" s="151">
        <f t="shared" si="21"/>
        <v>-2.0931795703464271</v>
      </c>
      <c r="O47" s="141">
        <f t="shared" si="22"/>
        <v>-5.3414698913756649</v>
      </c>
      <c r="Q47" s="151">
        <v>2.2430063947681282</v>
      </c>
      <c r="R47" s="141">
        <f t="shared" si="23"/>
        <v>5.7238047292015919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40.873681343267329</v>
      </c>
      <c r="C48" s="141">
        <f t="shared" si="15"/>
        <v>5.6665272935469977</v>
      </c>
      <c r="E48" s="151">
        <v>45.530598942953631</v>
      </c>
      <c r="F48" s="141">
        <f t="shared" si="16"/>
        <v>5.847053838027775</v>
      </c>
      <c r="H48" s="151">
        <f t="shared" si="17"/>
        <v>4.6569175996863024</v>
      </c>
      <c r="I48" s="141">
        <f t="shared" si="18"/>
        <v>11.39343814073499</v>
      </c>
      <c r="K48" s="151">
        <f t="shared" si="19"/>
        <v>3.2511700346726018</v>
      </c>
      <c r="L48" s="141">
        <f t="shared" si="20"/>
        <v>7.9541894143775993</v>
      </c>
      <c r="N48" s="151">
        <f t="shared" si="21"/>
        <v>0.8279900954984929</v>
      </c>
      <c r="O48" s="141">
        <f t="shared" si="22"/>
        <v>2.0257291936706814</v>
      </c>
      <c r="Q48" s="151">
        <v>0.57775746951520768</v>
      </c>
      <c r="R48" s="141">
        <f t="shared" si="23"/>
        <v>1.4135195326867109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41.974422010563046</v>
      </c>
      <c r="C49" s="141">
        <f t="shared" si="15"/>
        <v>5.8191285966193895</v>
      </c>
      <c r="E49" s="151">
        <v>48.563172814454894</v>
      </c>
      <c r="F49" s="141">
        <f t="shared" si="16"/>
        <v>6.2364979285103219</v>
      </c>
      <c r="H49" s="151">
        <f t="shared" si="17"/>
        <v>6.5887508038918483</v>
      </c>
      <c r="I49" s="141">
        <f t="shared" si="18"/>
        <v>15.697061420485458</v>
      </c>
      <c r="K49" s="151">
        <f t="shared" si="19"/>
        <v>3.338725032310387</v>
      </c>
      <c r="L49" s="141">
        <f t="shared" si="20"/>
        <v>7.9541894143775993</v>
      </c>
      <c r="N49" s="151">
        <f t="shared" si="21"/>
        <v>3.5733371638819773</v>
      </c>
      <c r="O49" s="141">
        <f t="shared" si="22"/>
        <v>8.513130122393898</v>
      </c>
      <c r="Q49" s="151">
        <v>-0.32331139230051614</v>
      </c>
      <c r="R49" s="141">
        <f t="shared" si="23"/>
        <v>-0.77025811628604068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13.985184683080027</v>
      </c>
      <c r="C50" s="141">
        <f t="shared" si="15"/>
        <v>1.9388376115776991</v>
      </c>
      <c r="E50" s="151">
        <v>14.179464801781597</v>
      </c>
      <c r="F50" s="141">
        <f t="shared" si="16"/>
        <v>1.820931330033992</v>
      </c>
      <c r="H50" s="151">
        <f t="shared" si="17"/>
        <v>0.19428011870157036</v>
      </c>
      <c r="I50" s="141">
        <f t="shared" si="18"/>
        <v>1.3891852206758593</v>
      </c>
      <c r="K50" s="151">
        <f t="shared" si="19"/>
        <v>1.1124080796427089</v>
      </c>
      <c r="L50" s="141">
        <f t="shared" si="20"/>
        <v>7.9541894143775993</v>
      </c>
      <c r="N50" s="151">
        <f t="shared" si="21"/>
        <v>-0.52481441093931336</v>
      </c>
      <c r="O50" s="141">
        <f t="shared" si="22"/>
        <v>-3.752645551933683</v>
      </c>
      <c r="Q50" s="151">
        <v>-0.39331355000182522</v>
      </c>
      <c r="R50" s="141">
        <f t="shared" si="23"/>
        <v>-2.8123586417680673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17.923469121005944</v>
      </c>
      <c r="C51" s="141">
        <f t="shared" si="15"/>
        <v>2.4848221063394984</v>
      </c>
      <c r="E51" s="151">
        <v>34.61341863858636</v>
      </c>
      <c r="F51" s="141">
        <f t="shared" si="16"/>
        <v>4.4450661093121875</v>
      </c>
      <c r="H51" s="151">
        <f t="shared" si="17"/>
        <v>16.689949517580416</v>
      </c>
      <c r="I51" s="141">
        <f t="shared" si="18"/>
        <v>93.117852380598194</v>
      </c>
      <c r="K51" s="151">
        <f t="shared" si="19"/>
        <v>1.4256666835122924</v>
      </c>
      <c r="L51" s="141">
        <f t="shared" si="20"/>
        <v>7.9541894143775993</v>
      </c>
      <c r="N51" s="151">
        <f t="shared" si="21"/>
        <v>14.250619779022701</v>
      </c>
      <c r="O51" s="141">
        <f t="shared" si="22"/>
        <v>79.508155942430037</v>
      </c>
      <c r="Q51" s="151">
        <v>1.0136630550454224</v>
      </c>
      <c r="R51" s="141">
        <f t="shared" si="23"/>
        <v>5.6555070237905545</v>
      </c>
      <c r="T51" s="151"/>
    </row>
    <row r="52" spans="1:20" x14ac:dyDescent="0.2">
      <c r="A52" s="135" t="str">
        <f t="shared" si="14"/>
        <v>33 Protective service occupations</v>
      </c>
      <c r="B52" s="151">
        <v>8.4507187371360306</v>
      </c>
      <c r="C52" s="141">
        <f t="shared" si="15"/>
        <v>1.1715663184803418</v>
      </c>
      <c r="E52" s="151">
        <v>7.0467287339980222</v>
      </c>
      <c r="F52" s="141">
        <f t="shared" si="16"/>
        <v>0.90494312058770532</v>
      </c>
      <c r="H52" s="151">
        <f t="shared" si="17"/>
        <v>-1.4039900031380084</v>
      </c>
      <c r="I52" s="141">
        <f t="shared" si="18"/>
        <v>-16.613853174029835</v>
      </c>
      <c r="K52" s="151">
        <f t="shared" si="19"/>
        <v>0.67218617522809854</v>
      </c>
      <c r="L52" s="141">
        <f t="shared" si="20"/>
        <v>7.9541894143775993</v>
      </c>
      <c r="N52" s="151">
        <f t="shared" si="21"/>
        <v>-1.6326184103477093</v>
      </c>
      <c r="O52" s="141">
        <f t="shared" si="22"/>
        <v>-19.319284680169201</v>
      </c>
      <c r="Q52" s="151">
        <v>-0.44355776801839758</v>
      </c>
      <c r="R52" s="141">
        <f t="shared" si="23"/>
        <v>-5.2487579082382334</v>
      </c>
      <c r="T52" s="151"/>
    </row>
    <row r="53" spans="1:20" x14ac:dyDescent="0.2">
      <c r="A53" s="135" t="str">
        <f t="shared" si="14"/>
        <v>34 Culture, media and sports occupations</v>
      </c>
      <c r="B53" s="151">
        <v>9.2508916163398851</v>
      </c>
      <c r="C53" s="141">
        <f t="shared" si="15"/>
        <v>1.2824983733027437</v>
      </c>
      <c r="E53" s="151">
        <v>8.7545930496054041</v>
      </c>
      <c r="F53" s="141">
        <f t="shared" si="16"/>
        <v>1.1242675932113686</v>
      </c>
      <c r="H53" s="151">
        <f t="shared" si="17"/>
        <v>-0.49629856673448103</v>
      </c>
      <c r="I53" s="141">
        <f t="shared" si="18"/>
        <v>-5.3648727854282434</v>
      </c>
      <c r="K53" s="151">
        <f t="shared" si="19"/>
        <v>0.73583344168245191</v>
      </c>
      <c r="L53" s="141">
        <f t="shared" si="20"/>
        <v>7.9541894143775993</v>
      </c>
      <c r="N53" s="151">
        <f t="shared" si="21"/>
        <v>-0.97697096700166686</v>
      </c>
      <c r="O53" s="141">
        <f t="shared" si="22"/>
        <v>-10.560830323382444</v>
      </c>
      <c r="Q53" s="151">
        <v>-0.25516104141526602</v>
      </c>
      <c r="R53" s="141">
        <f t="shared" si="23"/>
        <v>-2.7582318764233933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38.757663874506576</v>
      </c>
      <c r="C54" s="141">
        <f t="shared" si="15"/>
        <v>5.3731729798100947</v>
      </c>
      <c r="E54" s="151">
        <v>40.990309822817601</v>
      </c>
      <c r="F54" s="141">
        <f t="shared" si="16"/>
        <v>5.2639884810596209</v>
      </c>
      <c r="H54" s="151">
        <f t="shared" si="17"/>
        <v>2.2326459483110241</v>
      </c>
      <c r="I54" s="141">
        <f t="shared" si="18"/>
        <v>5.7605276611616851</v>
      </c>
      <c r="K54" s="151">
        <f t="shared" si="19"/>
        <v>3.082857997166053</v>
      </c>
      <c r="L54" s="141">
        <f t="shared" si="20"/>
        <v>7.9541894143775993</v>
      </c>
      <c r="N54" s="151">
        <f t="shared" si="21"/>
        <v>-3.4900275299513339E-2</v>
      </c>
      <c r="O54" s="141">
        <f t="shared" si="22"/>
        <v>-9.0047417234735624E-2</v>
      </c>
      <c r="Q54" s="151">
        <v>-0.81531177355551576</v>
      </c>
      <c r="R54" s="141">
        <f t="shared" si="23"/>
        <v>-2.1036143359811712</v>
      </c>
      <c r="T54" s="151"/>
    </row>
    <row r="55" spans="1:20" x14ac:dyDescent="0.2">
      <c r="A55" s="135" t="str">
        <f t="shared" si="14"/>
        <v>41 Administrative occupations</v>
      </c>
      <c r="B55" s="151">
        <v>76.35476959875686</v>
      </c>
      <c r="C55" s="141">
        <f t="shared" si="15"/>
        <v>10.585451853240437</v>
      </c>
      <c r="E55" s="151">
        <v>79.923173275831189</v>
      </c>
      <c r="F55" s="141">
        <f t="shared" si="16"/>
        <v>10.263759052133661</v>
      </c>
      <c r="H55" s="151">
        <f t="shared" si="17"/>
        <v>3.568403677074329</v>
      </c>
      <c r="I55" s="141">
        <f t="shared" si="18"/>
        <v>4.6734522228620845</v>
      </c>
      <c r="K55" s="151">
        <f t="shared" si="19"/>
        <v>6.0734030007967235</v>
      </c>
      <c r="L55" s="141">
        <f t="shared" si="20"/>
        <v>7.9541894143775993</v>
      </c>
      <c r="N55" s="151">
        <f t="shared" si="21"/>
        <v>-1.2397844699310792</v>
      </c>
      <c r="O55" s="141">
        <f t="shared" si="22"/>
        <v>-1.6237158155883744</v>
      </c>
      <c r="Q55" s="151">
        <v>-1.265214853791315</v>
      </c>
      <c r="R55" s="141">
        <f t="shared" si="23"/>
        <v>-1.6570213759271355</v>
      </c>
      <c r="T55" s="151"/>
    </row>
    <row r="56" spans="1:20" x14ac:dyDescent="0.2">
      <c r="A56" s="135" t="str">
        <f t="shared" si="14"/>
        <v>42 Secretarial and related occupations</v>
      </c>
      <c r="B56" s="151">
        <v>15.068086213304319</v>
      </c>
      <c r="C56" s="141">
        <f t="shared" si="15"/>
        <v>2.0889657839266897</v>
      </c>
      <c r="E56" s="151">
        <v>9.4063523994637013</v>
      </c>
      <c r="F56" s="141">
        <f t="shared" si="16"/>
        <v>1.2079667339328464</v>
      </c>
      <c r="H56" s="151">
        <f t="shared" si="17"/>
        <v>-5.6617338138406179</v>
      </c>
      <c r="I56" s="141">
        <f t="shared" si="18"/>
        <v>-37.574339127696312</v>
      </c>
      <c r="K56" s="151">
        <f t="shared" si="19"/>
        <v>1.1985441185279426</v>
      </c>
      <c r="L56" s="141">
        <f t="shared" si="20"/>
        <v>7.9541894143775993</v>
      </c>
      <c r="N56" s="151">
        <f t="shared" si="21"/>
        <v>-6.9961379355308448</v>
      </c>
      <c r="O56" s="141">
        <f t="shared" si="22"/>
        <v>-46.430169276265666</v>
      </c>
      <c r="Q56" s="151">
        <v>0.13586000316228411</v>
      </c>
      <c r="R56" s="141">
        <f t="shared" si="23"/>
        <v>0.90164073419175783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5.7887015787909668</v>
      </c>
      <c r="C57" s="141">
        <f t="shared" si="15"/>
        <v>0.80251727792609739</v>
      </c>
      <c r="E57" s="151">
        <v>6.2737567177622671</v>
      </c>
      <c r="F57" s="141">
        <f t="shared" si="16"/>
        <v>0.80567781112226067</v>
      </c>
      <c r="H57" s="151">
        <f t="shared" si="17"/>
        <v>0.48505513897130026</v>
      </c>
      <c r="I57" s="141">
        <f t="shared" si="18"/>
        <v>8.3793426275156069</v>
      </c>
      <c r="K57" s="151">
        <f t="shared" si="19"/>
        <v>0.46044428821010003</v>
      </c>
      <c r="L57" s="141">
        <f t="shared" si="20"/>
        <v>7.9541894143775993</v>
      </c>
      <c r="N57" s="151">
        <f t="shared" si="21"/>
        <v>0.18501732550402883</v>
      </c>
      <c r="O57" s="141">
        <f t="shared" si="22"/>
        <v>3.1961800584419087</v>
      </c>
      <c r="Q57" s="151">
        <v>-0.16040647474282857</v>
      </c>
      <c r="R57" s="141">
        <f t="shared" si="23"/>
        <v>-2.7710268453039033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20.836196799554056</v>
      </c>
      <c r="C58" s="141">
        <f t="shared" si="15"/>
        <v>2.8886284273446741</v>
      </c>
      <c r="E58" s="151">
        <v>18.758996883403263</v>
      </c>
      <c r="F58" s="141">
        <f t="shared" si="16"/>
        <v>2.409036280460112</v>
      </c>
      <c r="H58" s="151">
        <f t="shared" si="17"/>
        <v>-2.0771999161507928</v>
      </c>
      <c r="I58" s="141">
        <f t="shared" si="18"/>
        <v>-9.9691893685475712</v>
      </c>
      <c r="K58" s="151">
        <f t="shared" si="19"/>
        <v>1.6573505601890128</v>
      </c>
      <c r="L58" s="141">
        <f t="shared" si="20"/>
        <v>7.9541894143775993</v>
      </c>
      <c r="N58" s="151">
        <f t="shared" si="21"/>
        <v>-2.4561582263424988</v>
      </c>
      <c r="O58" s="141">
        <f t="shared" si="22"/>
        <v>-11.787939276879293</v>
      </c>
      <c r="Q58" s="151">
        <v>-1.2783922499973071</v>
      </c>
      <c r="R58" s="141">
        <f t="shared" si="23"/>
        <v>-6.1354395060458806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16.92236112626146</v>
      </c>
      <c r="C59" s="141">
        <f t="shared" si="15"/>
        <v>2.3460333897478587</v>
      </c>
      <c r="E59" s="151">
        <v>15.568286149989646</v>
      </c>
      <c r="F59" s="141">
        <f t="shared" si="16"/>
        <v>1.9992842044284</v>
      </c>
      <c r="H59" s="151">
        <f t="shared" si="17"/>
        <v>-1.3540749762718143</v>
      </c>
      <c r="I59" s="141">
        <f t="shared" si="18"/>
        <v>-8.0016905806983054</v>
      </c>
      <c r="K59" s="151">
        <f t="shared" si="19"/>
        <v>1.3460366573678391</v>
      </c>
      <c r="L59" s="141">
        <f t="shared" si="20"/>
        <v>7.9541894143775993</v>
      </c>
      <c r="N59" s="151">
        <f t="shared" si="21"/>
        <v>-2.0515940521745728</v>
      </c>
      <c r="O59" s="141">
        <f t="shared" si="22"/>
        <v>-12.123568554453945</v>
      </c>
      <c r="Q59" s="151">
        <v>-0.64851758146508054</v>
      </c>
      <c r="R59" s="141">
        <f t="shared" si="23"/>
        <v>-3.8323114406219565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11.910390832530782</v>
      </c>
      <c r="C60" s="141">
        <f t="shared" si="15"/>
        <v>1.6511983386704312</v>
      </c>
      <c r="E60" s="151">
        <v>12.468049977269116</v>
      </c>
      <c r="F60" s="141">
        <f t="shared" si="16"/>
        <v>1.6011508999399138</v>
      </c>
      <c r="H60" s="151">
        <f t="shared" si="17"/>
        <v>0.55765914473833433</v>
      </c>
      <c r="I60" s="141">
        <f t="shared" si="18"/>
        <v>4.6821229679147258</v>
      </c>
      <c r="K60" s="151">
        <f t="shared" si="19"/>
        <v>0.94737504681216345</v>
      </c>
      <c r="L60" s="141">
        <f t="shared" si="20"/>
        <v>7.9541894143775993</v>
      </c>
      <c r="N60" s="151">
        <f t="shared" si="21"/>
        <v>-0.49218483562640314</v>
      </c>
      <c r="O60" s="141">
        <f t="shared" si="22"/>
        <v>-4.1323986974642475</v>
      </c>
      <c r="Q60" s="151">
        <v>0.10246893355257393</v>
      </c>
      <c r="R60" s="141">
        <f t="shared" si="23"/>
        <v>0.86033225100137878</v>
      </c>
      <c r="T60" s="151"/>
    </row>
    <row r="61" spans="1:20" x14ac:dyDescent="0.2">
      <c r="A61" s="135" t="str">
        <f t="shared" si="14"/>
        <v>61 Caring personal service occupations</v>
      </c>
      <c r="B61" s="151">
        <v>66.62635867984487</v>
      </c>
      <c r="C61" s="141">
        <f t="shared" si="15"/>
        <v>9.236752539080527</v>
      </c>
      <c r="E61" s="151">
        <v>77.364630359311533</v>
      </c>
      <c r="F61" s="141">
        <f t="shared" si="16"/>
        <v>9.935190165997577</v>
      </c>
      <c r="H61" s="151">
        <f t="shared" si="17"/>
        <v>10.738271679466663</v>
      </c>
      <c r="I61" s="141">
        <f t="shared" si="18"/>
        <v>16.117152268618717</v>
      </c>
      <c r="K61" s="151">
        <f t="shared" si="19"/>
        <v>5.2995867692974716</v>
      </c>
      <c r="L61" s="141">
        <f t="shared" si="20"/>
        <v>7.9541894143775993</v>
      </c>
      <c r="N61" s="151">
        <f t="shared" si="21"/>
        <v>1.6345372390070789</v>
      </c>
      <c r="O61" s="141">
        <f t="shared" si="22"/>
        <v>2.4532891657210474</v>
      </c>
      <c r="Q61" s="151">
        <v>3.8041476711621129</v>
      </c>
      <c r="R61" s="141">
        <f t="shared" si="23"/>
        <v>5.7096736885200743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14.442020634729571</v>
      </c>
      <c r="C62" s="141">
        <f t="shared" si="15"/>
        <v>2.0021711138124338</v>
      </c>
      <c r="E62" s="151">
        <v>12.935611800531374</v>
      </c>
      <c r="F62" s="141">
        <f t="shared" si="16"/>
        <v>1.6611953363560954</v>
      </c>
      <c r="H62" s="151">
        <f t="shared" si="17"/>
        <v>-1.5064088341981972</v>
      </c>
      <c r="I62" s="141">
        <f t="shared" si="18"/>
        <v>-10.430734537074738</v>
      </c>
      <c r="K62" s="151">
        <f t="shared" si="19"/>
        <v>1.1487456765498882</v>
      </c>
      <c r="L62" s="141">
        <f t="shared" si="20"/>
        <v>7.9541894143775993</v>
      </c>
      <c r="N62" s="151">
        <f t="shared" si="21"/>
        <v>-2.4856450144415621</v>
      </c>
      <c r="O62" s="141">
        <f t="shared" si="22"/>
        <v>-17.21119971580837</v>
      </c>
      <c r="Q62" s="151">
        <v>-0.16950949630652334</v>
      </c>
      <c r="R62" s="141">
        <f t="shared" si="23"/>
        <v>-1.1737242356439648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0.76495045682833729</v>
      </c>
      <c r="C63" s="141">
        <f t="shared" si="15"/>
        <v>0.10604899043533328</v>
      </c>
      <c r="E63" s="151">
        <v>0.61557010312158056</v>
      </c>
      <c r="F63" s="141">
        <f t="shared" si="16"/>
        <v>7.9051706272122699E-2</v>
      </c>
      <c r="H63" s="151">
        <f t="shared" si="17"/>
        <v>-0.14938035370675673</v>
      </c>
      <c r="I63" s="141">
        <f t="shared" si="18"/>
        <v>-19.528108307317371</v>
      </c>
      <c r="K63" s="151">
        <f t="shared" si="19"/>
        <v>6.0845608262272692E-2</v>
      </c>
      <c r="L63" s="141">
        <f t="shared" si="20"/>
        <v>7.9541894143775993</v>
      </c>
      <c r="N63" s="151">
        <f t="shared" si="21"/>
        <v>-0.20656441589611974</v>
      </c>
      <c r="O63" s="141">
        <f t="shared" si="22"/>
        <v>-27.0036332486922</v>
      </c>
      <c r="Q63" s="151">
        <v>-3.6615460729096951E-3</v>
      </c>
      <c r="R63" s="141">
        <f t="shared" si="23"/>
        <v>-0.47866447300277687</v>
      </c>
      <c r="T63" s="151"/>
    </row>
    <row r="64" spans="1:20" x14ac:dyDescent="0.2">
      <c r="A64" s="135" t="str">
        <f t="shared" si="14"/>
        <v>71 Sales occupations</v>
      </c>
      <c r="B64" s="151">
        <v>51.213573578945542</v>
      </c>
      <c r="C64" s="141">
        <f t="shared" si="15"/>
        <v>7.0999993870866307</v>
      </c>
      <c r="E64" s="151">
        <v>49.64586399332498</v>
      </c>
      <c r="F64" s="141">
        <f t="shared" si="16"/>
        <v>6.3755374702642724</v>
      </c>
      <c r="H64" s="151">
        <f t="shared" si="17"/>
        <v>-1.5677095856205625</v>
      </c>
      <c r="I64" s="141">
        <f t="shared" si="18"/>
        <v>-3.0611212537315802</v>
      </c>
      <c r="K64" s="151">
        <f t="shared" si="19"/>
        <v>4.073624648340969</v>
      </c>
      <c r="L64" s="141">
        <f t="shared" si="20"/>
        <v>7.9541894143775993</v>
      </c>
      <c r="N64" s="151">
        <f t="shared" si="21"/>
        <v>-4.0828906079249379</v>
      </c>
      <c r="O64" s="141">
        <f t="shared" si="22"/>
        <v>-7.9722821951316805</v>
      </c>
      <c r="Q64" s="151">
        <v>-1.5584436260365937</v>
      </c>
      <c r="R64" s="141">
        <f t="shared" si="23"/>
        <v>-3.0430284729774977</v>
      </c>
      <c r="T64" s="151"/>
    </row>
    <row r="65" spans="1:20" x14ac:dyDescent="0.2">
      <c r="A65" s="135" t="str">
        <f t="shared" si="14"/>
        <v>72 Customer service occupations</v>
      </c>
      <c r="B65" s="151">
        <v>14.220259895346215</v>
      </c>
      <c r="C65" s="141">
        <f t="shared" si="15"/>
        <v>1.9714272893988805</v>
      </c>
      <c r="E65" s="151">
        <v>18.250458228495855</v>
      </c>
      <c r="F65" s="141">
        <f t="shared" si="16"/>
        <v>2.3437295864346863</v>
      </c>
      <c r="H65" s="151">
        <f t="shared" si="17"/>
        <v>4.0301983331496398</v>
      </c>
      <c r="I65" s="141">
        <f t="shared" si="18"/>
        <v>28.34124244430005</v>
      </c>
      <c r="K65" s="151">
        <f t="shared" si="19"/>
        <v>1.1311064072926118</v>
      </c>
      <c r="L65" s="141">
        <f t="shared" si="20"/>
        <v>7.9541894143775993</v>
      </c>
      <c r="N65" s="151">
        <f t="shared" si="21"/>
        <v>3.044186102634014</v>
      </c>
      <c r="O65" s="141">
        <f t="shared" si="22"/>
        <v>21.407387242129573</v>
      </c>
      <c r="Q65" s="151">
        <v>-0.14509417677698602</v>
      </c>
      <c r="R65" s="141">
        <f t="shared" si="23"/>
        <v>-1.0203342122071213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13.567765770085009</v>
      </c>
      <c r="C66" s="141">
        <f t="shared" si="15"/>
        <v>1.880968694817682</v>
      </c>
      <c r="E66" s="151">
        <v>12.591964784832667</v>
      </c>
      <c r="F66" s="141">
        <f t="shared" si="16"/>
        <v>1.6170640785049646</v>
      </c>
      <c r="H66" s="151">
        <f t="shared" si="17"/>
        <v>-0.97580098525234149</v>
      </c>
      <c r="I66" s="141">
        <f t="shared" si="18"/>
        <v>-7.1920535907529004</v>
      </c>
      <c r="K66" s="151">
        <f t="shared" si="19"/>
        <v>1.0792057886516491</v>
      </c>
      <c r="L66" s="141">
        <f t="shared" si="20"/>
        <v>7.9541894143775993</v>
      </c>
      <c r="N66" s="151">
        <f t="shared" si="21"/>
        <v>-0.90834964255810879</v>
      </c>
      <c r="O66" s="141">
        <f t="shared" si="22"/>
        <v>-6.6949095226930462</v>
      </c>
      <c r="Q66" s="151">
        <v>-1.1466571313458818</v>
      </c>
      <c r="R66" s="141">
        <f t="shared" si="23"/>
        <v>-8.4513334824374517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31.251821368269283</v>
      </c>
      <c r="C67" s="141">
        <f t="shared" si="15"/>
        <v>4.3325996811765801</v>
      </c>
      <c r="E67" s="151">
        <v>32.145956781535837</v>
      </c>
      <c r="F67" s="141">
        <f t="shared" si="16"/>
        <v>4.1281938814829244</v>
      </c>
      <c r="H67" s="151">
        <f t="shared" si="17"/>
        <v>0.89413541326655377</v>
      </c>
      <c r="I67" s="141">
        <f t="shared" si="18"/>
        <v>2.8610665686653158</v>
      </c>
      <c r="K67" s="151">
        <f t="shared" si="19"/>
        <v>2.485829067075072</v>
      </c>
      <c r="L67" s="141">
        <f t="shared" si="20"/>
        <v>7.9541894143775993</v>
      </c>
      <c r="N67" s="151">
        <f t="shared" si="21"/>
        <v>-1.6315031404142766</v>
      </c>
      <c r="O67" s="141">
        <f t="shared" si="22"/>
        <v>-5.2205057784912992</v>
      </c>
      <c r="Q67" s="151">
        <v>3.980948660575831E-2</v>
      </c>
      <c r="R67" s="141">
        <f t="shared" si="23"/>
        <v>0.12738293277900861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9.1275900073115377</v>
      </c>
      <c r="C68" s="141">
        <f t="shared" si="15"/>
        <v>1.2654044412189267</v>
      </c>
      <c r="E68" s="151">
        <v>19.112880022366429</v>
      </c>
      <c r="F68" s="141">
        <f t="shared" si="16"/>
        <v>2.4544820644806649</v>
      </c>
      <c r="H68" s="151">
        <f t="shared" si="17"/>
        <v>9.9852900150548916</v>
      </c>
      <c r="I68" s="141">
        <f t="shared" si="18"/>
        <v>109.39678498986373</v>
      </c>
      <c r="K68" s="151">
        <f t="shared" si="19"/>
        <v>0.72602579814936186</v>
      </c>
      <c r="L68" s="141">
        <f t="shared" si="20"/>
        <v>7.9541894143775993</v>
      </c>
      <c r="N68" s="151">
        <f t="shared" si="21"/>
        <v>9.5346460356593692</v>
      </c>
      <c r="O68" s="141">
        <f t="shared" si="22"/>
        <v>104.45962217871052</v>
      </c>
      <c r="Q68" s="151">
        <v>-0.27538181875383982</v>
      </c>
      <c r="R68" s="141">
        <f t="shared" si="23"/>
        <v>-3.0170266032243864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61.632316603520167</v>
      </c>
      <c r="C69" s="141">
        <f t="shared" ref="C69" si="25">B69/B$71*100</f>
        <v>8.5444029683884448</v>
      </c>
      <c r="E69" s="151">
        <v>52.654739527978421</v>
      </c>
      <c r="F69" s="141">
        <f t="shared" ref="F69" si="26">E69/E$71*100</f>
        <v>6.761938212874445</v>
      </c>
      <c r="H69" s="151">
        <f t="shared" ref="H69" si="27">E69-B69</f>
        <v>-8.9775770755417454</v>
      </c>
      <c r="I69" s="141">
        <f t="shared" ref="I69" si="28">IF(B69&gt;0,((E69/B69)-1)*100,0)</f>
        <v>-14.566346959330401</v>
      </c>
      <c r="K69" s="151">
        <f t="shared" ref="K69" si="29">(($E$71/$B$71)-1)*B69</f>
        <v>4.9023512031128886</v>
      </c>
      <c r="L69" s="141">
        <f t="shared" ref="L69" si="30">IF(B69&gt;0,K69/B69*100,0)</f>
        <v>7.9541894143775993</v>
      </c>
      <c r="N69" s="151">
        <f t="shared" ref="N69" si="31">H69-(K69+Q69)</f>
        <v>-16.696407253154032</v>
      </c>
      <c r="O69" s="141">
        <f t="shared" ref="O69" si="32">IF(B69&gt;0,N69/B69*100,0)</f>
        <v>-27.09034508724017</v>
      </c>
      <c r="Q69" s="151">
        <v>2.8164789744993985</v>
      </c>
      <c r="R69" s="141">
        <f t="shared" ref="R69" si="33">IF(B69&gt;0,Q69/B69*100,0)</f>
        <v>4.5698087135321694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721.31799999999998</v>
      </c>
      <c r="C71" s="147">
        <f>B71/B$71*100</f>
        <v>100</v>
      </c>
      <c r="D71" s="145"/>
      <c r="E71" s="152">
        <f>SUM(E44:E69)</f>
        <v>778.69300000000021</v>
      </c>
      <c r="F71" s="147">
        <f>E71/E$71*100</f>
        <v>100</v>
      </c>
      <c r="G71" s="145"/>
      <c r="H71" s="152">
        <f t="shared" si="17"/>
        <v>57.375000000000227</v>
      </c>
      <c r="I71" s="147">
        <f t="shared" si="18"/>
        <v>7.9541894143775993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Liverpool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Liverpool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Liverpool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Liverpool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42.908285258708581</v>
      </c>
      <c r="C7" s="11">
        <f t="shared" si="2"/>
        <v>42.368244349735555</v>
      </c>
      <c r="D7" s="11">
        <f t="shared" si="2"/>
        <v>-0.54004090897301915</v>
      </c>
      <c r="E7" s="11">
        <f t="shared" si="2"/>
        <v>20.64838038465588</v>
      </c>
      <c r="F7" s="11">
        <f t="shared" si="2"/>
        <v>20.108339475682854</v>
      </c>
      <c r="G7" s="200">
        <f>IF(B7&gt;0,(1+(E7/B7))^(1/($C$6-$B$6))-1,0)</f>
        <v>2.6537131318132401E-2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28.177988674577303</v>
      </c>
      <c r="R7" s="11">
        <v>25.055139359169072</v>
      </c>
      <c r="S7" s="345">
        <f>R7-Q7</f>
        <v>-3.1228493154082315</v>
      </c>
      <c r="T7" s="345">
        <v>11.536953366884692</v>
      </c>
      <c r="U7" s="345">
        <f>SUM(S7:T7)</f>
        <v>8.4141040514764605</v>
      </c>
      <c r="V7" s="346">
        <f>IF(Q7&gt;0,(1+(T7/Q7))^(1/($C$6-$B$6))-1,0)</f>
        <v>2.3142824620693281E-2</v>
      </c>
      <c r="X7" s="10" t="str">
        <f>name!B4</f>
        <v>Agriculture</v>
      </c>
      <c r="Y7" s="11">
        <v>3.8349999999999973</v>
      </c>
      <c r="Z7" s="11">
        <v>4.1060000000000052</v>
      </c>
      <c r="AA7" s="345">
        <f>Z7-Y7</f>
        <v>0.2710000000000079</v>
      </c>
      <c r="AB7" s="11">
        <v>2.0424263157428992</v>
      </c>
      <c r="AC7" s="345">
        <f>SUM(AA7:AB7)</f>
        <v>2.3134263157429071</v>
      </c>
      <c r="AD7" s="348">
        <f>IF(Y7&gt;0,(1+(AB7/Y7))^(1/($C$6-$B$6))-1,0)</f>
        <v>2.8872252578710622E-2</v>
      </c>
    </row>
    <row r="8" spans="1:30" x14ac:dyDescent="0.2">
      <c r="A8" s="10" t="str">
        <f>name!D5</f>
        <v>12 Other managers and proprietors</v>
      </c>
      <c r="B8" s="11">
        <f t="shared" si="2"/>
        <v>21.56347113546401</v>
      </c>
      <c r="C8" s="11">
        <f t="shared" si="2"/>
        <v>25.029535979126564</v>
      </c>
      <c r="D8" s="11">
        <f t="shared" si="2"/>
        <v>3.4660648436625561</v>
      </c>
      <c r="E8" s="11">
        <f t="shared" si="2"/>
        <v>12.701538890426679</v>
      </c>
      <c r="F8" s="11">
        <f t="shared" si="2"/>
        <v>16.167603734089237</v>
      </c>
      <c r="G8" s="200">
        <f t="shared" ref="G8:G33" si="3">IF(B8&gt;0,(1+(E8/B8))^(1/($C$6-$B$6))-1,0)</f>
        <v>3.1356506515836324E-2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64.471756394172587</v>
      </c>
      <c r="K8" s="11">
        <f t="array" ref="K8:K16">MMULT(aggregation!$B$13:$AA$21,C7:C32)</f>
        <v>67.397780328862126</v>
      </c>
      <c r="L8" s="11">
        <f t="array" ref="L8:L16">MMULT(aggregation!$B$13:$AA$21,D7:D32)</f>
        <v>2.9260239346895371</v>
      </c>
      <c r="M8" s="11">
        <f t="array" ref="M8:M16">MMULT(aggregation!$B$13:$AA$21,E7:E32)</f>
        <v>33.349919275082556</v>
      </c>
      <c r="N8" s="11">
        <f t="array" ref="N8:N16">MMULT(aggregation!$B$13:$AA$21,F7:F32)</f>
        <v>36.275943209772095</v>
      </c>
      <c r="O8" s="11"/>
      <c r="P8" s="10" t="str">
        <f>name!D5</f>
        <v>12 Other managers and proprietors</v>
      </c>
      <c r="Q8" s="11">
        <v>12.222572789813489</v>
      </c>
      <c r="R8" s="11">
        <v>15.454756149587423</v>
      </c>
      <c r="S8" s="345">
        <f t="shared" ref="S8:S31" si="4">R8-Q8</f>
        <v>3.2321833597739342</v>
      </c>
      <c r="T8" s="345">
        <v>7.0101466575011759</v>
      </c>
      <c r="U8" s="345">
        <f t="shared" ref="U8:U31" si="5">SUM(S8:T8)</f>
        <v>10.24233001727511</v>
      </c>
      <c r="V8" s="346">
        <f t="shared" ref="V8:V33" si="6">IF(Q8&gt;0,(1+(T8/Q8))^(1/($C$6-$B$6))-1,0)</f>
        <v>3.0683216888648168E-2</v>
      </c>
      <c r="X8" s="10" t="str">
        <f>name!B5</f>
        <v>Mining and quarrying</v>
      </c>
      <c r="Y8" s="11">
        <v>0.41600000000000048</v>
      </c>
      <c r="Z8" s="11">
        <v>0.20500000000000082</v>
      </c>
      <c r="AA8" s="345">
        <f t="shared" ref="AA8:AA29" si="7">Z8-Y8</f>
        <v>-0.21099999999999966</v>
      </c>
      <c r="AB8" s="11">
        <v>0.11993119157323998</v>
      </c>
      <c r="AC8" s="345">
        <f t="shared" ref="AC8:AC29" si="8">SUM(AA8:AB8)</f>
        <v>-9.1068808426759684E-2</v>
      </c>
      <c r="AD8" s="348">
        <f t="shared" ref="AD8:AD29" si="9">IF(Y8&gt;0,(1+(AB8/Y8))^(1/($C$6-$B$6))-1,0)</f>
        <v>1.7031443593206186E-2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36.715716507972161</v>
      </c>
      <c r="C9" s="11">
        <f t="shared" si="2"/>
        <v>51.446447810532689</v>
      </c>
      <c r="D9" s="11">
        <f t="shared" si="2"/>
        <v>14.730731302560532</v>
      </c>
      <c r="E9" s="11">
        <f t="shared" si="2"/>
        <v>17.339166279710405</v>
      </c>
      <c r="F9" s="11">
        <f t="shared" si="2"/>
        <v>32.06989758227094</v>
      </c>
      <c r="G9" s="200">
        <f t="shared" si="3"/>
        <v>2.6121675151278945E-2</v>
      </c>
      <c r="H9" s="11"/>
      <c r="I9" s="10" t="str">
        <f>name!E5</f>
        <v>Professional occupations</v>
      </c>
      <c r="J9" s="11">
        <v>158.75115242967999</v>
      </c>
      <c r="K9" s="11">
        <v>187.99441361913154</v>
      </c>
      <c r="L9" s="11">
        <v>29.243261189451569</v>
      </c>
      <c r="M9" s="11">
        <v>81.201310526708724</v>
      </c>
      <c r="N9" s="11">
        <v>110.4445717161603</v>
      </c>
      <c r="O9" s="11"/>
      <c r="P9" s="10" t="str">
        <f>name!D6</f>
        <v>21 Science, research, engineering and technology professionals</v>
      </c>
      <c r="Q9" s="11">
        <v>28.755219359703428</v>
      </c>
      <c r="R9" s="11">
        <v>37.667148467091373</v>
      </c>
      <c r="S9" s="345">
        <f t="shared" si="4"/>
        <v>8.9119291073879445</v>
      </c>
      <c r="T9" s="345">
        <v>11.410258895756071</v>
      </c>
      <c r="U9" s="345">
        <f t="shared" si="5"/>
        <v>20.322188003144014</v>
      </c>
      <c r="V9" s="346">
        <f t="shared" si="6"/>
        <v>2.2529274531958965E-2</v>
      </c>
      <c r="X9" s="10" t="str">
        <f>name!B6</f>
        <v>Food drink and tobacco</v>
      </c>
      <c r="Y9" s="11">
        <v>7.3909999999999867</v>
      </c>
      <c r="Z9" s="11">
        <v>6.4250000000000034</v>
      </c>
      <c r="AA9" s="345">
        <f t="shared" si="7"/>
        <v>-0.96599999999998332</v>
      </c>
      <c r="AB9" s="11">
        <v>3.05481352346035</v>
      </c>
      <c r="AC9" s="345">
        <f t="shared" si="8"/>
        <v>2.0888135234603666</v>
      </c>
      <c r="AD9" s="348">
        <f t="shared" si="9"/>
        <v>2.3330545818679438E-2</v>
      </c>
    </row>
    <row r="10" spans="1:30" x14ac:dyDescent="0.2">
      <c r="A10" s="10" t="str">
        <f>name!D7</f>
        <v>22 Health professionals</v>
      </c>
      <c r="B10" s="11">
        <f t="shared" si="2"/>
        <v>39.187332567877483</v>
      </c>
      <c r="C10" s="11">
        <f t="shared" si="2"/>
        <v>42.454194051190271</v>
      </c>
      <c r="D10" s="11">
        <f t="shared" si="2"/>
        <v>3.2668614833127894</v>
      </c>
      <c r="E10" s="11">
        <f t="shared" si="2"/>
        <v>20.828580266300285</v>
      </c>
      <c r="F10" s="11">
        <f t="shared" si="2"/>
        <v>24.095441749613073</v>
      </c>
      <c r="G10" s="200">
        <f t="shared" si="3"/>
        <v>2.8824696822168372E-2</v>
      </c>
      <c r="H10" s="11"/>
      <c r="I10" s="10" t="str">
        <f>name!E6</f>
        <v>Associate professional occupations</v>
      </c>
      <c r="J10" s="11">
        <v>88.36792803206842</v>
      </c>
      <c r="K10" s="11">
        <v>105.58451504678891</v>
      </c>
      <c r="L10" s="11">
        <v>17.216587014720481</v>
      </c>
      <c r="M10" s="11">
        <v>46.858700237990163</v>
      </c>
      <c r="N10" s="11">
        <v>64.075287252710638</v>
      </c>
      <c r="O10" s="11"/>
      <c r="P10" s="10" t="str">
        <f>name!D7</f>
        <v>22 Health professionals</v>
      </c>
      <c r="Q10" s="11">
        <v>10.601628049542361</v>
      </c>
      <c r="R10" s="11">
        <v>11.247276386479548</v>
      </c>
      <c r="S10" s="345">
        <f t="shared" si="4"/>
        <v>0.64564833693718704</v>
      </c>
      <c r="T10" s="345">
        <v>4.003388224624997</v>
      </c>
      <c r="U10" s="345">
        <f t="shared" si="5"/>
        <v>4.649036561562184</v>
      </c>
      <c r="V10" s="346">
        <f t="shared" si="6"/>
        <v>2.1586861299132121E-2</v>
      </c>
      <c r="X10" s="10" t="str">
        <f>name!B7</f>
        <v>Engineering</v>
      </c>
      <c r="Y10" s="11">
        <v>4.3959999999999946</v>
      </c>
      <c r="Z10" s="11">
        <v>4.5360000000000191</v>
      </c>
      <c r="AA10" s="345">
        <f t="shared" si="7"/>
        <v>0.14000000000002455</v>
      </c>
      <c r="AB10" s="11">
        <v>1.8925636383350353</v>
      </c>
      <c r="AC10" s="345">
        <f t="shared" si="8"/>
        <v>2.03256363833506</v>
      </c>
      <c r="AD10" s="348">
        <f t="shared" si="9"/>
        <v>2.4156325698413417E-2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40.873681343267322</v>
      </c>
      <c r="C11" s="11">
        <f t="shared" si="2"/>
        <v>45.530598942953709</v>
      </c>
      <c r="D11" s="11">
        <f t="shared" si="2"/>
        <v>4.6569175996863832</v>
      </c>
      <c r="E11" s="11">
        <f t="shared" si="2"/>
        <v>21.463221660557558</v>
      </c>
      <c r="F11" s="11">
        <f t="shared" si="2"/>
        <v>26.120139260243942</v>
      </c>
      <c r="G11" s="200">
        <f t="shared" si="3"/>
        <v>2.8537422608245322E-2</v>
      </c>
      <c r="H11" s="11"/>
      <c r="I11" s="10" t="str">
        <f>name!E7</f>
        <v>Administrative and secretarial occupations</v>
      </c>
      <c r="J11" s="11">
        <v>91.422855812061172</v>
      </c>
      <c r="K11" s="11">
        <v>89.329525675294917</v>
      </c>
      <c r="L11" s="11">
        <v>-2.0933301367662334</v>
      </c>
      <c r="M11" s="11">
        <v>45.364844844766075</v>
      </c>
      <c r="N11" s="11">
        <v>43.271514707999835</v>
      </c>
      <c r="O11" s="11"/>
      <c r="P11" s="10" t="str">
        <f>name!D8</f>
        <v>23 Teaching and other educational professionals</v>
      </c>
      <c r="Q11" s="11">
        <v>13.821239242321326</v>
      </c>
      <c r="R11" s="11">
        <v>15.451289610319245</v>
      </c>
      <c r="S11" s="345">
        <f t="shared" si="4"/>
        <v>1.630050367997919</v>
      </c>
      <c r="T11" s="345">
        <v>6.2753420482895814</v>
      </c>
      <c r="U11" s="345">
        <f t="shared" si="5"/>
        <v>7.9053924162875004</v>
      </c>
      <c r="V11" s="346">
        <f t="shared" si="6"/>
        <v>2.5270228496434566E-2</v>
      </c>
      <c r="X11" s="10" t="str">
        <f>name!B8</f>
        <v>Rest of manufacturing</v>
      </c>
      <c r="Y11" s="11">
        <v>39.855999999999867</v>
      </c>
      <c r="Z11" s="11">
        <v>35.819999999999986</v>
      </c>
      <c r="AA11" s="345">
        <f t="shared" si="7"/>
        <v>-4.0359999999998806</v>
      </c>
      <c r="AB11" s="11">
        <v>15.576795591111203</v>
      </c>
      <c r="AC11" s="345">
        <f t="shared" si="8"/>
        <v>11.540795591111323</v>
      </c>
      <c r="AD11" s="348">
        <f t="shared" si="9"/>
        <v>2.2236863103533233E-2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41.974422010563018</v>
      </c>
      <c r="C12" s="11">
        <f t="shared" si="2"/>
        <v>48.56317281445488</v>
      </c>
      <c r="D12" s="11">
        <f t="shared" si="2"/>
        <v>6.5887508038918634</v>
      </c>
      <c r="E12" s="11">
        <f t="shared" si="2"/>
        <v>21.570342320140472</v>
      </c>
      <c r="F12" s="11">
        <f t="shared" si="2"/>
        <v>28.159093124032339</v>
      </c>
      <c r="G12" s="200">
        <f t="shared" si="3"/>
        <v>2.803129753303546E-2</v>
      </c>
      <c r="H12" s="11"/>
      <c r="I12" s="10" t="str">
        <f>name!E8</f>
        <v>Skilled trades occupations</v>
      </c>
      <c r="J12" s="11">
        <v>55.457650337137245</v>
      </c>
      <c r="K12" s="11">
        <v>53.069089728424302</v>
      </c>
      <c r="L12" s="11">
        <v>-2.3885606087129405</v>
      </c>
      <c r="M12" s="11">
        <v>22.846018020777233</v>
      </c>
      <c r="N12" s="11">
        <v>20.457457412064294</v>
      </c>
      <c r="O12" s="11"/>
      <c r="P12" s="10" t="str">
        <f>name!D9</f>
        <v>24 Business, media and public service professionals</v>
      </c>
      <c r="Q12" s="11">
        <v>23.17651564017855</v>
      </c>
      <c r="R12" s="11">
        <v>25.486791090324406</v>
      </c>
      <c r="S12" s="345">
        <f t="shared" si="4"/>
        <v>2.3102754501458556</v>
      </c>
      <c r="T12" s="345">
        <v>10.282208077627793</v>
      </c>
      <c r="U12" s="345">
        <f t="shared" si="5"/>
        <v>12.592483527773648</v>
      </c>
      <c r="V12" s="346">
        <f t="shared" si="6"/>
        <v>2.478025353763913E-2</v>
      </c>
      <c r="X12" s="10" t="str">
        <f>name!B9</f>
        <v>Electricity and gas</v>
      </c>
      <c r="Y12" s="11">
        <v>1.1679999999999979</v>
      </c>
      <c r="Z12" s="11">
        <v>1.1200000000000008</v>
      </c>
      <c r="AA12" s="345">
        <f t="shared" si="7"/>
        <v>-4.7999999999997156E-2</v>
      </c>
      <c r="AB12" s="11">
        <v>0.47080965126924534</v>
      </c>
      <c r="AC12" s="345">
        <f t="shared" si="8"/>
        <v>0.42280965126924819</v>
      </c>
      <c r="AD12" s="348">
        <f t="shared" si="9"/>
        <v>2.2835308004527821E-2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13.985184683080034</v>
      </c>
      <c r="C13" s="11">
        <f t="shared" si="2"/>
        <v>14.179464801781588</v>
      </c>
      <c r="D13" s="11">
        <f t="shared" si="2"/>
        <v>0.19428011870155426</v>
      </c>
      <c r="E13" s="11">
        <f t="shared" si="2"/>
        <v>5.5066496507341567</v>
      </c>
      <c r="F13" s="11">
        <f t="shared" si="2"/>
        <v>5.7009297694357102</v>
      </c>
      <c r="G13" s="200">
        <f t="shared" si="3"/>
        <v>2.2379894618197671E-2</v>
      </c>
      <c r="H13" s="11"/>
      <c r="I13" s="10" t="str">
        <f>name!E9</f>
        <v>Caring, leisure and other service occupations</v>
      </c>
      <c r="J13" s="11">
        <v>81.833329771402717</v>
      </c>
      <c r="K13" s="11">
        <v>90.915812262964579</v>
      </c>
      <c r="L13" s="11">
        <v>9.0824824915618514</v>
      </c>
      <c r="M13" s="11">
        <v>46.935561081780676</v>
      </c>
      <c r="N13" s="11">
        <v>56.01804357334251</v>
      </c>
      <c r="O13" s="11"/>
      <c r="P13" s="10" t="str">
        <f>name!D10</f>
        <v>31 Science, engineering and technology associate professionals</v>
      </c>
      <c r="Q13" s="11">
        <v>10.400132362649083</v>
      </c>
      <c r="R13" s="11">
        <v>9.5067801456442371</v>
      </c>
      <c r="S13" s="345">
        <f t="shared" si="4"/>
        <v>-0.89335221700484624</v>
      </c>
      <c r="T13" s="345">
        <v>3.4406314295127371</v>
      </c>
      <c r="U13" s="345">
        <f t="shared" si="5"/>
        <v>2.5472792125078909</v>
      </c>
      <c r="V13" s="346">
        <f t="shared" si="6"/>
        <v>1.9235979426558414E-2</v>
      </c>
      <c r="X13" s="10" t="str">
        <f>name!B10</f>
        <v>Water and sewerage</v>
      </c>
      <c r="Y13" s="11">
        <v>4.6820000000000057</v>
      </c>
      <c r="Z13" s="11">
        <v>4.727000000000003</v>
      </c>
      <c r="AA13" s="345">
        <f t="shared" si="7"/>
        <v>4.4999999999997264E-2</v>
      </c>
      <c r="AB13" s="11">
        <v>2.0714771579385047</v>
      </c>
      <c r="AC13" s="345">
        <f t="shared" si="8"/>
        <v>2.116477157938502</v>
      </c>
      <c r="AD13" s="348">
        <f t="shared" si="9"/>
        <v>2.4722805658354385E-2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17.923469121005926</v>
      </c>
      <c r="C14" s="11">
        <f t="shared" si="2"/>
        <v>34.613418638586317</v>
      </c>
      <c r="D14" s="11">
        <f t="shared" si="2"/>
        <v>16.689949517580384</v>
      </c>
      <c r="E14" s="11">
        <f t="shared" si="2"/>
        <v>16.945434577210872</v>
      </c>
      <c r="F14" s="11">
        <f t="shared" si="2"/>
        <v>33.635384094791256</v>
      </c>
      <c r="G14" s="200">
        <f t="shared" si="3"/>
        <v>4.5364501112089561E-2</v>
      </c>
      <c r="H14" s="11"/>
      <c r="I14" s="10" t="str">
        <f>name!E10</f>
        <v>Sales and customer service occupations</v>
      </c>
      <c r="J14" s="11">
        <v>65.43383347429176</v>
      </c>
      <c r="K14" s="11">
        <v>67.896322221820839</v>
      </c>
      <c r="L14" s="11">
        <v>2.4624887475290711</v>
      </c>
      <c r="M14" s="11">
        <v>30.94713079491293</v>
      </c>
      <c r="N14" s="11">
        <v>33.409619542442002</v>
      </c>
      <c r="O14" s="11"/>
      <c r="P14" s="10" t="str">
        <f>name!D11</f>
        <v>32 Health and social care associate professionals</v>
      </c>
      <c r="Q14" s="11">
        <v>3.947910162677319</v>
      </c>
      <c r="R14" s="11">
        <v>5.9999419415725193</v>
      </c>
      <c r="S14" s="345">
        <f t="shared" si="4"/>
        <v>2.0520317788952003</v>
      </c>
      <c r="T14" s="345">
        <v>2.5695555298847701</v>
      </c>
      <c r="U14" s="345">
        <f t="shared" si="5"/>
        <v>4.6215873087799704</v>
      </c>
      <c r="V14" s="346">
        <f t="shared" si="6"/>
        <v>3.3984669027228742E-2</v>
      </c>
      <c r="X14" s="10" t="str">
        <f>name!B11</f>
        <v>Construction</v>
      </c>
      <c r="Y14" s="11">
        <v>38.943999999999932</v>
      </c>
      <c r="Z14" s="11">
        <v>40.896999999999935</v>
      </c>
      <c r="AA14" s="345">
        <f t="shared" si="7"/>
        <v>1.953000000000003</v>
      </c>
      <c r="AB14" s="11">
        <v>16.475587439593557</v>
      </c>
      <c r="AC14" s="345">
        <f t="shared" si="8"/>
        <v>18.42858743959356</v>
      </c>
      <c r="AD14" s="348">
        <f t="shared" si="9"/>
        <v>2.3799348367241846E-2</v>
      </c>
    </row>
    <row r="15" spans="1:30" x14ac:dyDescent="0.2">
      <c r="A15" s="10" t="str">
        <f>name!D12</f>
        <v>33 Protective service occupations</v>
      </c>
      <c r="B15" s="11">
        <f t="shared" si="2"/>
        <v>8.4507187371360182</v>
      </c>
      <c r="C15" s="11">
        <f t="shared" si="2"/>
        <v>7.0467287339980187</v>
      </c>
      <c r="D15" s="11">
        <f t="shared" si="2"/>
        <v>-1.4039900031379997</v>
      </c>
      <c r="E15" s="11">
        <f t="shared" si="2"/>
        <v>2.3021958530565416</v>
      </c>
      <c r="F15" s="11">
        <f t="shared" si="2"/>
        <v>0.8982058499185418</v>
      </c>
      <c r="G15" s="200">
        <f t="shared" si="3"/>
        <v>1.6191372121383774E-2</v>
      </c>
      <c r="H15" s="11"/>
      <c r="I15" s="10" t="str">
        <f>name!E11</f>
        <v>Process, plant and machine operatives</v>
      </c>
      <c r="J15" s="11">
        <v>44.819587138354308</v>
      </c>
      <c r="K15" s="11">
        <v>44.737921566368513</v>
      </c>
      <c r="L15" s="11">
        <v>-8.1665571985791052E-2</v>
      </c>
      <c r="M15" s="11">
        <v>21.923322335952975</v>
      </c>
      <c r="N15" s="11">
        <v>21.841656763967187</v>
      </c>
      <c r="O15" s="11"/>
      <c r="P15" s="10" t="str">
        <f>name!D12</f>
        <v>33 Protective service occupations</v>
      </c>
      <c r="Q15" s="11">
        <v>6.5870967560584459</v>
      </c>
      <c r="R15" s="11">
        <v>4.9391331194571029</v>
      </c>
      <c r="S15" s="345">
        <f t="shared" si="4"/>
        <v>-1.647963636601343</v>
      </c>
      <c r="T15" s="345">
        <v>1.4362672418259299</v>
      </c>
      <c r="U15" s="345">
        <f t="shared" si="5"/>
        <v>-0.21169639477541313</v>
      </c>
      <c r="V15" s="346">
        <f t="shared" si="6"/>
        <v>1.3236509588429479E-2</v>
      </c>
      <c r="X15" s="10" t="str">
        <f>name!B12</f>
        <v>Wholesale and retail trade</v>
      </c>
      <c r="Y15" s="11">
        <v>103.96000000000012</v>
      </c>
      <c r="Z15" s="11">
        <v>106.37999999999992</v>
      </c>
      <c r="AA15" s="345">
        <f t="shared" si="7"/>
        <v>2.4199999999998028</v>
      </c>
      <c r="AB15" s="11">
        <v>48.46523790482194</v>
      </c>
      <c r="AC15" s="345">
        <f t="shared" si="8"/>
        <v>50.885237904821743</v>
      </c>
      <c r="AD15" s="348">
        <f t="shared" si="9"/>
        <v>2.5839397167882749E-2</v>
      </c>
    </row>
    <row r="16" spans="1:30" x14ac:dyDescent="0.2">
      <c r="A16" s="10" t="str">
        <f>name!D13</f>
        <v>34 Culture, media and sports occupations</v>
      </c>
      <c r="B16" s="11">
        <f t="shared" si="2"/>
        <v>9.2508916163398744</v>
      </c>
      <c r="C16" s="11">
        <f t="shared" si="2"/>
        <v>8.7545930496053934</v>
      </c>
      <c r="D16" s="11">
        <f t="shared" si="2"/>
        <v>-0.49629856673448092</v>
      </c>
      <c r="E16" s="11">
        <f t="shared" si="2"/>
        <v>3.8287623197946061</v>
      </c>
      <c r="F16" s="11">
        <f t="shared" si="2"/>
        <v>3.3324637530601247</v>
      </c>
      <c r="G16" s="200">
        <f t="shared" si="3"/>
        <v>2.335781560707173E-2</v>
      </c>
      <c r="H16" s="11"/>
      <c r="I16" s="10" t="str">
        <f>name!E12</f>
        <v>Elementary occupations</v>
      </c>
      <c r="J16" s="11">
        <v>70.759906610831763</v>
      </c>
      <c r="K16" s="11">
        <v>71.767619550344847</v>
      </c>
      <c r="L16" s="11">
        <v>1.0077129395130839</v>
      </c>
      <c r="M16" s="11">
        <v>33.960238444027823</v>
      </c>
      <c r="N16" s="11">
        <v>34.967951383540907</v>
      </c>
      <c r="O16" s="11"/>
      <c r="P16" s="10" t="str">
        <f>name!D13</f>
        <v>34 Culture, media and sports occupations</v>
      </c>
      <c r="Q16" s="11">
        <v>4.9939584458505628</v>
      </c>
      <c r="R16" s="11">
        <v>4.3165293432851826</v>
      </c>
      <c r="S16" s="345">
        <f t="shared" si="4"/>
        <v>-0.67742910256538025</v>
      </c>
      <c r="T16" s="345">
        <v>1.7117629562382533</v>
      </c>
      <c r="U16" s="345">
        <f t="shared" si="5"/>
        <v>1.034333853672873</v>
      </c>
      <c r="V16" s="346">
        <f t="shared" si="6"/>
        <v>1.9843123971651222E-2</v>
      </c>
      <c r="X16" s="10" t="str">
        <f>name!B13</f>
        <v>Transport and storage</v>
      </c>
      <c r="Y16" s="11">
        <v>44.572000000000052</v>
      </c>
      <c r="Z16" s="11">
        <v>49.414000000000037</v>
      </c>
      <c r="AA16" s="345">
        <f t="shared" si="7"/>
        <v>4.8419999999999845</v>
      </c>
      <c r="AB16" s="11">
        <v>22.773709154764159</v>
      </c>
      <c r="AC16" s="345">
        <f t="shared" si="8"/>
        <v>27.615709154764144</v>
      </c>
      <c r="AD16" s="348">
        <f t="shared" si="9"/>
        <v>2.7897604408953391E-2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38.757663874506576</v>
      </c>
      <c r="C17" s="11">
        <f t="shared" si="10"/>
        <v>40.990309822817593</v>
      </c>
      <c r="D17" s="11">
        <f t="shared" si="10"/>
        <v>2.2326459483110259</v>
      </c>
      <c r="E17" s="11">
        <f t="shared" si="10"/>
        <v>18.275657837193982</v>
      </c>
      <c r="F17" s="11">
        <f t="shared" si="10"/>
        <v>20.50830378550501</v>
      </c>
      <c r="G17" s="200">
        <f t="shared" si="3"/>
        <v>2.6088306392968663E-2</v>
      </c>
      <c r="H17" s="11"/>
      <c r="O17" s="11"/>
      <c r="P17" s="10" t="str">
        <f>name!D14</f>
        <v>35 Business and public service associate professionals</v>
      </c>
      <c r="Q17" s="11">
        <v>19.790959158634717</v>
      </c>
      <c r="R17" s="11">
        <v>19.49301043080958</v>
      </c>
      <c r="S17" s="345">
        <f t="shared" si="4"/>
        <v>-0.29794872782513693</v>
      </c>
      <c r="T17" s="345">
        <v>7.4789927465684674</v>
      </c>
      <c r="U17" s="345">
        <f t="shared" si="5"/>
        <v>7.1810440187433304</v>
      </c>
      <c r="V17" s="346">
        <f t="shared" si="6"/>
        <v>2.160066893622492E-2</v>
      </c>
      <c r="X17" s="10" t="str">
        <f>name!B14</f>
        <v>Accommodation and food</v>
      </c>
      <c r="Y17" s="11">
        <v>47.394000000000126</v>
      </c>
      <c r="Z17" s="11">
        <v>57.864999999999959</v>
      </c>
      <c r="AA17" s="345">
        <f t="shared" si="7"/>
        <v>10.470999999999833</v>
      </c>
      <c r="AB17" s="11">
        <v>25.917614666360098</v>
      </c>
      <c r="AC17" s="345">
        <f t="shared" si="8"/>
        <v>36.388614666359928</v>
      </c>
      <c r="AD17" s="348">
        <f t="shared" si="9"/>
        <v>2.950855857673429E-2</v>
      </c>
    </row>
    <row r="18" spans="1:30" x14ac:dyDescent="0.2">
      <c r="A18" s="10" t="str">
        <f>name!D15</f>
        <v>41 Administrative occupations</v>
      </c>
      <c r="B18" s="11">
        <f t="shared" si="10"/>
        <v>76.354769598756846</v>
      </c>
      <c r="C18" s="11">
        <f t="shared" si="10"/>
        <v>79.923173275831218</v>
      </c>
      <c r="D18" s="11">
        <f t="shared" si="10"/>
        <v>3.5684036770743846</v>
      </c>
      <c r="E18" s="11">
        <f t="shared" si="10"/>
        <v>38.78950174888022</v>
      </c>
      <c r="F18" s="11">
        <f t="shared" si="10"/>
        <v>42.357905425954598</v>
      </c>
      <c r="G18" s="200">
        <f t="shared" si="3"/>
        <v>2.7764811608995466E-2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28.784549850626775</v>
      </c>
      <c r="R18" s="11">
        <v>35.427763263711114</v>
      </c>
      <c r="S18" s="345">
        <f t="shared" si="4"/>
        <v>6.6432134130843394</v>
      </c>
      <c r="T18" s="345">
        <v>12.210005511909708</v>
      </c>
      <c r="U18" s="345">
        <f t="shared" si="5"/>
        <v>18.853218924994046</v>
      </c>
      <c r="V18" s="346">
        <f t="shared" si="6"/>
        <v>2.3853413486779163E-2</v>
      </c>
      <c r="X18" s="10" t="str">
        <f>name!B15</f>
        <v>Media</v>
      </c>
      <c r="Y18" s="11">
        <v>4.6290000000000111</v>
      </c>
      <c r="Z18" s="11">
        <v>4.6999999999999975</v>
      </c>
      <c r="AA18" s="345">
        <f t="shared" si="7"/>
        <v>7.0999999999986407E-2</v>
      </c>
      <c r="AB18" s="11">
        <v>2.1357361566599811</v>
      </c>
      <c r="AC18" s="345">
        <f t="shared" si="8"/>
        <v>2.2067361566599675</v>
      </c>
      <c r="AD18" s="348">
        <f t="shared" si="9"/>
        <v>2.5614720188003037E-2</v>
      </c>
    </row>
    <row r="19" spans="1:30" x14ac:dyDescent="0.2">
      <c r="A19" s="10" t="str">
        <f>name!D16</f>
        <v>42 Secretarial and related occupations</v>
      </c>
      <c r="B19" s="11">
        <f t="shared" si="10"/>
        <v>15.068086213304321</v>
      </c>
      <c r="C19" s="11">
        <f t="shared" si="10"/>
        <v>9.4063523994637066</v>
      </c>
      <c r="D19" s="11">
        <f t="shared" si="10"/>
        <v>-5.6617338138406179</v>
      </c>
      <c r="E19" s="11">
        <f t="shared" si="10"/>
        <v>6.5753430958858567</v>
      </c>
      <c r="F19" s="11">
        <f t="shared" si="10"/>
        <v>0.91360928204523906</v>
      </c>
      <c r="G19" s="200">
        <f t="shared" si="3"/>
        <v>2.4435292601291847E-2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0.88162171826993396</v>
      </c>
      <c r="K19" s="11">
        <f t="array" ref="K19:K27">MMULT(aggregation!$B$13:$AA$21,C36:C61)</f>
        <v>1.27965294084968</v>
      </c>
      <c r="L19" s="11">
        <f t="array" ref="L19:L27">MMULT(aggregation!$B$13:$AA$21,D36:D61)</f>
        <v>0.39803122257974594</v>
      </c>
      <c r="M19" s="11">
        <f t="array" ref="M19:M27">MMULT(aggregation!$B$13:$AA$21,E36:E61)</f>
        <v>0.60137685564976728</v>
      </c>
      <c r="N19" s="11">
        <f t="array" ref="N19:N27">MMULT(aggregation!$B$13:$AA$21,F36:F61)</f>
        <v>0.99940807822951316</v>
      </c>
      <c r="O19" s="11"/>
      <c r="P19" s="10" t="str">
        <f>name!D16</f>
        <v>42 Secretarial and related occupations</v>
      </c>
      <c r="Q19" s="11">
        <v>1.2272263915678323</v>
      </c>
      <c r="R19" s="11">
        <v>1.2508282011101559</v>
      </c>
      <c r="S19" s="345">
        <f t="shared" si="4"/>
        <v>2.3601809542323604E-2</v>
      </c>
      <c r="T19" s="345">
        <v>0.37574375237194479</v>
      </c>
      <c r="U19" s="345">
        <f t="shared" si="5"/>
        <v>0.3993455619142684</v>
      </c>
      <c r="V19" s="346">
        <f t="shared" si="6"/>
        <v>1.7966258575853322E-2</v>
      </c>
      <c r="X19" s="10" t="str">
        <f>name!B16</f>
        <v>Information technology</v>
      </c>
      <c r="Y19" s="11">
        <v>10.24599999999999</v>
      </c>
      <c r="Z19" s="11">
        <v>11.791999999999989</v>
      </c>
      <c r="AA19" s="345">
        <f t="shared" si="7"/>
        <v>1.5459999999999994</v>
      </c>
      <c r="AB19" s="11">
        <v>4.6741966538940307</v>
      </c>
      <c r="AC19" s="345">
        <f t="shared" si="8"/>
        <v>6.2201966538940301</v>
      </c>
      <c r="AD19" s="348">
        <f t="shared" si="9"/>
        <v>2.5371746122245797E-2</v>
      </c>
    </row>
    <row r="20" spans="1:30" x14ac:dyDescent="0.2">
      <c r="A20" s="10" t="str">
        <f>name!D17</f>
        <v>51 Skilled agricultural and related trades</v>
      </c>
      <c r="B20" s="11">
        <f t="shared" si="10"/>
        <v>5.7887015787909588</v>
      </c>
      <c r="C20" s="11">
        <f t="shared" si="10"/>
        <v>6.2737567177622751</v>
      </c>
      <c r="D20" s="11">
        <f t="shared" si="10"/>
        <v>0.48505513897131569</v>
      </c>
      <c r="E20" s="11">
        <f t="shared" si="10"/>
        <v>3.2726779866475262</v>
      </c>
      <c r="F20" s="11">
        <f t="shared" si="10"/>
        <v>3.7577331256188424</v>
      </c>
      <c r="G20" s="200">
        <f t="shared" si="3"/>
        <v>3.0324935950454934E-2</v>
      </c>
      <c r="H20" s="11"/>
      <c r="I20" s="11" t="str">
        <f t="shared" si="11"/>
        <v>Professional occupations</v>
      </c>
      <c r="J20" s="11">
        <v>8.877347843615933</v>
      </c>
      <c r="K20" s="11">
        <v>13.608032721903069</v>
      </c>
      <c r="L20" s="11">
        <v>4.7306848782871374</v>
      </c>
      <c r="M20" s="11">
        <v>5.4620703065821123</v>
      </c>
      <c r="N20" s="11">
        <v>10.192755184869251</v>
      </c>
      <c r="O20" s="11"/>
      <c r="P20" s="10" t="str">
        <f>name!D17</f>
        <v>51 Skilled agricultural and related trades</v>
      </c>
      <c r="Q20" s="11">
        <v>4.7206636386395129</v>
      </c>
      <c r="R20" s="11">
        <v>4.9646774896123738</v>
      </c>
      <c r="S20" s="345">
        <f t="shared" si="4"/>
        <v>0.24401385097286088</v>
      </c>
      <c r="T20" s="345">
        <v>2.4981215236570575</v>
      </c>
      <c r="U20" s="345">
        <f t="shared" si="5"/>
        <v>2.7421353746299184</v>
      </c>
      <c r="V20" s="346">
        <f t="shared" si="6"/>
        <v>2.8720522785782299E-2</v>
      </c>
      <c r="X20" s="10" t="str">
        <f>name!B17</f>
        <v>Finance and insurance</v>
      </c>
      <c r="Y20" s="11">
        <v>16.943000000000044</v>
      </c>
      <c r="Z20" s="11">
        <v>16.462999999999987</v>
      </c>
      <c r="AA20" s="345">
        <f t="shared" si="7"/>
        <v>-0.48000000000005727</v>
      </c>
      <c r="AB20" s="11">
        <v>8.1504555211905974</v>
      </c>
      <c r="AC20" s="345">
        <f t="shared" si="8"/>
        <v>7.6704555211905401</v>
      </c>
      <c r="AD20" s="348">
        <f t="shared" si="9"/>
        <v>2.6529286093482929E-2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20.836196799554052</v>
      </c>
      <c r="C21" s="11">
        <f t="shared" si="10"/>
        <v>18.758996883403263</v>
      </c>
      <c r="D21" s="11">
        <f t="shared" si="10"/>
        <v>-2.0771999161507875</v>
      </c>
      <c r="E21" s="11">
        <f t="shared" si="10"/>
        <v>7.3873417469209643</v>
      </c>
      <c r="F21" s="11">
        <f t="shared" si="10"/>
        <v>5.3101418307701769</v>
      </c>
      <c r="G21" s="200">
        <f t="shared" si="3"/>
        <v>2.0437008246765309E-2</v>
      </c>
      <c r="H21" s="11"/>
      <c r="I21" s="11" t="str">
        <f t="shared" si="11"/>
        <v>Associate professional occupations</v>
      </c>
      <c r="J21" s="11">
        <v>0.97042492374537248</v>
      </c>
      <c r="K21" s="11">
        <v>1.6500054954140737</v>
      </c>
      <c r="L21" s="11">
        <v>0.67958057166870112</v>
      </c>
      <c r="M21" s="11">
        <v>0.67250934634363491</v>
      </c>
      <c r="N21" s="11">
        <v>1.352089918012336</v>
      </c>
      <c r="O21" s="11"/>
      <c r="P21" s="10" t="str">
        <f>name!D18</f>
        <v>52 Skilled metal, electrical and electronic trades</v>
      </c>
      <c r="Q21" s="11">
        <v>20.472499183949814</v>
      </c>
      <c r="R21" s="11">
        <v>17.874766418923077</v>
      </c>
      <c r="S21" s="345">
        <f t="shared" si="4"/>
        <v>-2.5977327650267377</v>
      </c>
      <c r="T21" s="345">
        <v>6.9916577511134665</v>
      </c>
      <c r="U21" s="345">
        <f t="shared" si="5"/>
        <v>4.3939249860867289</v>
      </c>
      <c r="V21" s="346">
        <f t="shared" si="6"/>
        <v>1.9779695539766884E-2</v>
      </c>
      <c r="X21" s="10" t="str">
        <f>name!B18</f>
        <v>Real estate</v>
      </c>
      <c r="Y21" s="11">
        <v>10.672000000000009</v>
      </c>
      <c r="Z21" s="11">
        <v>12.273000000000028</v>
      </c>
      <c r="AA21" s="345">
        <f t="shared" si="7"/>
        <v>1.6010000000000186</v>
      </c>
      <c r="AB21" s="11">
        <v>5.4003201774515217</v>
      </c>
      <c r="AC21" s="345">
        <f t="shared" si="8"/>
        <v>7.0013201774515403</v>
      </c>
      <c r="AD21" s="348">
        <f t="shared" si="9"/>
        <v>2.7674350630763955E-2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16.922361126261453</v>
      </c>
      <c r="C22" s="11">
        <f t="shared" si="10"/>
        <v>15.568286149989637</v>
      </c>
      <c r="D22" s="11">
        <f t="shared" si="10"/>
        <v>-1.3540749762718134</v>
      </c>
      <c r="E22" s="11">
        <f t="shared" si="10"/>
        <v>6.7672729088039683</v>
      </c>
      <c r="F22" s="11">
        <f t="shared" si="10"/>
        <v>5.4131979325321558</v>
      </c>
      <c r="G22" s="200">
        <f t="shared" si="3"/>
        <v>2.26801493549047E-2</v>
      </c>
      <c r="H22" s="11"/>
      <c r="I22" s="11" t="str">
        <f t="shared" si="11"/>
        <v>Administrative and secretarial occupations</v>
      </c>
      <c r="J22" s="11">
        <v>0.48114845537106604</v>
      </c>
      <c r="K22" s="11">
        <v>0.91295267177883688</v>
      </c>
      <c r="L22" s="11">
        <v>0.43180421640777084</v>
      </c>
      <c r="M22" s="11">
        <v>0.37486435999778805</v>
      </c>
      <c r="N22" s="11">
        <v>0.80666857640555889</v>
      </c>
      <c r="O22" s="11"/>
      <c r="P22" s="10" t="str">
        <f>name!D19</f>
        <v>53 Skilled construction and building trades</v>
      </c>
      <c r="Q22" s="11">
        <v>16.639390062874892</v>
      </c>
      <c r="R22" s="11">
        <v>15.378034166494901</v>
      </c>
      <c r="S22" s="345">
        <f t="shared" si="4"/>
        <v>-1.2613558963799907</v>
      </c>
      <c r="T22" s="345">
        <v>6.6692600206300936</v>
      </c>
      <c r="U22" s="345">
        <f t="shared" si="5"/>
        <v>5.4079041242501029</v>
      </c>
      <c r="V22" s="346">
        <f t="shared" si="6"/>
        <v>2.2724471976677485E-2</v>
      </c>
      <c r="X22" s="10" t="str">
        <f>name!B19</f>
        <v>Professional services</v>
      </c>
      <c r="Y22" s="11">
        <v>60.314000000000007</v>
      </c>
      <c r="Z22" s="11">
        <v>66.416000000000125</v>
      </c>
      <c r="AA22" s="345">
        <f t="shared" si="7"/>
        <v>6.1020000000001176</v>
      </c>
      <c r="AB22" s="11">
        <v>30.087574071225649</v>
      </c>
      <c r="AC22" s="345">
        <f t="shared" si="8"/>
        <v>36.189574071225763</v>
      </c>
      <c r="AD22" s="348">
        <f t="shared" si="9"/>
        <v>2.7347079613446512E-2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11.910390832530778</v>
      </c>
      <c r="C23" s="11">
        <f t="shared" si="10"/>
        <v>12.468049977269123</v>
      </c>
      <c r="D23" s="11">
        <f t="shared" si="10"/>
        <v>0.55765914473834433</v>
      </c>
      <c r="E23" s="11">
        <f t="shared" si="10"/>
        <v>5.4187253784047762</v>
      </c>
      <c r="F23" s="11">
        <f t="shared" si="10"/>
        <v>5.9763845231431194</v>
      </c>
      <c r="G23" s="200">
        <f t="shared" si="3"/>
        <v>2.5313541982382004E-2</v>
      </c>
      <c r="H23" s="11"/>
      <c r="I23" s="11" t="str">
        <f t="shared" si="11"/>
        <v>Skilled trades occupations</v>
      </c>
      <c r="J23" s="11">
        <v>8.627166271875486E-2</v>
      </c>
      <c r="K23" s="11">
        <v>0.16248413824625746</v>
      </c>
      <c r="L23" s="11">
        <v>7.6212475527502599E-2</v>
      </c>
      <c r="M23" s="11">
        <v>6.9783146664836357E-2</v>
      </c>
      <c r="N23" s="11">
        <v>0.14599562219233897</v>
      </c>
      <c r="O23" s="11"/>
      <c r="P23" s="10" t="str">
        <f>name!D20</f>
        <v>54 Textiles, printing and other skilled trades</v>
      </c>
      <c r="Q23" s="11">
        <v>6.443436409889765</v>
      </c>
      <c r="R23" s="11">
        <v>6.5412105173657</v>
      </c>
      <c r="S23" s="345">
        <f t="shared" si="4"/>
        <v>9.7774107475935068E-2</v>
      </c>
      <c r="T23" s="345">
        <v>2.1131464553902046</v>
      </c>
      <c r="U23" s="345">
        <f t="shared" si="5"/>
        <v>2.2109205628661397</v>
      </c>
      <c r="V23" s="346">
        <f t="shared" si="6"/>
        <v>1.9089172993962622E-2</v>
      </c>
      <c r="X23" s="10" t="str">
        <f>name!B20</f>
        <v>Support services</v>
      </c>
      <c r="Y23" s="11">
        <v>49.146000000000107</v>
      </c>
      <c r="Z23" s="11">
        <v>55.692000000000071</v>
      </c>
      <c r="AA23" s="345">
        <f t="shared" si="7"/>
        <v>6.5459999999999638</v>
      </c>
      <c r="AB23" s="11">
        <v>24.097492782502101</v>
      </c>
      <c r="AC23" s="345">
        <f t="shared" si="8"/>
        <v>30.643492782502065</v>
      </c>
      <c r="AD23" s="348">
        <f t="shared" si="9"/>
        <v>2.6956523509245489E-2</v>
      </c>
    </row>
    <row r="24" spans="1:30" x14ac:dyDescent="0.2">
      <c r="A24" s="10" t="str">
        <f>name!D21</f>
        <v>61 Caring personal service occupations</v>
      </c>
      <c r="B24" s="11">
        <f t="shared" si="10"/>
        <v>66.626358679844799</v>
      </c>
      <c r="C24" s="11">
        <f t="shared" si="10"/>
        <v>77.364630359311619</v>
      </c>
      <c r="D24" s="11">
        <f t="shared" si="10"/>
        <v>10.738271679466814</v>
      </c>
      <c r="E24" s="11">
        <f t="shared" si="10"/>
        <v>40.031204221392308</v>
      </c>
      <c r="F24" s="11">
        <f t="shared" si="10"/>
        <v>50.769475900859113</v>
      </c>
      <c r="G24" s="200">
        <f t="shared" si="3"/>
        <v>3.1865372312521512E-2</v>
      </c>
      <c r="H24" s="11"/>
      <c r="I24" s="11" t="str">
        <f t="shared" si="11"/>
        <v>Caring, leisure and other service occupations</v>
      </c>
      <c r="J24" s="11">
        <v>6.9588318593240481E-2</v>
      </c>
      <c r="K24" s="11">
        <v>0.12631706023416875</v>
      </c>
      <c r="L24" s="11">
        <v>5.6728741640928261E-2</v>
      </c>
      <c r="M24" s="11">
        <v>5.6635875714209437E-2</v>
      </c>
      <c r="N24" s="11">
        <v>0.1133646173551377</v>
      </c>
      <c r="O24" s="11"/>
      <c r="P24" s="10" t="str">
        <f>name!D21</f>
        <v>61 Caring personal service occupations</v>
      </c>
      <c r="Q24" s="11">
        <v>9.0779328045418097</v>
      </c>
      <c r="R24" s="11">
        <v>12.725321115514729</v>
      </c>
      <c r="S24" s="345">
        <f t="shared" si="4"/>
        <v>3.6473883109729197</v>
      </c>
      <c r="T24" s="345">
        <v>4.9112589267144529</v>
      </c>
      <c r="U24" s="345">
        <f t="shared" si="5"/>
        <v>8.5586472376873726</v>
      </c>
      <c r="V24" s="346">
        <f t="shared" si="6"/>
        <v>2.9248818781586916E-2</v>
      </c>
      <c r="X24" s="10" t="str">
        <f>name!B21</f>
        <v>Public admin. and defence</v>
      </c>
      <c r="Y24" s="11">
        <v>41.069000000000095</v>
      </c>
      <c r="Z24" s="11">
        <v>41.108999999999966</v>
      </c>
      <c r="AA24" s="345">
        <f t="shared" si="7"/>
        <v>3.999999999987125E-2</v>
      </c>
      <c r="AB24" s="11">
        <v>19.781394419448695</v>
      </c>
      <c r="AC24" s="345">
        <f t="shared" si="8"/>
        <v>19.821394419448566</v>
      </c>
      <c r="AD24" s="348">
        <f t="shared" si="9"/>
        <v>2.6557510253275796E-2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14.442020634729582</v>
      </c>
      <c r="C25" s="11">
        <f t="shared" si="10"/>
        <v>12.935611800531372</v>
      </c>
      <c r="D25" s="11">
        <f t="shared" si="10"/>
        <v>-1.5064088341982083</v>
      </c>
      <c r="E25" s="11">
        <f t="shared" si="10"/>
        <v>6.6192987433453876</v>
      </c>
      <c r="F25" s="11">
        <f t="shared" si="10"/>
        <v>5.112889909147178</v>
      </c>
      <c r="G25" s="200">
        <f t="shared" si="3"/>
        <v>2.5472080697671817E-2</v>
      </c>
      <c r="H25" s="11"/>
      <c r="I25" s="11" t="str">
        <f t="shared" si="11"/>
        <v>Sales and customer service occupations</v>
      </c>
      <c r="J25" s="11">
        <v>0.16654832659257662</v>
      </c>
      <c r="K25" s="11">
        <v>0.28158151389390973</v>
      </c>
      <c r="L25" s="11">
        <v>0.11503318730133315</v>
      </c>
      <c r="M25" s="11">
        <v>0.11186198441557613</v>
      </c>
      <c r="N25" s="11">
        <v>0.22689517171690926</v>
      </c>
      <c r="O25" s="11"/>
      <c r="P25" s="10" t="str">
        <f>name!D22</f>
        <v>62 Leisure, travel and related personal service occupations</v>
      </c>
      <c r="Q25" s="11">
        <v>4.8331568101735973</v>
      </c>
      <c r="R25" s="11">
        <v>4.76159498104556</v>
      </c>
      <c r="S25" s="345">
        <f t="shared" si="4"/>
        <v>-7.1561829128037324E-2</v>
      </c>
      <c r="T25" s="345">
        <v>1.9883137036379497</v>
      </c>
      <c r="U25" s="345">
        <f t="shared" si="5"/>
        <v>1.9167518745099124</v>
      </c>
      <c r="V25" s="346">
        <f t="shared" si="6"/>
        <v>2.323756298755475E-2</v>
      </c>
      <c r="X25" s="10" t="str">
        <f>name!B22</f>
        <v>Education</v>
      </c>
      <c r="Y25" s="11">
        <v>63.692000000000064</v>
      </c>
      <c r="Z25" s="11">
        <v>70.244999999999948</v>
      </c>
      <c r="AA25" s="345">
        <f t="shared" si="7"/>
        <v>6.5529999999998836</v>
      </c>
      <c r="AB25" s="11">
        <v>35.344325808766754</v>
      </c>
      <c r="AC25" s="345">
        <f t="shared" si="8"/>
        <v>41.897325808766638</v>
      </c>
      <c r="AD25" s="348">
        <f t="shared" si="9"/>
        <v>2.9865814201083252E-2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0.76495045682833729</v>
      </c>
      <c r="C26" s="11">
        <f t="shared" si="10"/>
        <v>0.61557010312158122</v>
      </c>
      <c r="D26" s="11">
        <f t="shared" si="10"/>
        <v>-0.14938035370675617</v>
      </c>
      <c r="E26" s="11">
        <f t="shared" si="10"/>
        <v>0.28505811704297623</v>
      </c>
      <c r="F26" s="11">
        <f t="shared" si="10"/>
        <v>0.13567776333622014</v>
      </c>
      <c r="G26" s="200">
        <f t="shared" si="3"/>
        <v>2.1340693165674107E-2</v>
      </c>
      <c r="H26" s="11"/>
      <c r="I26" s="11" t="str">
        <f t="shared" si="11"/>
        <v>Process, plant and machine operatives</v>
      </c>
      <c r="J26" s="11">
        <v>0.10191387525016303</v>
      </c>
      <c r="K26" s="11">
        <v>0.26350923315566982</v>
      </c>
      <c r="L26" s="11">
        <v>0.1615953579055068</v>
      </c>
      <c r="M26" s="11">
        <v>0.11472761817266314</v>
      </c>
      <c r="N26" s="11">
        <v>0.27632297607816991</v>
      </c>
      <c r="O26" s="11"/>
      <c r="P26" s="10" t="str">
        <f>name!D23</f>
        <v>63 Community and civil enforcement occupations</v>
      </c>
      <c r="Q26" s="11">
        <v>0.61050536862480942</v>
      </c>
      <c r="R26" s="11">
        <v>0.41493799885603377</v>
      </c>
      <c r="S26" s="345">
        <f t="shared" si="4"/>
        <v>-0.19556736976877565</v>
      </c>
      <c r="T26" s="345">
        <v>0.16130586704581587</v>
      </c>
      <c r="U26" s="345">
        <f t="shared" si="5"/>
        <v>-3.4261502722959775E-2</v>
      </c>
      <c r="V26" s="346">
        <f t="shared" si="6"/>
        <v>1.5752985031753708E-2</v>
      </c>
      <c r="X26" s="10" t="str">
        <f>name!B23</f>
        <v>Health and social work</v>
      </c>
      <c r="Y26" s="11">
        <v>126.82399999999994</v>
      </c>
      <c r="Z26" s="11">
        <v>147.90800000000021</v>
      </c>
      <c r="AA26" s="345">
        <f t="shared" si="7"/>
        <v>21.084000000000273</v>
      </c>
      <c r="AB26" s="11">
        <v>75.258180840029596</v>
      </c>
      <c r="AC26" s="345">
        <f t="shared" si="8"/>
        <v>96.342180840029869</v>
      </c>
      <c r="AD26" s="348">
        <f t="shared" si="9"/>
        <v>3.1545617310240859E-2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51.213573578945535</v>
      </c>
      <c r="C27" s="11">
        <f t="shared" si="12"/>
        <v>49.645863993325008</v>
      </c>
      <c r="D27" s="11">
        <f t="shared" si="12"/>
        <v>-1.5677095856205314</v>
      </c>
      <c r="E27" s="11">
        <f t="shared" si="12"/>
        <v>23.662718483628904</v>
      </c>
      <c r="F27" s="11">
        <f t="shared" si="12"/>
        <v>22.095008898008373</v>
      </c>
      <c r="G27" s="200">
        <f t="shared" si="3"/>
        <v>2.5645510225854595E-2</v>
      </c>
      <c r="H27" s="11"/>
      <c r="I27" s="11" t="str">
        <f t="shared" si="11"/>
        <v>Elementary occupations</v>
      </c>
      <c r="J27" s="11">
        <v>4.592099174446744E-2</v>
      </c>
      <c r="K27" s="11">
        <v>7.1497622231676411E-2</v>
      </c>
      <c r="L27" s="11">
        <v>2.5576630487208974E-2</v>
      </c>
      <c r="M27" s="11">
        <v>3.3125336745182102E-2</v>
      </c>
      <c r="N27" s="11">
        <v>5.8701967232391072E-2</v>
      </c>
      <c r="O27" s="11"/>
      <c r="P27" s="10" t="str">
        <f>name!D24</f>
        <v>71 Sales occupations</v>
      </c>
      <c r="Q27" s="11">
        <v>18.741376816778473</v>
      </c>
      <c r="R27" s="11">
        <v>18.226258200699501</v>
      </c>
      <c r="S27" s="345">
        <f t="shared" si="4"/>
        <v>-0.51511861607897202</v>
      </c>
      <c r="T27" s="345">
        <v>6.0687451396233127</v>
      </c>
      <c r="U27" s="345">
        <f t="shared" si="5"/>
        <v>5.5536265235443407</v>
      </c>
      <c r="V27" s="346">
        <f t="shared" si="6"/>
        <v>1.8877160580776486E-2</v>
      </c>
      <c r="X27" s="10" t="str">
        <f>name!B24</f>
        <v>Arts and entertainment</v>
      </c>
      <c r="Y27" s="11">
        <v>22.320999999999973</v>
      </c>
      <c r="Z27" s="11">
        <v>22.071999999999967</v>
      </c>
      <c r="AA27" s="345">
        <f t="shared" si="7"/>
        <v>-0.24900000000000588</v>
      </c>
      <c r="AB27" s="11">
        <v>10.296510474572356</v>
      </c>
      <c r="AC27" s="345">
        <f t="shared" si="8"/>
        <v>10.04751047457235</v>
      </c>
      <c r="AD27" s="348">
        <f t="shared" si="9"/>
        <v>2.5610545146943275E-2</v>
      </c>
    </row>
    <row r="28" spans="1:30" x14ac:dyDescent="0.2">
      <c r="A28" s="10" t="str">
        <f>name!D25</f>
        <v>72 Customer service occupations</v>
      </c>
      <c r="B28" s="11">
        <f t="shared" si="12"/>
        <v>14.220259895346228</v>
      </c>
      <c r="C28" s="11">
        <f t="shared" si="12"/>
        <v>18.25045822849583</v>
      </c>
      <c r="D28" s="11">
        <f t="shared" si="12"/>
        <v>4.0301983331496025</v>
      </c>
      <c r="E28" s="11">
        <f t="shared" si="12"/>
        <v>7.2844123112840276</v>
      </c>
      <c r="F28" s="11">
        <f t="shared" si="12"/>
        <v>11.31461064443363</v>
      </c>
      <c r="G28" s="200">
        <f t="shared" si="3"/>
        <v>2.795716872479681E-2</v>
      </c>
      <c r="H28" s="11"/>
      <c r="O28" s="11"/>
      <c r="P28" s="10" t="str">
        <f>name!D25</f>
        <v>72 Customer service occupations</v>
      </c>
      <c r="Q28" s="11">
        <v>6.2062478788527535</v>
      </c>
      <c r="R28" s="11">
        <v>9.2864690322366812</v>
      </c>
      <c r="S28" s="345">
        <f t="shared" si="4"/>
        <v>3.0802211533839277</v>
      </c>
      <c r="T28" s="345">
        <v>2.7601858658439564</v>
      </c>
      <c r="U28" s="345">
        <f t="shared" si="5"/>
        <v>5.8404070192278841</v>
      </c>
      <c r="V28" s="346">
        <f t="shared" si="6"/>
        <v>2.4832072651777892E-2</v>
      </c>
      <c r="X28" s="10" t="str">
        <f>name!B25</f>
        <v>Other services</v>
      </c>
      <c r="Y28" s="11">
        <v>18.847999999999988</v>
      </c>
      <c r="Z28" s="11">
        <v>18.528000000000027</v>
      </c>
      <c r="AA28" s="345">
        <f t="shared" si="7"/>
        <v>-0.3199999999999612</v>
      </c>
      <c r="AB28" s="11">
        <v>9.2998924212876126</v>
      </c>
      <c r="AC28" s="345">
        <f t="shared" si="8"/>
        <v>8.9798924212876514</v>
      </c>
      <c r="AD28" s="348">
        <f t="shared" si="9"/>
        <v>2.7098371492340512E-2</v>
      </c>
    </row>
    <row r="29" spans="1:30" x14ac:dyDescent="0.2">
      <c r="A29" s="10" t="str">
        <f>name!D26</f>
        <v>81 Process, plant and machine operatives</v>
      </c>
      <c r="B29" s="11">
        <f t="shared" si="12"/>
        <v>13.567765770085009</v>
      </c>
      <c r="C29" s="11">
        <f t="shared" si="12"/>
        <v>12.59196478483266</v>
      </c>
      <c r="D29" s="11">
        <f t="shared" si="12"/>
        <v>-0.97580098525234793</v>
      </c>
      <c r="E29" s="11">
        <f t="shared" si="12"/>
        <v>5.2491338092558699</v>
      </c>
      <c r="F29" s="11">
        <f t="shared" si="12"/>
        <v>4.2733328240035213</v>
      </c>
      <c r="G29" s="200">
        <f t="shared" si="3"/>
        <v>2.2043346503341166E-2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10.168005987503975</v>
      </c>
      <c r="R29" s="11">
        <v>9.0882641394905175</v>
      </c>
      <c r="S29" s="345">
        <f t="shared" si="4"/>
        <v>-1.0797418480134571</v>
      </c>
      <c r="T29" s="345">
        <v>3.440345310031653</v>
      </c>
      <c r="U29" s="345">
        <f t="shared" si="5"/>
        <v>2.3606034620181959</v>
      </c>
      <c r="V29" s="346">
        <f t="shared" si="6"/>
        <v>1.961914451111535E-2</v>
      </c>
      <c r="X29" s="231" t="str">
        <f>name!B3</f>
        <v>All industries</v>
      </c>
      <c r="Y29" s="34">
        <f>SUM(Y7:Y28)</f>
        <v>721.31800000000044</v>
      </c>
      <c r="Z29" s="34">
        <f>SUM(Z7:Z28)</f>
        <v>778.69300000000021</v>
      </c>
      <c r="AA29" s="349">
        <f t="shared" si="7"/>
        <v>57.374999999999773</v>
      </c>
      <c r="AB29" s="34">
        <f>SUM(AB7:AB28)</f>
        <v>363.38704556199912</v>
      </c>
      <c r="AC29" s="349">
        <f t="shared" si="8"/>
        <v>420.76204556199889</v>
      </c>
      <c r="AD29" s="350">
        <f t="shared" si="9"/>
        <v>2.7572151983321858E-2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31.251821368269297</v>
      </c>
      <c r="C30" s="11">
        <f t="shared" si="12"/>
        <v>32.145956781535851</v>
      </c>
      <c r="D30" s="11">
        <f t="shared" si="12"/>
        <v>0.89413541326655688</v>
      </c>
      <c r="E30" s="11">
        <f t="shared" si="12"/>
        <v>16.674188526697105</v>
      </c>
      <c r="F30" s="11">
        <f t="shared" si="12"/>
        <v>17.568323939963665</v>
      </c>
      <c r="G30" s="200">
        <f t="shared" si="3"/>
        <v>2.8915546580436935E-2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7.1981305423609205</v>
      </c>
      <c r="K30" s="11">
        <f t="array" ref="K30:K38">MMULT(aggregation!$B$13:$AA$21,C65:C90)</f>
        <v>10.016138617115228</v>
      </c>
      <c r="L30" s="11">
        <f t="array" ref="L30:L38">MMULT(aggregation!$B$13:$AA$21,D65:D90)</f>
        <v>2.818008074754307</v>
      </c>
      <c r="M30" s="11">
        <f t="array" ref="M30:M38">MMULT(aggregation!$B$13:$AA$21,E65:E90)</f>
        <v>4.8592395992959156</v>
      </c>
      <c r="N30" s="11">
        <f t="array" ref="N30:N38">MMULT(aggregation!$B$13:$AA$21,F65:F90)</f>
        <v>7.6772476740502222</v>
      </c>
      <c r="O30" s="11"/>
      <c r="P30" s="10" t="str">
        <f>name!D27</f>
        <v>82 Transport and mobile machine drivers and operatives</v>
      </c>
      <c r="Q30" s="11">
        <v>30.152059344126823</v>
      </c>
      <c r="R30" s="11">
        <v>30.44895687100319</v>
      </c>
      <c r="S30" s="345">
        <f t="shared" si="4"/>
        <v>0.29689752687636783</v>
      </c>
      <c r="T30" s="345">
        <v>15.756603400067894</v>
      </c>
      <c r="U30" s="345">
        <f t="shared" si="5"/>
        <v>16.05350092694426</v>
      </c>
      <c r="V30" s="346">
        <f t="shared" si="6"/>
        <v>2.8423150216247528E-2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9.1275900073115537</v>
      </c>
      <c r="C31" s="11">
        <f t="shared" si="12"/>
        <v>19.112880022366401</v>
      </c>
      <c r="D31" s="11">
        <f t="shared" si="12"/>
        <v>9.9852900150548471</v>
      </c>
      <c r="E31" s="11">
        <f t="shared" si="12"/>
        <v>7.609414526311947</v>
      </c>
      <c r="F31" s="11">
        <f t="shared" si="12"/>
        <v>17.594704541366795</v>
      </c>
      <c r="G31" s="200">
        <f t="shared" si="3"/>
        <v>4.1249423516243278E-2</v>
      </c>
      <c r="H31" s="11"/>
      <c r="I31" s="11" t="str">
        <f>I20</f>
        <v>Professional occupations</v>
      </c>
      <c r="J31" s="11">
        <v>43.373711807259923</v>
      </c>
      <c r="K31" s="11">
        <v>64.102342745050862</v>
      </c>
      <c r="L31" s="11">
        <v>20.728630937790939</v>
      </c>
      <c r="M31" s="11">
        <v>27.11624650239029</v>
      </c>
      <c r="N31" s="11">
        <v>47.844877440181222</v>
      </c>
      <c r="O31" s="11"/>
      <c r="P31" s="10" t="str">
        <f>name!D28</f>
        <v>91 Elementary trades and related occupations</v>
      </c>
      <c r="Q31" s="11">
        <v>7.1730419362999207</v>
      </c>
      <c r="R31" s="11">
        <v>10.825909157303334</v>
      </c>
      <c r="S31" s="345">
        <f t="shared" si="4"/>
        <v>3.6528672210034134</v>
      </c>
      <c r="T31" s="345">
        <v>3.3316713786911327</v>
      </c>
      <c r="U31" s="345">
        <f t="shared" si="5"/>
        <v>6.9845385996945462</v>
      </c>
      <c r="V31" s="346">
        <f t="shared" si="6"/>
        <v>2.5759124766980612E-2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61.632316603520202</v>
      </c>
      <c r="C32" s="11">
        <f t="shared" si="12"/>
        <v>52.654739527978442</v>
      </c>
      <c r="D32" s="11">
        <f t="shared" si="12"/>
        <v>-8.9775770755417632</v>
      </c>
      <c r="E32" s="11">
        <f t="shared" si="12"/>
        <v>26.350823917715875</v>
      </c>
      <c r="F32" s="11">
        <f t="shared" si="12"/>
        <v>17.373246842174115</v>
      </c>
      <c r="G32" s="200">
        <f t="shared" ref="G32" si="13">IF(B32&gt;0,(1+(E32/B32))^(1/($C$6-$B$6))-1,0)</f>
        <v>2.4014401549639297E-2</v>
      </c>
      <c r="H32" s="11"/>
      <c r="I32" s="11" t="str">
        <f>I21</f>
        <v>Associate professional occupations</v>
      </c>
      <c r="J32" s="11">
        <v>10.69486690522665</v>
      </c>
      <c r="K32" s="11">
        <v>18.335187486308612</v>
      </c>
      <c r="L32" s="11">
        <v>7.6403205810819612</v>
      </c>
      <c r="M32" s="11">
        <v>7.6903894850167731</v>
      </c>
      <c r="N32" s="11">
        <v>15.330710066098733</v>
      </c>
      <c r="O32" s="11"/>
      <c r="P32" s="10" t="str">
        <f>name!D29</f>
        <v>92 Elementary administration and service occupations</v>
      </c>
      <c r="Q32" s="11">
        <v>30.963872832385523</v>
      </c>
      <c r="R32" s="11">
        <v>28.641907644055614</v>
      </c>
      <c r="S32" s="345">
        <f t="shared" ref="S32" si="14">R32-Q32</f>
        <v>-2.3219651883299086</v>
      </c>
      <c r="T32" s="345">
        <v>11.815363730958474</v>
      </c>
      <c r="U32" s="345">
        <f>SUM(S32:T32)</f>
        <v>9.4933985426285652</v>
      </c>
      <c r="V32" s="346">
        <f t="shared" ref="V32" si="15">IF(Q32&gt;0,(1+(T32/Q32))^(1/($C$6-$B$6))-1,0)</f>
        <v>2.1782633413320207E-2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721.3180000000001</v>
      </c>
      <c r="C33" s="11">
        <f>SUM(C62,C91,C120,C149,C178,C207,C236,C265,C294)</f>
        <v>778.69300000000044</v>
      </c>
      <c r="D33" s="11">
        <f t="shared" si="12"/>
        <v>57.375000000000611</v>
      </c>
      <c r="E33" s="11">
        <f t="shared" si="12"/>
        <v>363.38704556199912</v>
      </c>
      <c r="F33" s="11">
        <f t="shared" si="12"/>
        <v>420.7620455619998</v>
      </c>
      <c r="G33" s="200">
        <f t="shared" si="3"/>
        <v>2.7572151983321858E-2</v>
      </c>
      <c r="H33" s="11"/>
      <c r="I33" s="11" t="str">
        <f>I22</f>
        <v>Administrative and secretarial occupations</v>
      </c>
      <c r="J33" s="11">
        <v>5.4724796394785091</v>
      </c>
      <c r="K33" s="11">
        <v>10.293786163736401</v>
      </c>
      <c r="L33" s="11">
        <v>4.8213065242578921</v>
      </c>
      <c r="M33" s="11">
        <v>4.472925545081762</v>
      </c>
      <c r="N33" s="11">
        <v>9.2942320693396532</v>
      </c>
      <c r="O33" s="11"/>
      <c r="P33" s="10" t="str">
        <f>name!D3</f>
        <v>All occupations</v>
      </c>
      <c r="Q33" s="11">
        <f>SUM(Q7:Q32)</f>
        <v>358.68918595884281</v>
      </c>
      <c r="R33" s="11">
        <f>SUM(R7:R32)</f>
        <v>380.47469524116207</v>
      </c>
      <c r="S33" s="345">
        <f>R33-Q33</f>
        <v>21.785509282319254</v>
      </c>
      <c r="T33" s="11">
        <f>SUM(T7:T32)</f>
        <v>148.2472355124016</v>
      </c>
      <c r="U33" s="345">
        <f>SUM(S33:T33)</f>
        <v>170.03274479472086</v>
      </c>
      <c r="V33" s="346">
        <f t="shared" si="6"/>
        <v>2.3329940246167302E-2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0.93546752041730463</v>
      </c>
      <c r="K34" s="11">
        <v>1.7498126864250099</v>
      </c>
      <c r="L34" s="11">
        <v>0.81434516600770523</v>
      </c>
      <c r="M34" s="11">
        <v>0.71504676968707992</v>
      </c>
      <c r="N34" s="11">
        <v>1.5293919356947852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2.8608423277592063</v>
      </c>
      <c r="K35" s="11">
        <v>5.4621645962498953</v>
      </c>
      <c r="L35" s="11">
        <v>2.6013222684906885</v>
      </c>
      <c r="M35" s="11">
        <v>2.5273903647473808</v>
      </c>
      <c r="N35" s="11">
        <v>5.1287126332380693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0.64475970844538544</v>
      </c>
      <c r="C36" s="11">
        <v>0.89370882476914448</v>
      </c>
      <c r="D36" s="11">
        <f>C36-B36</f>
        <v>0.24894911632375905</v>
      </c>
      <c r="E36" s="11">
        <v>0.40694772656706935</v>
      </c>
      <c r="F36" s="11">
        <f>SUM(D36:E36)</f>
        <v>0.65589684289082839</v>
      </c>
      <c r="G36" s="200">
        <f>IF(B36&gt;0,(1+(E36/B36))^(1/($C$6-$B$6))-1,0)</f>
        <v>3.3157351423541037E-2</v>
      </c>
      <c r="I36" s="11" t="str">
        <f t="shared" si="17"/>
        <v>Sales and customer service occupations</v>
      </c>
      <c r="J36" s="11">
        <v>2.0761660892477787</v>
      </c>
      <c r="K36" s="11">
        <v>3.8037624287335348</v>
      </c>
      <c r="L36" s="11">
        <v>1.7275963394857556</v>
      </c>
      <c r="M36" s="11">
        <v>1.5096542948988214</v>
      </c>
      <c r="N36" s="11">
        <v>3.2372506343845773</v>
      </c>
      <c r="P36" s="10" t="str">
        <f>name!D4</f>
        <v>11 Corporate managers and directors</v>
      </c>
      <c r="Q36" s="11">
        <v>14.73029658413124</v>
      </c>
      <c r="R36" s="11">
        <v>17.313104990566444</v>
      </c>
      <c r="S36" s="345">
        <f>R36-Q36</f>
        <v>2.5828084064352037</v>
      </c>
      <c r="T36" s="345">
        <v>9.1114270177711862</v>
      </c>
      <c r="U36" s="345">
        <f>SUM(S36:T36)</f>
        <v>11.69423542420639</v>
      </c>
      <c r="V36" s="346">
        <f>IF(Q36&gt;0,(1+(T36/Q36))^(1/($C$6-$B$6))-1,0)</f>
        <v>3.2622880700548196E-2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0.23686200982454853</v>
      </c>
      <c r="C37" s="11">
        <v>0.38594411608053542</v>
      </c>
      <c r="D37" s="11">
        <f t="shared" ref="D37:D60" si="25">C37-B37</f>
        <v>0.14908210625598689</v>
      </c>
      <c r="E37" s="11">
        <v>0.19442912908269794</v>
      </c>
      <c r="F37" s="11">
        <f t="shared" ref="F37:F60" si="26">SUM(D37:E37)</f>
        <v>0.34351123533868483</v>
      </c>
      <c r="G37" s="200">
        <f t="shared" ref="G37:G62" si="27">IF(B37&gt;0,(1+(E37/B37))^(1/($C$6-$B$6))-1,0)</f>
        <v>4.0762594360346238E-2</v>
      </c>
      <c r="I37" s="11" t="str">
        <f t="shared" si="17"/>
        <v>Process, plant and machine operatives</v>
      </c>
      <c r="J37" s="11">
        <v>0.6008739815268237</v>
      </c>
      <c r="K37" s="11">
        <v>1.2161531690985312</v>
      </c>
      <c r="L37" s="11">
        <v>0.61527918757170763</v>
      </c>
      <c r="M37" s="11">
        <v>0.54566052293100487</v>
      </c>
      <c r="N37" s="11">
        <v>1.1609397105027124</v>
      </c>
      <c r="P37" s="10" t="str">
        <f>name!D5</f>
        <v>12 Other managers and proprietors</v>
      </c>
      <c r="Q37" s="11">
        <v>9.3408983456505119</v>
      </c>
      <c r="R37" s="11">
        <v>9.574779829539132</v>
      </c>
      <c r="S37" s="345">
        <f t="shared" ref="S37:S60" si="28">R37-Q37</f>
        <v>0.23388148388862007</v>
      </c>
      <c r="T37" s="345">
        <v>5.6913922329255033</v>
      </c>
      <c r="U37" s="345">
        <f t="shared" ref="U37:U60" si="29">SUM(S37:T37)</f>
        <v>5.9252737168141234</v>
      </c>
      <c r="V37" s="346">
        <f t="shared" ref="V37:V62" si="30">IF(Q37&gt;0,(1+(T37/Q37))^(1/($C$6-$B$6))-1,0)</f>
        <v>3.2228314416746562E-2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1.9239281215660833</v>
      </c>
      <c r="C38" s="11">
        <v>3.2960038074301758</v>
      </c>
      <c r="D38" s="11">
        <f t="shared" si="25"/>
        <v>1.3720756858640926</v>
      </c>
      <c r="E38" s="11">
        <v>1.0973992037753886</v>
      </c>
      <c r="F38" s="11">
        <f t="shared" si="26"/>
        <v>2.4694748896394811</v>
      </c>
      <c r="G38" s="200">
        <f t="shared" si="27"/>
        <v>3.0545716303337578E-2</v>
      </c>
      <c r="I38" s="11" t="str">
        <f t="shared" si="17"/>
        <v>Elementary occupations</v>
      </c>
      <c r="J38" s="11">
        <v>1.4354430746322713</v>
      </c>
      <c r="K38" s="11">
        <v>2.6850677737066553</v>
      </c>
      <c r="L38" s="11">
        <v>1.249624699074384</v>
      </c>
      <c r="M38" s="11">
        <v>1.2217679541623341</v>
      </c>
      <c r="N38" s="11">
        <v>2.4713926532367179</v>
      </c>
      <c r="P38" s="10" t="str">
        <f>name!D6</f>
        <v>21 Science, research, engineering and technology professionals</v>
      </c>
      <c r="Q38" s="11">
        <v>7.9604971482687334</v>
      </c>
      <c r="R38" s="11">
        <v>13.779299343441284</v>
      </c>
      <c r="S38" s="345">
        <f t="shared" si="28"/>
        <v>5.8188021951725508</v>
      </c>
      <c r="T38" s="345">
        <v>5.9289073839543303</v>
      </c>
      <c r="U38" s="345">
        <f t="shared" si="29"/>
        <v>11.74770957912688</v>
      </c>
      <c r="V38" s="346">
        <f t="shared" si="30"/>
        <v>3.7806123910220091E-2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2.6471861677698008</v>
      </c>
      <c r="C39" s="11">
        <v>4.2529490997704569</v>
      </c>
      <c r="D39" s="11">
        <f t="shared" si="25"/>
        <v>1.6057629320006561</v>
      </c>
      <c r="E39" s="11">
        <v>1.7490755944726302</v>
      </c>
      <c r="F39" s="11">
        <f t="shared" si="26"/>
        <v>3.3548385264732863</v>
      </c>
      <c r="G39" s="200">
        <f t="shared" si="27"/>
        <v>3.4395455601556879E-2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28.585704518335127</v>
      </c>
      <c r="R39" s="11">
        <v>31.206917664710716</v>
      </c>
      <c r="S39" s="345">
        <f t="shared" si="28"/>
        <v>2.6212131463755881</v>
      </c>
      <c r="T39" s="345">
        <v>16.825192041675287</v>
      </c>
      <c r="U39" s="345">
        <f t="shared" si="29"/>
        <v>19.446405188050875</v>
      </c>
      <c r="V39" s="346">
        <f t="shared" si="30"/>
        <v>3.1337347668333848E-2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3.5823897797721611</v>
      </c>
      <c r="C40" s="11">
        <v>4.9381308425618338</v>
      </c>
      <c r="D40" s="11">
        <f>C40-B40</f>
        <v>1.3557410627896727</v>
      </c>
      <c r="E40" s="11">
        <v>2.1383204021233593</v>
      </c>
      <c r="F40" s="11">
        <f>SUM(D40:E40)</f>
        <v>3.4940614649130319</v>
      </c>
      <c r="G40" s="200">
        <f>IF(B40&gt;0,(1+(E40/B40))^(1/($C$6-$B$6))-1,0)</f>
        <v>3.1696143824684109E-2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27.052442100945953</v>
      </c>
      <c r="R40" s="11">
        <v>30.079309332634462</v>
      </c>
      <c r="S40" s="345">
        <f t="shared" si="28"/>
        <v>3.0268672316885095</v>
      </c>
      <c r="T40" s="345">
        <v>15.187879612267981</v>
      </c>
      <c r="U40" s="345">
        <f t="shared" si="29"/>
        <v>18.21474684395649</v>
      </c>
      <c r="V40" s="346">
        <f t="shared" si="30"/>
        <v>3.0152172442846625E-2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0.72384377450788795</v>
      </c>
      <c r="C41" s="11">
        <v>1.1209489721406036</v>
      </c>
      <c r="D41" s="11">
        <f t="shared" si="25"/>
        <v>0.39710519763271568</v>
      </c>
      <c r="E41" s="11">
        <v>0.47727510621073399</v>
      </c>
      <c r="F41" s="11">
        <f t="shared" si="26"/>
        <v>0.87438030384344967</v>
      </c>
      <c r="G41" s="200">
        <f t="shared" si="27"/>
        <v>3.4338626509945902E-2</v>
      </c>
      <c r="I41" s="11" t="str">
        <f>I30</f>
        <v>Managers, directors and senior officials</v>
      </c>
      <c r="J41" s="11">
        <f t="array" ref="J41:J49">MMULT(aggregation!$B$13:$AA$21,B94:B119)</f>
        <v>16.951828571804413</v>
      </c>
      <c r="K41" s="11">
        <f t="array" ref="K41:K49">MMULT(aggregation!$B$13:$AA$21,C94:C119)</f>
        <v>21.375942040335094</v>
      </c>
      <c r="L41" s="11">
        <f t="array" ref="L41:L49">MMULT(aggregation!$B$13:$AA$21,D94:D119)</f>
        <v>4.424113468530682</v>
      </c>
      <c r="M41" s="11">
        <f t="array" ref="M41:M49">MMULT(aggregation!$B$13:$AA$21,E94:E119)</f>
        <v>10.812892242217615</v>
      </c>
      <c r="N41" s="11">
        <f t="array" ref="N41:N49">MMULT(aggregation!$B$13:$AA$21,F94:F119)</f>
        <v>15.237005710748296</v>
      </c>
      <c r="P41" s="10" t="str">
        <f>name!D9</f>
        <v>24 Business, media and public service professionals</v>
      </c>
      <c r="Q41" s="11">
        <v>18.797906370384425</v>
      </c>
      <c r="R41" s="11">
        <v>23.076381724130478</v>
      </c>
      <c r="S41" s="345">
        <f t="shared" si="28"/>
        <v>4.2784753537460531</v>
      </c>
      <c r="T41" s="345">
        <v>11.288134242512681</v>
      </c>
      <c r="U41" s="345">
        <f t="shared" si="29"/>
        <v>15.566609596258735</v>
      </c>
      <c r="V41" s="346">
        <f t="shared" si="30"/>
        <v>3.1851113156335487E-2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0.28513330829717803</v>
      </c>
      <c r="C42" s="11">
        <v>0.47173554664251427</v>
      </c>
      <c r="D42" s="11">
        <f t="shared" si="25"/>
        <v>0.18660223834533624</v>
      </c>
      <c r="E42" s="11">
        <v>0.17889343746495481</v>
      </c>
      <c r="F42" s="11">
        <f t="shared" si="26"/>
        <v>0.36549567581029108</v>
      </c>
      <c r="G42" s="200">
        <f t="shared" si="27"/>
        <v>3.2998451941274487E-2</v>
      </c>
      <c r="I42" s="11" t="str">
        <f>I31</f>
        <v>Professional occupations</v>
      </c>
      <c r="J42" s="11">
        <v>54.560864181392802</v>
      </c>
      <c r="K42" s="11">
        <v>63.040233561627083</v>
      </c>
      <c r="L42" s="11">
        <v>8.4793693802342869</v>
      </c>
      <c r="M42" s="11">
        <v>29.024279769436504</v>
      </c>
      <c r="N42" s="11">
        <v>37.503649149670792</v>
      </c>
      <c r="P42" s="10" t="str">
        <f>name!D10</f>
        <v>31 Science, engineering and technology associate professionals</v>
      </c>
      <c r="Q42" s="11">
        <v>3.5850523204309499</v>
      </c>
      <c r="R42" s="11">
        <v>4.6726846561373341</v>
      </c>
      <c r="S42" s="345">
        <f t="shared" si="28"/>
        <v>1.0876323357063842</v>
      </c>
      <c r="T42" s="345">
        <v>2.0660182212214186</v>
      </c>
      <c r="U42" s="345">
        <f t="shared" si="29"/>
        <v>3.1536505569278028</v>
      </c>
      <c r="V42" s="346">
        <f t="shared" si="30"/>
        <v>3.080301945539099E-2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7.5866044537505353E-2</v>
      </c>
      <c r="C43" s="11">
        <v>0.23545037167292923</v>
      </c>
      <c r="D43" s="11">
        <f t="shared" si="25"/>
        <v>0.15958432713542386</v>
      </c>
      <c r="E43" s="11">
        <v>0.10208491517289459</v>
      </c>
      <c r="F43" s="11">
        <f t="shared" si="26"/>
        <v>0.26166924230831845</v>
      </c>
      <c r="G43" s="200">
        <f t="shared" si="27"/>
        <v>5.8482119823817236E-2</v>
      </c>
      <c r="I43" s="11" t="str">
        <f>I32</f>
        <v>Associate professional occupations</v>
      </c>
      <c r="J43" s="11">
        <v>24.942925243330201</v>
      </c>
      <c r="K43" s="11">
        <v>35.928078438722459</v>
      </c>
      <c r="L43" s="11">
        <v>10.985153195392259</v>
      </c>
      <c r="M43" s="11">
        <v>16.411892964106478</v>
      </c>
      <c r="N43" s="11">
        <v>27.397046159498743</v>
      </c>
      <c r="P43" s="10" t="str">
        <f>name!D11</f>
        <v>32 Health and social care associate professionals</v>
      </c>
      <c r="Q43" s="11">
        <v>13.975558958328611</v>
      </c>
      <c r="R43" s="11">
        <v>28.613476697013819</v>
      </c>
      <c r="S43" s="345">
        <f t="shared" si="28"/>
        <v>14.637917738685209</v>
      </c>
      <c r="T43" s="345">
        <v>14.375879047326102</v>
      </c>
      <c r="U43" s="345">
        <f t="shared" si="29"/>
        <v>29.013796786011312</v>
      </c>
      <c r="V43" s="346">
        <f t="shared" si="30"/>
        <v>4.8287467283999241E-2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2.5057675057328192E-2</v>
      </c>
      <c r="C44" s="11">
        <v>3.7717808128368217E-2</v>
      </c>
      <c r="D44" s="11">
        <f t="shared" si="25"/>
        <v>1.2660133071040025E-2</v>
      </c>
      <c r="E44" s="11">
        <v>1.1221875671630461E-2</v>
      </c>
      <c r="F44" s="11">
        <f t="shared" si="26"/>
        <v>2.3882008742670484E-2</v>
      </c>
      <c r="G44" s="200">
        <f t="shared" si="27"/>
        <v>2.4978467214906042E-2</v>
      </c>
      <c r="I44" s="11" t="str">
        <f>I33</f>
        <v>Administrative and secretarial occupations</v>
      </c>
      <c r="J44" s="11">
        <v>17.723489810013191</v>
      </c>
      <c r="K44" s="11">
        <v>27.286339491849777</v>
      </c>
      <c r="L44" s="11">
        <v>9.5628496818365853</v>
      </c>
      <c r="M44" s="11">
        <v>12.831334171767093</v>
      </c>
      <c r="N44" s="11">
        <v>22.394183853603678</v>
      </c>
      <c r="P44" s="10" t="str">
        <f>name!D12</f>
        <v>33 Protective service occupations</v>
      </c>
      <c r="Q44" s="11">
        <v>1.8636219810775725</v>
      </c>
      <c r="R44" s="11">
        <v>2.107595614540922</v>
      </c>
      <c r="S44" s="345">
        <f t="shared" si="28"/>
        <v>0.24397363346334955</v>
      </c>
      <c r="T44" s="345">
        <v>0.86592861123061193</v>
      </c>
      <c r="U44" s="345">
        <f t="shared" si="29"/>
        <v>1.1099022446939615</v>
      </c>
      <c r="V44" s="346">
        <f t="shared" si="30"/>
        <v>2.5767389789433048E-2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0.10795304692147048</v>
      </c>
      <c r="C45" s="11">
        <v>0.15336321686928167</v>
      </c>
      <c r="D45" s="11">
        <f t="shared" ref="D45:D46" si="31">C45-B45</f>
        <v>4.5410169947811191E-2</v>
      </c>
      <c r="E45" s="11">
        <v>6.907360211548641E-2</v>
      </c>
      <c r="F45" s="11">
        <f t="shared" ref="F45:F46" si="32">SUM(D45:E45)</f>
        <v>0.1144837720632976</v>
      </c>
      <c r="G45" s="200">
        <f t="shared" si="27"/>
        <v>3.3523246901712378E-2</v>
      </c>
      <c r="I45" s="11" t="str">
        <f t="shared" ref="I45:I49" si="33">I34</f>
        <v>Skilled trades occupations</v>
      </c>
      <c r="J45" s="11">
        <v>3.4944451580066636</v>
      </c>
      <c r="K45" s="11">
        <v>5.8063979590141237</v>
      </c>
      <c r="L45" s="11">
        <v>2.3119528010074601</v>
      </c>
      <c r="M45" s="11">
        <v>2.5158013100321228</v>
      </c>
      <c r="N45" s="11">
        <v>4.8277541110395834</v>
      </c>
      <c r="P45" s="10" t="str">
        <f>name!D13</f>
        <v>34 Culture, media and sports occupations</v>
      </c>
      <c r="Q45" s="11">
        <v>4.256933170489317</v>
      </c>
      <c r="R45" s="11">
        <v>4.4380637063202064</v>
      </c>
      <c r="S45" s="345">
        <f t="shared" si="28"/>
        <v>0.18113053583088945</v>
      </c>
      <c r="T45" s="345">
        <v>2.1169993635563533</v>
      </c>
      <c r="U45" s="345">
        <f t="shared" si="29"/>
        <v>2.2981298993872428</v>
      </c>
      <c r="V45" s="346">
        <f t="shared" si="30"/>
        <v>2.7276552130992782E-2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0.47641484893189046</v>
      </c>
      <c r="C46" s="11">
        <v>0.75173855210098028</v>
      </c>
      <c r="D46" s="11">
        <f t="shared" si="31"/>
        <v>0.27532370316908983</v>
      </c>
      <c r="E46" s="11">
        <v>0.31123551591866855</v>
      </c>
      <c r="F46" s="11">
        <f t="shared" si="32"/>
        <v>0.58655921908775843</v>
      </c>
      <c r="G46" s="200">
        <f t="shared" si="27"/>
        <v>3.408573212409105E-2</v>
      </c>
      <c r="I46" s="11" t="str">
        <f t="shared" si="33"/>
        <v>Caring, leisure and other service occupations</v>
      </c>
      <c r="J46" s="11">
        <v>9.0154630558348465</v>
      </c>
      <c r="K46" s="11">
        <v>13.770459422301265</v>
      </c>
      <c r="L46" s="11">
        <v>4.7549963664664183</v>
      </c>
      <c r="M46" s="11">
        <v>7.4780265006240656</v>
      </c>
      <c r="N46" s="11">
        <v>12.233022867090487</v>
      </c>
      <c r="P46" s="10" t="str">
        <f>name!D14</f>
        <v>35 Business and public service associate professionals</v>
      </c>
      <c r="Q46" s="11">
        <v>18.96670471587187</v>
      </c>
      <c r="R46" s="11">
        <v>21.497299392008003</v>
      </c>
      <c r="S46" s="345">
        <f t="shared" si="28"/>
        <v>2.5305946761361326</v>
      </c>
      <c r="T46" s="345">
        <v>10.79666509062551</v>
      </c>
      <c r="U46" s="345">
        <f t="shared" si="29"/>
        <v>13.327259766761642</v>
      </c>
      <c r="V46" s="346">
        <f t="shared" si="30"/>
        <v>3.0495298011163019E-2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0.45004986469874175</v>
      </c>
      <c r="C47" s="11">
        <v>0.83270383276163007</v>
      </c>
      <c r="D47" s="11">
        <f t="shared" si="25"/>
        <v>0.38265396806288832</v>
      </c>
      <c r="E47" s="11">
        <v>0.3409312050214216</v>
      </c>
      <c r="F47" s="11">
        <f t="shared" si="26"/>
        <v>0.72358517308430992</v>
      </c>
      <c r="G47" s="200">
        <f t="shared" si="27"/>
        <v>3.8309984577501677E-2</v>
      </c>
      <c r="I47" s="11" t="str">
        <f t="shared" si="33"/>
        <v>Sales and customer service occupations</v>
      </c>
      <c r="J47" s="11">
        <v>8.7994820288129869</v>
      </c>
      <c r="K47" s="11">
        <v>14.266341643442338</v>
      </c>
      <c r="L47" s="11">
        <v>5.4668596146293513</v>
      </c>
      <c r="M47" s="11">
        <v>6.1341263826765404</v>
      </c>
      <c r="N47" s="11">
        <v>11.600985997305893</v>
      </c>
      <c r="P47" s="10" t="str">
        <f>name!D15</f>
        <v>41 Administrative occupations</v>
      </c>
      <c r="Q47" s="11">
        <v>47.570219748130114</v>
      </c>
      <c r="R47" s="11">
        <v>44.495410012120168</v>
      </c>
      <c r="S47" s="345">
        <f t="shared" si="28"/>
        <v>-3.0748097360099464</v>
      </c>
      <c r="T47" s="345">
        <v>26.579496236970517</v>
      </c>
      <c r="U47" s="345">
        <f t="shared" si="29"/>
        <v>23.50468650096057</v>
      </c>
      <c r="V47" s="346">
        <f t="shared" si="30"/>
        <v>3.0034146767294656E-2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3.109859067232431E-2</v>
      </c>
      <c r="C48" s="11">
        <v>8.0248839017206808E-2</v>
      </c>
      <c r="D48" s="11">
        <f t="shared" si="25"/>
        <v>4.9150248344882498E-2</v>
      </c>
      <c r="E48" s="11">
        <v>3.3933154976366439E-2</v>
      </c>
      <c r="F48" s="11">
        <f t="shared" si="26"/>
        <v>8.3083403321248944E-2</v>
      </c>
      <c r="G48" s="200">
        <f t="shared" si="27"/>
        <v>5.0410320791782537E-2</v>
      </c>
      <c r="I48" s="11" t="str">
        <f t="shared" si="33"/>
        <v>Process, plant and machine operatives</v>
      </c>
      <c r="J48" s="11">
        <v>2.0640666227657558</v>
      </c>
      <c r="K48" s="11">
        <v>4.4197582563283442</v>
      </c>
      <c r="L48" s="11">
        <v>2.3556916335625884</v>
      </c>
      <c r="M48" s="11">
        <v>1.9895709787211242</v>
      </c>
      <c r="N48" s="11">
        <v>4.3452626122837126</v>
      </c>
      <c r="P48" s="10" t="str">
        <f>name!D16</f>
        <v>42 Secretarial and related occupations</v>
      </c>
      <c r="Q48" s="11">
        <v>13.840859821736492</v>
      </c>
      <c r="R48" s="11">
        <v>8.1555241983535485</v>
      </c>
      <c r="S48" s="345">
        <f t="shared" si="28"/>
        <v>-5.6853356233829437</v>
      </c>
      <c r="T48" s="345">
        <v>6.1995993435139116</v>
      </c>
      <c r="U48" s="345">
        <f t="shared" si="29"/>
        <v>0.51426372013096788</v>
      </c>
      <c r="V48" s="346">
        <f t="shared" si="30"/>
        <v>2.4982160059529468E-2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1.3663354938282867E-2</v>
      </c>
      <c r="C49" s="11">
        <v>2.3506093182744273E-2</v>
      </c>
      <c r="D49" s="11">
        <f t="shared" si="25"/>
        <v>9.8427382444614062E-3</v>
      </c>
      <c r="E49" s="11">
        <v>1.2271001943293216E-2</v>
      </c>
      <c r="F49" s="11">
        <f t="shared" si="26"/>
        <v>2.2113740187754624E-2</v>
      </c>
      <c r="G49" s="200">
        <f t="shared" si="27"/>
        <v>4.3649194298991834E-2</v>
      </c>
      <c r="I49" s="11" t="str">
        <f t="shared" si="33"/>
        <v>Elementary occupations</v>
      </c>
      <c r="J49" s="11">
        <v>5.3152751088245491</v>
      </c>
      <c r="K49" s="11">
        <v>9.1450141608179667</v>
      </c>
      <c r="L49" s="11">
        <v>3.8297390519934176</v>
      </c>
      <c r="M49" s="11">
        <v>4.5533721087271655</v>
      </c>
      <c r="N49" s="11">
        <v>8.383111160720583</v>
      </c>
      <c r="P49" s="10" t="str">
        <f>name!D17</f>
        <v>51 Skilled agricultural and related trades</v>
      </c>
      <c r="Q49" s="11">
        <v>1.0680379401514437</v>
      </c>
      <c r="R49" s="11">
        <v>1.3090792281499022</v>
      </c>
      <c r="S49" s="345">
        <f t="shared" si="28"/>
        <v>0.24104128799845848</v>
      </c>
      <c r="T49" s="345">
        <v>0.77455646299046865</v>
      </c>
      <c r="U49" s="345">
        <f t="shared" si="29"/>
        <v>1.0155977509889271</v>
      </c>
      <c r="V49" s="346">
        <f t="shared" si="30"/>
        <v>3.7025743990088733E-2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2.0716070662460832E-2</v>
      </c>
      <c r="C50" s="11">
        <v>3.5221786666868794E-2</v>
      </c>
      <c r="D50" s="11">
        <f t="shared" si="25"/>
        <v>1.4505716004407962E-2</v>
      </c>
      <c r="E50" s="11">
        <v>1.2966534188273343E-2</v>
      </c>
      <c r="F50" s="11">
        <f t="shared" si="26"/>
        <v>2.7472250192681305E-2</v>
      </c>
      <c r="G50" s="200">
        <f t="shared" si="27"/>
        <v>3.2935537021825612E-2</v>
      </c>
      <c r="O50" s="71"/>
      <c r="P50" s="10" t="str">
        <f>name!D18</f>
        <v>52 Skilled metal, electrical and electronic trades</v>
      </c>
      <c r="Q50" s="11">
        <v>0.36369761560423625</v>
      </c>
      <c r="R50" s="11">
        <v>0.88423046448017983</v>
      </c>
      <c r="S50" s="345">
        <f t="shared" si="28"/>
        <v>0.52053284887594353</v>
      </c>
      <c r="T50" s="345">
        <v>0.39568399580749564</v>
      </c>
      <c r="U50" s="345">
        <f t="shared" si="29"/>
        <v>0.91621684468343911</v>
      </c>
      <c r="V50" s="346">
        <f t="shared" si="30"/>
        <v>5.0303085936304948E-2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5.4122372183120935E-3</v>
      </c>
      <c r="C51" s="11">
        <v>9.1546435848377412E-3</v>
      </c>
      <c r="D51" s="11">
        <f t="shared" ref="D51" si="34">C51-B51</f>
        <v>3.7424063665256477E-3</v>
      </c>
      <c r="E51" s="11">
        <v>4.1032606357194719E-3</v>
      </c>
      <c r="F51" s="11">
        <f t="shared" ref="F51" si="35">SUM(D51:E51)</f>
        <v>7.8456670022451196E-3</v>
      </c>
      <c r="G51" s="200">
        <f t="shared" si="27"/>
        <v>3.8333771345420153E-2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0.28297106338655831</v>
      </c>
      <c r="R51" s="11">
        <v>0.1902519834947389</v>
      </c>
      <c r="S51" s="345">
        <f t="shared" si="28"/>
        <v>-9.2719079891819406E-2</v>
      </c>
      <c r="T51" s="345">
        <v>9.8012888173873575E-2</v>
      </c>
      <c r="U51" s="345">
        <f t="shared" si="29"/>
        <v>5.2938082820541688E-3</v>
      </c>
      <c r="V51" s="346">
        <f t="shared" si="30"/>
        <v>2.0025377916399467E-2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4.6479999899699073E-2</v>
      </c>
      <c r="C52" s="11">
        <v>9.4601614811806664E-2</v>
      </c>
      <c r="D52" s="11">
        <f t="shared" si="25"/>
        <v>4.8121614912107591E-2</v>
      </c>
      <c r="E52" s="11">
        <v>4.0442349897550321E-2</v>
      </c>
      <c r="F52" s="11">
        <f t="shared" si="26"/>
        <v>8.8563964809657919E-2</v>
      </c>
      <c r="G52" s="200">
        <f t="shared" si="27"/>
        <v>4.2615929547075826E-2</v>
      </c>
      <c r="I52" s="11" t="str">
        <f>I41</f>
        <v>Managers, directors and senior officials</v>
      </c>
      <c r="J52" s="11">
        <f t="array" ref="J52:J60">MMULT(aggregation!$B$13:$AA$21,B123:B148)</f>
        <v>3.9787844147599536</v>
      </c>
      <c r="K52" s="11">
        <f t="array" ref="K52:K60">MMULT(aggregation!$B$13:$AA$21,C123:C148)</f>
        <v>4.499274620446533</v>
      </c>
      <c r="L52" s="11">
        <f t="array" ref="L52:L60">MMULT(aggregation!$B$13:$AA$21,D123:D148)</f>
        <v>0.52049020568657967</v>
      </c>
      <c r="M52" s="11">
        <f t="array" ref="M52:M60">MMULT(aggregation!$B$13:$AA$21,E123:E148)</f>
        <v>2.2815112943645488</v>
      </c>
      <c r="N52" s="11">
        <f t="array" ref="N52:N60">MMULT(aggregation!$B$13:$AA$21,F123:F148)</f>
        <v>2.8020015000511282</v>
      </c>
      <c r="P52" s="10" t="str">
        <f>name!D20</f>
        <v>54 Textiles, printing and other skilled trades</v>
      </c>
      <c r="Q52" s="11">
        <v>5.4669544226410203</v>
      </c>
      <c r="R52" s="11">
        <v>5.9268394599034284</v>
      </c>
      <c r="S52" s="345">
        <f t="shared" si="28"/>
        <v>0.45988503726240815</v>
      </c>
      <c r="T52" s="345">
        <v>3.3055789230145707</v>
      </c>
      <c r="U52" s="345">
        <f t="shared" si="29"/>
        <v>3.7654639602769788</v>
      </c>
      <c r="V52" s="346">
        <f t="shared" si="30"/>
        <v>3.2029167530299496E-2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5.1037817878642901E-2</v>
      </c>
      <c r="C53" s="11">
        <v>9.5911974785168108E-2</v>
      </c>
      <c r="D53" s="11">
        <f t="shared" si="25"/>
        <v>4.4874156906525207E-2</v>
      </c>
      <c r="E53" s="11">
        <v>4.2903594263102619E-2</v>
      </c>
      <c r="F53" s="11">
        <f t="shared" si="26"/>
        <v>8.7777751169627827E-2</v>
      </c>
      <c r="G53" s="200">
        <f t="shared" si="27"/>
        <v>4.1512130221238674E-2</v>
      </c>
      <c r="I53" s="11" t="str">
        <f>I42</f>
        <v>Professional occupations</v>
      </c>
      <c r="J53" s="11">
        <v>8.5055881154240218</v>
      </c>
      <c r="K53" s="11">
        <v>4.7359687576107552</v>
      </c>
      <c r="L53" s="11">
        <v>-3.7696193578132666</v>
      </c>
      <c r="M53" s="11">
        <v>2.0895739489742229</v>
      </c>
      <c r="N53" s="11">
        <v>-1.6800454088390433</v>
      </c>
      <c r="P53" s="10" t="str">
        <f>name!D21</f>
        <v>61 Caring personal service occupations</v>
      </c>
      <c r="Q53" s="11">
        <v>57.54842587530306</v>
      </c>
      <c r="R53" s="11">
        <v>64.639309243796873</v>
      </c>
      <c r="S53" s="345">
        <f t="shared" si="28"/>
        <v>7.0908833684938131</v>
      </c>
      <c r="T53" s="345">
        <v>35.119945294677848</v>
      </c>
      <c r="U53" s="345">
        <f t="shared" si="29"/>
        <v>42.210828663171661</v>
      </c>
      <c r="V53" s="346">
        <f t="shared" si="30"/>
        <v>3.2269760861693531E-2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1.7089650570596974E-2</v>
      </c>
      <c r="C54" s="11">
        <v>2.8226111241305293E-2</v>
      </c>
      <c r="D54" s="11">
        <f t="shared" ref="D54:D55" si="36">C54-B54</f>
        <v>1.113646067070832E-2</v>
      </c>
      <c r="E54" s="11">
        <v>1.276788362953727E-2</v>
      </c>
      <c r="F54" s="11">
        <f t="shared" ref="F54:F55" si="37">SUM(D54:E54)</f>
        <v>2.390434430024559E-2</v>
      </c>
      <c r="G54" s="200">
        <f t="shared" si="27"/>
        <v>3.7898100276287705E-2</v>
      </c>
      <c r="I54" s="11" t="str">
        <f>I43</f>
        <v>Associate professional occupations</v>
      </c>
      <c r="J54" s="11">
        <v>7.4516816477720731</v>
      </c>
      <c r="K54" s="11">
        <v>7.7715319033976389</v>
      </c>
      <c r="L54" s="11">
        <v>0.31985025562556596</v>
      </c>
      <c r="M54" s="11">
        <v>3.5351188473224919</v>
      </c>
      <c r="N54" s="11">
        <v>3.8549691029480582</v>
      </c>
      <c r="P54" s="10" t="str">
        <f>name!D22</f>
        <v>62 Leisure, travel and related personal service occupations</v>
      </c>
      <c r="Q54" s="11">
        <v>9.6088638245559945</v>
      </c>
      <c r="R54" s="11">
        <v>8.1740168194858178</v>
      </c>
      <c r="S54" s="345">
        <f t="shared" si="28"/>
        <v>-1.4348470050701767</v>
      </c>
      <c r="T54" s="345">
        <v>4.6309850397074381</v>
      </c>
      <c r="U54" s="345">
        <f t="shared" si="29"/>
        <v>3.1961380346372614</v>
      </c>
      <c r="V54" s="346">
        <f t="shared" si="30"/>
        <v>2.6570758588981835E-2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1.4608501440006058E-3</v>
      </c>
      <c r="C55" s="11">
        <v>2.1789742076953411E-3</v>
      </c>
      <c r="D55" s="11">
        <f t="shared" si="36"/>
        <v>7.1812406369473536E-4</v>
      </c>
      <c r="E55" s="11">
        <v>9.6439782156954913E-4</v>
      </c>
      <c r="F55" s="11">
        <f t="shared" si="37"/>
        <v>1.6825218852642844E-3</v>
      </c>
      <c r="G55" s="200">
        <f t="shared" si="27"/>
        <v>3.4371863958324367E-2</v>
      </c>
      <c r="I55" s="11" t="str">
        <f>I44</f>
        <v>Administrative and secretarial occupations</v>
      </c>
      <c r="J55" s="11">
        <v>6.2447428008329471</v>
      </c>
      <c r="K55" s="11">
        <v>8.4074045955841292</v>
      </c>
      <c r="L55" s="11">
        <v>2.1626617947511821</v>
      </c>
      <c r="M55" s="11">
        <v>4.4045348074905881</v>
      </c>
      <c r="N55" s="11">
        <v>6.5671966022417703</v>
      </c>
      <c r="P55" s="10" t="str">
        <f>name!D23</f>
        <v>63 Community and civil enforcement occupations</v>
      </c>
      <c r="Q55" s="11">
        <v>0.15444508820352812</v>
      </c>
      <c r="R55" s="11">
        <v>0.20063210426554726</v>
      </c>
      <c r="S55" s="345">
        <f t="shared" si="28"/>
        <v>4.6187016062019137E-2</v>
      </c>
      <c r="T55" s="345">
        <v>0.1237522499971604</v>
      </c>
      <c r="U55" s="345">
        <f t="shared" si="29"/>
        <v>0.16993926605917953</v>
      </c>
      <c r="V55" s="346">
        <f t="shared" si="30"/>
        <v>4.001257694899496E-2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0.11587376059582495</v>
      </c>
      <c r="C56" s="11">
        <v>0.17533254300489468</v>
      </c>
      <c r="D56" s="11">
        <f t="shared" si="25"/>
        <v>5.9458782409069724E-2</v>
      </c>
      <c r="E56" s="11">
        <v>7.411201756994247E-2</v>
      </c>
      <c r="F56" s="11">
        <f t="shared" si="26"/>
        <v>0.13357079997901219</v>
      </c>
      <c r="G56" s="200">
        <f t="shared" si="27"/>
        <v>3.3512497689498932E-2</v>
      </c>
      <c r="I56" s="11" t="str">
        <f t="shared" ref="I56:I60" si="38">I45</f>
        <v>Skilled trades occupations</v>
      </c>
      <c r="J56" s="11">
        <v>1.5265705738522022</v>
      </c>
      <c r="K56" s="11">
        <v>2.4415776201401327</v>
      </c>
      <c r="L56" s="11">
        <v>0.91500704628793073</v>
      </c>
      <c r="M56" s="11">
        <v>1.0779715238280914</v>
      </c>
      <c r="N56" s="11">
        <v>1.9929785701160223</v>
      </c>
      <c r="P56" s="10" t="str">
        <f>name!D24</f>
        <v>71 Sales occupations</v>
      </c>
      <c r="Q56" s="11">
        <v>32.472196762167087</v>
      </c>
      <c r="R56" s="11">
        <v>31.419605792625536</v>
      </c>
      <c r="S56" s="345">
        <f t="shared" si="28"/>
        <v>-1.0525909695415514</v>
      </c>
      <c r="T56" s="345">
        <v>17.593973344005594</v>
      </c>
      <c r="U56" s="345">
        <f t="shared" si="29"/>
        <v>16.541382374464042</v>
      </c>
      <c r="V56" s="346">
        <f t="shared" si="30"/>
        <v>2.9284691020118325E-2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5.0674565996751658E-2</v>
      </c>
      <c r="C57" s="11">
        <v>0.10624897088901508</v>
      </c>
      <c r="D57" s="11">
        <f t="shared" si="25"/>
        <v>5.5574404892263424E-2</v>
      </c>
      <c r="E57" s="11">
        <v>3.7749966845633649E-2</v>
      </c>
      <c r="F57" s="11">
        <f t="shared" si="26"/>
        <v>9.3324371737897066E-2</v>
      </c>
      <c r="G57" s="200">
        <f t="shared" si="27"/>
        <v>3.7812384823085132E-2</v>
      </c>
      <c r="I57" s="11" t="str">
        <f t="shared" si="38"/>
        <v>Caring, leisure and other service occupations</v>
      </c>
      <c r="J57" s="11">
        <v>7.1293355795328885</v>
      </c>
      <c r="K57" s="11">
        <v>8.0090294162691791</v>
      </c>
      <c r="L57" s="11">
        <v>0.8796938367362912</v>
      </c>
      <c r="M57" s="11">
        <v>4.471089249488565</v>
      </c>
      <c r="N57" s="11">
        <v>5.3507830862248555</v>
      </c>
      <c r="P57" s="10" t="str">
        <f>name!D25</f>
        <v>72 Customer service occupations</v>
      </c>
      <c r="Q57" s="11">
        <v>8.0140120164934672</v>
      </c>
      <c r="R57" s="11">
        <v>8.9639891962591474</v>
      </c>
      <c r="S57" s="345">
        <f t="shared" si="28"/>
        <v>0.94997717976568019</v>
      </c>
      <c r="T57" s="345">
        <v>4.5242264454400711</v>
      </c>
      <c r="U57" s="345">
        <f t="shared" si="29"/>
        <v>5.4742036252057513</v>
      </c>
      <c r="V57" s="346">
        <f t="shared" si="30"/>
        <v>3.0289093344765039E-2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3.2061277848521294E-2</v>
      </c>
      <c r="C58" s="11">
        <v>0.11592379508587415</v>
      </c>
      <c r="D58" s="11">
        <f t="shared" ref="D58:D59" si="39">C58-B58</f>
        <v>8.3862517237352857E-2</v>
      </c>
      <c r="E58" s="11">
        <v>3.9121310973524941E-2</v>
      </c>
      <c r="F58" s="11">
        <f t="shared" ref="F58:F59" si="40">SUM(D58:E58)</f>
        <v>0.1229838282108778</v>
      </c>
      <c r="G58" s="200">
        <f t="shared" si="27"/>
        <v>5.4612375688600556E-2</v>
      </c>
      <c r="I58" s="11" t="str">
        <f t="shared" si="38"/>
        <v>Sales and customer service occupations</v>
      </c>
      <c r="J58" s="11">
        <v>2.9178522693640612</v>
      </c>
      <c r="K58" s="11">
        <v>4.3191668118042505</v>
      </c>
      <c r="L58" s="11">
        <v>1.4013145424401894</v>
      </c>
      <c r="M58" s="11">
        <v>1.9744160295369926</v>
      </c>
      <c r="N58" s="11">
        <v>3.375730571977182</v>
      </c>
      <c r="P58" s="10" t="str">
        <f>name!D26</f>
        <v>81 Process, plant and machine operatives</v>
      </c>
      <c r="Q58" s="11">
        <v>3.3997597825810368</v>
      </c>
      <c r="R58" s="11">
        <v>3.5037006453421533</v>
      </c>
      <c r="S58" s="345">
        <f t="shared" si="28"/>
        <v>0.10394086276111647</v>
      </c>
      <c r="T58" s="345">
        <v>1.8087884992242151</v>
      </c>
      <c r="U58" s="345">
        <f t="shared" si="29"/>
        <v>1.9127293619853316</v>
      </c>
      <c r="V58" s="346">
        <f t="shared" si="30"/>
        <v>2.8848031111924133E-2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6.9852597401641736E-2</v>
      </c>
      <c r="C59" s="11">
        <v>0.14758543806979568</v>
      </c>
      <c r="D59" s="11">
        <f t="shared" si="39"/>
        <v>7.7732840668153946E-2</v>
      </c>
      <c r="E59" s="11">
        <v>7.560630719913819E-2</v>
      </c>
      <c r="F59" s="11">
        <f t="shared" si="40"/>
        <v>0.15333914786729214</v>
      </c>
      <c r="G59" s="200">
        <f t="shared" si="27"/>
        <v>5.0115777362162106E-2</v>
      </c>
      <c r="I59" s="11" t="str">
        <f t="shared" si="38"/>
        <v>Process, plant and machine operatives</v>
      </c>
      <c r="J59" s="11">
        <v>1.0243394304124593</v>
      </c>
      <c r="K59" s="11">
        <v>2.0274469208728343</v>
      </c>
      <c r="L59" s="11">
        <v>1.0031074904603754</v>
      </c>
      <c r="M59" s="11">
        <v>0.8930675383723683</v>
      </c>
      <c r="N59" s="11">
        <v>1.8961750288327437</v>
      </c>
      <c r="P59" s="10" t="str">
        <f>name!D27</f>
        <v>82 Transport and mobile machine drivers and operatives</v>
      </c>
      <c r="Q59" s="11">
        <v>1.0997620241424917</v>
      </c>
      <c r="R59" s="11">
        <v>1.6969999105326383</v>
      </c>
      <c r="S59" s="345">
        <f t="shared" si="28"/>
        <v>0.59723788639014663</v>
      </c>
      <c r="T59" s="345">
        <v>0.91758512662921299</v>
      </c>
      <c r="U59" s="345">
        <f t="shared" si="29"/>
        <v>1.5148230130193596</v>
      </c>
      <c r="V59" s="346">
        <f t="shared" si="30"/>
        <v>4.1275047528249953E-2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4.7015717788204738E-4</v>
      </c>
      <c r="C60" s="11">
        <v>3.3038287357965864E-3</v>
      </c>
      <c r="D60" s="11">
        <f t="shared" si="25"/>
        <v>2.8336715579145391E-3</v>
      </c>
      <c r="E60" s="11">
        <v>1.7300431783161033E-3</v>
      </c>
      <c r="F60" s="11">
        <f t="shared" si="26"/>
        <v>4.5637147362306424E-3</v>
      </c>
      <c r="G60" s="200">
        <f t="shared" si="27"/>
        <v>0.1083611059122378</v>
      </c>
      <c r="I60" s="11" t="str">
        <f t="shared" si="38"/>
        <v>Elementary occupations</v>
      </c>
      <c r="J60" s="11">
        <v>2.5714350916500361</v>
      </c>
      <c r="K60" s="11">
        <v>4.724971206828636</v>
      </c>
      <c r="L60" s="11">
        <v>2.1535361151785999</v>
      </c>
      <c r="M60" s="11">
        <v>2.2671223194297681</v>
      </c>
      <c r="N60" s="11">
        <v>4.4206584346083684</v>
      </c>
      <c r="P60" s="10" t="str">
        <f>name!D28</f>
        <v>91 Elementary trades and related occupations</v>
      </c>
      <c r="Q60" s="11">
        <v>1.9545480710116296</v>
      </c>
      <c r="R60" s="11">
        <v>8.286970865063072</v>
      </c>
      <c r="S60" s="345">
        <f t="shared" si="28"/>
        <v>6.3324227940514426</v>
      </c>
      <c r="T60" s="345">
        <v>4.2777431476208161</v>
      </c>
      <c r="U60" s="345">
        <f t="shared" si="29"/>
        <v>10.610165941672259</v>
      </c>
      <c r="V60" s="346">
        <f t="shared" si="30"/>
        <v>8.0372262310714149E-2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4.5450834566585392E-2</v>
      </c>
      <c r="C61" s="11">
        <v>6.8193793495879826E-2</v>
      </c>
      <c r="D61" s="11">
        <f t="shared" ref="D61" si="41">C61-B61</f>
        <v>2.2742958929294434E-2</v>
      </c>
      <c r="E61" s="11">
        <v>3.1395293566865996E-2</v>
      </c>
      <c r="F61" s="11">
        <f t="shared" ref="F61" si="42">SUM(D61:E61)</f>
        <v>5.413825249616043E-2</v>
      </c>
      <c r="G61" s="200">
        <f t="shared" ref="G61" si="43">IF(B61&gt;0,(1+(E61/B61))^(1/($C$6-$B$6))-1,0)</f>
        <v>3.5631715418225962E-2</v>
      </c>
      <c r="P61" s="10" t="str">
        <f>name!D29</f>
        <v>92 Elementary administration and service occupations</v>
      </c>
      <c r="Q61" s="11">
        <v>30.668443771134687</v>
      </c>
      <c r="R61" s="11">
        <v>24.01283188392285</v>
      </c>
      <c r="S61" s="345">
        <f t="shared" ref="S61" si="44">R61-Q61</f>
        <v>-6.6556118872118368</v>
      </c>
      <c r="T61" s="345">
        <v>14.535460186757399</v>
      </c>
      <c r="U61" s="345">
        <f t="shared" ref="U61" si="45">SUM(S61:T61)</f>
        <v>7.8798482995455625</v>
      </c>
      <c r="V61" s="346">
        <f t="shared" ref="V61" si="46">IF(Q61&gt;0,(1+(T61/Q61))^(1/($C$6-$B$6))-1,0)</f>
        <v>2.6200637969012952E-2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11.680786115901507</v>
      </c>
      <c r="C62" s="11">
        <f t="shared" ref="C62:F62" si="47">SUM(C36:C61)</f>
        <v>18.356033397707343</v>
      </c>
      <c r="D62" s="11">
        <f t="shared" si="47"/>
        <v>6.6752472818058326</v>
      </c>
      <c r="E62" s="11">
        <f t="shared" si="47"/>
        <v>7.4969548302857687</v>
      </c>
      <c r="F62" s="11">
        <f t="shared" si="47"/>
        <v>14.172202112091604</v>
      </c>
      <c r="G62" s="200">
        <f t="shared" si="27"/>
        <v>3.3606008024495093E-2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362.62881404115706</v>
      </c>
      <c r="R62" s="11">
        <f>SUM(R36:R61)</f>
        <v>398.21830475883837</v>
      </c>
      <c r="S62" s="345">
        <f>R62-Q62</f>
        <v>35.589490717681315</v>
      </c>
      <c r="T62" s="11">
        <f>SUM(T36:T61)</f>
        <v>215.13981004959757</v>
      </c>
      <c r="U62" s="345">
        <f>SUM(S62:T62)</f>
        <v>250.72930076727889</v>
      </c>
      <c r="V62" s="346">
        <f t="shared" si="30"/>
        <v>3.1540086312873417E-2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4.8119263462293924</v>
      </c>
      <c r="K63" s="11">
        <f t="array" ref="K63:K71">MMULT(aggregation!$B$13:$AA$21,C152:C177)</f>
        <v>5.6299569622354699</v>
      </c>
      <c r="L63" s="11">
        <f t="array" ref="L63:L71">MMULT(aggregation!$B$13:$AA$21,D152:D177)</f>
        <v>0.81803061600607685</v>
      </c>
      <c r="M63" s="11">
        <f t="array" ref="M63:M71">MMULT(aggregation!$B$13:$AA$21,E152:E177)</f>
        <v>2.7140353873709224</v>
      </c>
      <c r="N63" s="11">
        <f t="array" ref="N63:N71">MMULT(aggregation!$B$13:$AA$21,F152:F177)</f>
        <v>3.5320660033769995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7.2384245790698376</v>
      </c>
      <c r="K64" s="11">
        <v>9.0030384834968604</v>
      </c>
      <c r="L64" s="11">
        <v>1.7646139044270219</v>
      </c>
      <c r="M64" s="11">
        <v>3.3729733297633091</v>
      </c>
      <c r="N64" s="11">
        <v>5.1375872341903319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5.0584564286211009</v>
      </c>
      <c r="C65" s="11">
        <v>6.6538298081520013</v>
      </c>
      <c r="D65" s="11">
        <f>C65-B65</f>
        <v>1.5953733795309004</v>
      </c>
      <c r="E65" s="11">
        <v>3.1699072733583207</v>
      </c>
      <c r="F65" s="11">
        <f>SUM(D65:E65)</f>
        <v>4.7652806528892206</v>
      </c>
      <c r="G65" s="200">
        <f>IF(B65&gt;0,(1+(E65/B65))^(1/($C$6-$B$6))-1,0)</f>
        <v>3.2966802570690179E-2</v>
      </c>
      <c r="I65" s="11" t="str">
        <f>I54</f>
        <v>Associate professional occupations</v>
      </c>
      <c r="J65" s="11">
        <v>5.8766054720886114</v>
      </c>
      <c r="K65" s="11">
        <v>6.9461687642433008</v>
      </c>
      <c r="L65" s="11">
        <v>1.0695632921546894</v>
      </c>
      <c r="M65" s="11">
        <v>2.9202353771407044</v>
      </c>
      <c r="N65" s="11">
        <v>3.9897986692953937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2.1396741137398196</v>
      </c>
      <c r="C66" s="11">
        <v>3.3623088089632263</v>
      </c>
      <c r="D66" s="11">
        <f t="shared" ref="D66:D89" si="50">C66-B66</f>
        <v>1.2226346952234066</v>
      </c>
      <c r="E66" s="11">
        <v>1.689332325937595</v>
      </c>
      <c r="F66" s="11">
        <f t="shared" ref="F66:F89" si="51">SUM(D66:E66)</f>
        <v>2.9119670211610016</v>
      </c>
      <c r="G66" s="200">
        <f t="shared" ref="G66:G89" si="52">IF(B66&gt;0,(1+(E66/B66))^(1/($C$6-$B$6))-1,0)</f>
        <v>3.9559211289853069E-2</v>
      </c>
      <c r="I66" s="11" t="str">
        <f>I55</f>
        <v>Administrative and secretarial occupations</v>
      </c>
      <c r="J66" s="11">
        <v>5.8740175685394682</v>
      </c>
      <c r="K66" s="11">
        <v>7.4586830430993096</v>
      </c>
      <c r="L66" s="11">
        <v>1.584665474559841</v>
      </c>
      <c r="M66" s="11">
        <v>3.656063137799102</v>
      </c>
      <c r="N66" s="11">
        <v>5.2407286123589429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6.935636721461095</v>
      </c>
      <c r="C67" s="11">
        <v>13.135371387944131</v>
      </c>
      <c r="D67" s="11">
        <f t="shared" si="50"/>
        <v>6.1997346664830362</v>
      </c>
      <c r="E67" s="11">
        <v>4.4728151850408855</v>
      </c>
      <c r="F67" s="11">
        <f t="shared" si="51"/>
        <v>10.672549851523922</v>
      </c>
      <c r="G67" s="200">
        <f t="shared" si="52"/>
        <v>3.3735327977722385E-2</v>
      </c>
      <c r="I67" s="11" t="str">
        <f t="shared" ref="I67:I71" si="53">I56</f>
        <v>Skilled trades occupations</v>
      </c>
      <c r="J67" s="11">
        <v>3.1667419523546116</v>
      </c>
      <c r="K67" s="11">
        <v>4.6790002407325639</v>
      </c>
      <c r="L67" s="11">
        <v>1.5122582883779516</v>
      </c>
      <c r="M67" s="11">
        <v>1.8973007726725071</v>
      </c>
      <c r="N67" s="11">
        <v>3.4095590610504583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7.2198783698265094</v>
      </c>
      <c r="C68" s="11">
        <v>10.145996506864998</v>
      </c>
      <c r="D68" s="11">
        <f t="shared" si="50"/>
        <v>2.9261181370384888</v>
      </c>
      <c r="E68" s="11">
        <v>4.5211682214661799</v>
      </c>
      <c r="F68" s="11">
        <f t="shared" si="51"/>
        <v>7.4472863585046687</v>
      </c>
      <c r="G68" s="200">
        <f t="shared" si="52"/>
        <v>3.2948006930764162E-2</v>
      </c>
      <c r="I68" s="11" t="str">
        <f t="shared" si="53"/>
        <v>Caring, leisure and other service occupations</v>
      </c>
      <c r="J68" s="11">
        <v>4.9910915247446788</v>
      </c>
      <c r="K68" s="11">
        <v>6.6729984993891023</v>
      </c>
      <c r="L68" s="11">
        <v>1.6819069746444226</v>
      </c>
      <c r="M68" s="11">
        <v>3.531934010673353</v>
      </c>
      <c r="N68" s="11">
        <v>5.2138409853177752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20.162437720753712</v>
      </c>
      <c r="C69" s="11">
        <v>27.694600692168788</v>
      </c>
      <c r="D69" s="11">
        <f t="shared" ref="D69" si="54">C69-B69</f>
        <v>7.532162971415076</v>
      </c>
      <c r="E69" s="11">
        <v>12.406685289004182</v>
      </c>
      <c r="F69" s="11">
        <f t="shared" ref="F69" si="55">SUM(D69:E69)</f>
        <v>19.938848260419256</v>
      </c>
      <c r="G69" s="200">
        <f t="shared" si="52"/>
        <v>3.2486071684681761E-2</v>
      </c>
      <c r="I69" s="11" t="str">
        <f t="shared" si="53"/>
        <v>Sales and customer service occupations</v>
      </c>
      <c r="J69" s="11">
        <v>2.7486113008028648</v>
      </c>
      <c r="K69" s="11">
        <v>4.0178537192536075</v>
      </c>
      <c r="L69" s="11">
        <v>1.2692424184507425</v>
      </c>
      <c r="M69" s="11">
        <v>1.6053585519709106</v>
      </c>
      <c r="N69" s="11">
        <v>2.8746009704216533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9.0557589952186071</v>
      </c>
      <c r="C70" s="11">
        <v>13.126374158072947</v>
      </c>
      <c r="D70" s="11">
        <f t="shared" si="50"/>
        <v>4.0706151628543399</v>
      </c>
      <c r="E70" s="11">
        <v>5.7155778068790406</v>
      </c>
      <c r="F70" s="11">
        <f t="shared" si="51"/>
        <v>9.7861929697333814</v>
      </c>
      <c r="G70" s="200">
        <f t="shared" si="52"/>
        <v>3.315701690833639E-2</v>
      </c>
      <c r="I70" s="11" t="str">
        <f t="shared" si="53"/>
        <v>Process, plant and machine operatives</v>
      </c>
      <c r="J70" s="11">
        <v>1.7319132347949653</v>
      </c>
      <c r="K70" s="11">
        <v>3.0319882690440472</v>
      </c>
      <c r="L70" s="11">
        <v>1.3000750342490819</v>
      </c>
      <c r="M70" s="11">
        <v>1.3913061777598192</v>
      </c>
      <c r="N70" s="11">
        <v>2.6913812120089009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1.5815267370912067</v>
      </c>
      <c r="C71" s="11">
        <v>2.268286688035027</v>
      </c>
      <c r="D71" s="11">
        <f t="shared" si="50"/>
        <v>0.68675995094382025</v>
      </c>
      <c r="E71" s="11">
        <v>0.85291030720990713</v>
      </c>
      <c r="F71" s="11">
        <f t="shared" si="51"/>
        <v>1.5396702581537274</v>
      </c>
      <c r="G71" s="200">
        <f t="shared" si="52"/>
        <v>2.9172407198001959E-2</v>
      </c>
      <c r="I71" s="11" t="str">
        <f t="shared" si="53"/>
        <v>Elementary occupations</v>
      </c>
      <c r="J71" s="11">
        <v>2.4012084298215575</v>
      </c>
      <c r="K71" s="11">
        <v>4.0132509458052628</v>
      </c>
      <c r="L71" s="11">
        <v>1.6120425159837055</v>
      </c>
      <c r="M71" s="11">
        <v>1.9048109745353776</v>
      </c>
      <c r="N71" s="11">
        <v>3.5168534905190834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1.8732789590165189</v>
      </c>
      <c r="C72" s="11">
        <v>5.492334647290857</v>
      </c>
      <c r="D72" s="11">
        <f t="shared" si="50"/>
        <v>3.6190556882743383</v>
      </c>
      <c r="E72" s="11">
        <v>2.3612902501184547</v>
      </c>
      <c r="F72" s="11">
        <f t="shared" si="51"/>
        <v>5.9803459383927926</v>
      </c>
      <c r="G72" s="200">
        <f t="shared" si="52"/>
        <v>5.5878107514607533E-2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0.43913915069703913</v>
      </c>
      <c r="C73" s="11">
        <v>0.56141642084589904</v>
      </c>
      <c r="D73" s="11">
        <f t="shared" si="50"/>
        <v>0.12227727014885992</v>
      </c>
      <c r="E73" s="11">
        <v>0.15303951653498582</v>
      </c>
      <c r="F73" s="11">
        <f t="shared" si="51"/>
        <v>0.27531678668384574</v>
      </c>
      <c r="G73" s="200">
        <f t="shared" si="52"/>
        <v>2.0132788695891746E-2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1.6434614478629903</v>
      </c>
      <c r="C74" s="11">
        <v>2.156044719347578</v>
      </c>
      <c r="D74" s="11">
        <f t="shared" ref="D74:D75" si="56">C74-B74</f>
        <v>0.51258327148458771</v>
      </c>
      <c r="E74" s="11">
        <v>0.91789454797206838</v>
      </c>
      <c r="F74" s="11">
        <f t="shared" ref="F74:F75" si="57">SUM(D74:E74)</f>
        <v>1.4304778194566561</v>
      </c>
      <c r="G74" s="200">
        <f t="shared" si="52"/>
        <v>3.002404144187576E-2</v>
      </c>
      <c r="I74" s="11" t="str">
        <f>I63</f>
        <v>Managers, directors and senior officials</v>
      </c>
      <c r="J74" s="11">
        <f t="array" ref="J74:J82">MMULT(aggregation!$B$13:$AA$21,B181:B206)</f>
        <v>12.012837468178265</v>
      </c>
      <c r="K74" s="11">
        <f t="array" ref="K74:K82">MMULT(aggregation!$B$13:$AA$21,C181:C206)</f>
        <v>10.235664506536287</v>
      </c>
      <c r="L74" s="11">
        <f t="array" ref="L74:L82">MMULT(aggregation!$B$13:$AA$21,D181:D206)</f>
        <v>-1.7771729616419774</v>
      </c>
      <c r="M74" s="11">
        <f t="array" ref="M74:M82">MMULT(aggregation!$B$13:$AA$21,E181:E206)</f>
        <v>4.7732538117579129</v>
      </c>
      <c r="N74" s="11">
        <f t="array" ref="N74:N82">MMULT(aggregation!$B$13:$AA$21,F181:F206)</f>
        <v>2.9960808501159355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5.1574606105588945</v>
      </c>
      <c r="C75" s="11">
        <v>7.8571050107892493</v>
      </c>
      <c r="D75" s="11">
        <f t="shared" si="56"/>
        <v>2.6996444002303548</v>
      </c>
      <c r="E75" s="11">
        <v>3.4052548631813564</v>
      </c>
      <c r="F75" s="11">
        <f t="shared" si="57"/>
        <v>6.1048992634117116</v>
      </c>
      <c r="G75" s="200">
        <f t="shared" si="52"/>
        <v>3.4375851340452623E-2</v>
      </c>
      <c r="I75" s="11" t="str">
        <f>I64</f>
        <v>Professional occupations</v>
      </c>
      <c r="J75" s="11">
        <v>16.607371094573757</v>
      </c>
      <c r="K75" s="11">
        <v>16.592847602115338</v>
      </c>
      <c r="L75" s="11">
        <v>-1.4523492458421661E-2</v>
      </c>
      <c r="M75" s="11">
        <v>6.8558449693299561</v>
      </c>
      <c r="N75" s="11">
        <v>6.8413214768715349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4.7642086858900745</v>
      </c>
      <c r="C76" s="11">
        <v>8.895417148083741</v>
      </c>
      <c r="D76" s="11">
        <f t="shared" si="50"/>
        <v>4.1312084621936664</v>
      </c>
      <c r="E76" s="11">
        <v>3.8172997857796629</v>
      </c>
      <c r="F76" s="11">
        <f t="shared" si="51"/>
        <v>7.9485082479733293</v>
      </c>
      <c r="G76" s="200">
        <f t="shared" si="52"/>
        <v>4.0011617419544843E-2</v>
      </c>
      <c r="I76" s="11" t="str">
        <f>I65</f>
        <v>Associate professional occupations</v>
      </c>
      <c r="J76" s="11">
        <v>16.826271952521314</v>
      </c>
      <c r="K76" s="11">
        <v>17.360440122602991</v>
      </c>
      <c r="L76" s="11">
        <v>0.53416817008167738</v>
      </c>
      <c r="M76" s="11">
        <v>7.8011715463302096</v>
      </c>
      <c r="N76" s="11">
        <v>8.3353397164118874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0.70827095358843473</v>
      </c>
      <c r="C77" s="11">
        <v>1.3983690156526607</v>
      </c>
      <c r="D77" s="11">
        <f t="shared" si="50"/>
        <v>0.69009806206422597</v>
      </c>
      <c r="E77" s="11">
        <v>0.65562575930209877</v>
      </c>
      <c r="F77" s="11">
        <f t="shared" si="51"/>
        <v>1.3457238213663247</v>
      </c>
      <c r="G77" s="200">
        <f t="shared" si="52"/>
        <v>4.4653194702458432E-2</v>
      </c>
      <c r="I77" s="11" t="str">
        <f>I66</f>
        <v>Administrative and secretarial occupations</v>
      </c>
      <c r="J77" s="11">
        <v>20.435731943599066</v>
      </c>
      <c r="K77" s="11">
        <v>15.913577663676405</v>
      </c>
      <c r="L77" s="11">
        <v>-4.5221542799226615</v>
      </c>
      <c r="M77" s="11">
        <v>8.5479209335993502</v>
      </c>
      <c r="N77" s="11">
        <v>4.0257666536766878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7.5674130783906418E-2</v>
      </c>
      <c r="C78" s="11">
        <v>0.12366417668185335</v>
      </c>
      <c r="D78" s="11">
        <f t="shared" si="50"/>
        <v>4.7990045897946934E-2</v>
      </c>
      <c r="E78" s="11">
        <v>5.1670668103794892E-2</v>
      </c>
      <c r="F78" s="11">
        <f t="shared" si="51"/>
        <v>9.9660714001741826E-2</v>
      </c>
      <c r="G78" s="200">
        <f t="shared" si="52"/>
        <v>3.5306446073054776E-2</v>
      </c>
      <c r="I78" s="11" t="str">
        <f t="shared" ref="I78:I82" si="58">I67</f>
        <v>Skilled trades occupations</v>
      </c>
      <c r="J78" s="11">
        <v>18.256946873548642</v>
      </c>
      <c r="K78" s="11">
        <v>16.220648588743437</v>
      </c>
      <c r="L78" s="11">
        <v>-2.0362982848052056</v>
      </c>
      <c r="M78" s="11">
        <v>6.589361469577395</v>
      </c>
      <c r="N78" s="11">
        <v>4.5530631847721885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0.35164133443241752</v>
      </c>
      <c r="C79" s="11">
        <v>0.67314911896849861</v>
      </c>
      <c r="D79" s="11">
        <f t="shared" si="50"/>
        <v>0.32150778453608109</v>
      </c>
      <c r="E79" s="11">
        <v>0.24928599119326697</v>
      </c>
      <c r="F79" s="11">
        <f t="shared" si="51"/>
        <v>0.57079377572934809</v>
      </c>
      <c r="G79" s="200">
        <f t="shared" si="52"/>
        <v>3.6369926827721555E-2</v>
      </c>
      <c r="I79" s="11" t="str">
        <f t="shared" si="58"/>
        <v>Caring, leisure and other service occupations</v>
      </c>
      <c r="J79" s="11">
        <v>30.458784983981467</v>
      </c>
      <c r="K79" s="11">
        <v>35.225779599585415</v>
      </c>
      <c r="L79" s="11">
        <v>4.7669946156039451</v>
      </c>
      <c r="M79" s="11">
        <v>17.706020456142543</v>
      </c>
      <c r="N79" s="11">
        <v>22.473015071746488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0.13706526834569727</v>
      </c>
      <c r="C80" s="11">
        <v>0.21647585461197827</v>
      </c>
      <c r="D80" s="11">
        <f t="shared" ref="D80" si="59">C80-B80</f>
        <v>7.9410586266281002E-2</v>
      </c>
      <c r="E80" s="11">
        <v>9.4193653506443681E-2</v>
      </c>
      <c r="F80" s="11">
        <f t="shared" ref="F80" si="60">SUM(D80:E80)</f>
        <v>0.17360423977272468</v>
      </c>
      <c r="G80" s="200">
        <f t="shared" si="52"/>
        <v>3.5487208558914185E-2</v>
      </c>
      <c r="I80" s="11" t="str">
        <f t="shared" si="58"/>
        <v>Sales and customer service occupations</v>
      </c>
      <c r="J80" s="11">
        <v>17.584442377307269</v>
      </c>
      <c r="K80" s="11">
        <v>18.465488059085118</v>
      </c>
      <c r="L80" s="11">
        <v>0.88104568177784781</v>
      </c>
      <c r="M80" s="11">
        <v>8.1899303337019909</v>
      </c>
      <c r="N80" s="11">
        <v>9.0709760154798396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0.37108678685528346</v>
      </c>
      <c r="C81" s="11">
        <v>0.73652353616267963</v>
      </c>
      <c r="D81" s="11">
        <f t="shared" si="50"/>
        <v>0.36543674930739617</v>
      </c>
      <c r="E81" s="11">
        <v>0.31989645688357438</v>
      </c>
      <c r="F81" s="11">
        <f t="shared" si="51"/>
        <v>0.68533320619097049</v>
      </c>
      <c r="G81" s="200">
        <f t="shared" si="52"/>
        <v>4.2316153388271882E-2</v>
      </c>
      <c r="I81" s="11" t="str">
        <f t="shared" si="58"/>
        <v>Process, plant and machine operatives</v>
      </c>
      <c r="J81" s="11">
        <v>9.4353638124245087</v>
      </c>
      <c r="K81" s="11">
        <v>10.773660573155645</v>
      </c>
      <c r="L81" s="11">
        <v>1.338296760731136</v>
      </c>
      <c r="M81" s="11">
        <v>4.687984042656284</v>
      </c>
      <c r="N81" s="11">
        <v>6.0262808033874196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2.508417478400724</v>
      </c>
      <c r="C82" s="11">
        <v>4.9345409075017068</v>
      </c>
      <c r="D82" s="11">
        <f t="shared" si="50"/>
        <v>2.4261234291009828</v>
      </c>
      <c r="E82" s="11">
        <v>2.2819026453341369</v>
      </c>
      <c r="F82" s="11">
        <f t="shared" si="51"/>
        <v>4.7080260744351197</v>
      </c>
      <c r="G82" s="200">
        <f t="shared" si="52"/>
        <v>4.4073279633630946E-2</v>
      </c>
      <c r="I82" s="11" t="str">
        <f t="shared" si="58"/>
        <v>Elementary occupations</v>
      </c>
      <c r="J82" s="11">
        <v>12.730861799996116</v>
      </c>
      <c r="K82" s="11">
        <v>12.522948402295516</v>
      </c>
      <c r="L82" s="11">
        <v>-0.20791339770060224</v>
      </c>
      <c r="M82" s="11">
        <v>5.9194037161229085</v>
      </c>
      <c r="N82" s="11">
        <v>5.7114903184223058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0.32525563104441885</v>
      </c>
      <c r="C83" s="11">
        <v>0.49463993327767775</v>
      </c>
      <c r="D83" s="11">
        <f t="shared" ref="D83:D84" si="61">C83-B83</f>
        <v>0.1693843022332589</v>
      </c>
      <c r="E83" s="11">
        <v>0.23123856634261844</v>
      </c>
      <c r="F83" s="11">
        <f t="shared" ref="F83:F84" si="62">SUM(D83:E83)</f>
        <v>0.40062286857587737</v>
      </c>
      <c r="G83" s="200">
        <f t="shared" si="52"/>
        <v>3.6451667063272852E-2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2.7169218314063558E-2</v>
      </c>
      <c r="C84" s="11">
        <v>3.2983755470510426E-2</v>
      </c>
      <c r="D84" s="11">
        <f t="shared" si="61"/>
        <v>5.8145371564468674E-3</v>
      </c>
      <c r="E84" s="11">
        <v>1.4249153070625282E-2</v>
      </c>
      <c r="F84" s="11">
        <f t="shared" si="62"/>
        <v>2.0063690227072148E-2</v>
      </c>
      <c r="G84" s="200">
        <f t="shared" si="52"/>
        <v>2.8508120461456343E-2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1.5540465188198287</v>
      </c>
      <c r="C85" s="11">
        <v>2.8294802876212124</v>
      </c>
      <c r="D85" s="11">
        <f t="shared" si="50"/>
        <v>1.2754337688013837</v>
      </c>
      <c r="E85" s="11">
        <v>1.1205980062732255</v>
      </c>
      <c r="F85" s="11">
        <f t="shared" si="51"/>
        <v>2.3960317750746092</v>
      </c>
      <c r="G85" s="200">
        <f t="shared" si="52"/>
        <v>3.6860039237322617E-2</v>
      </c>
      <c r="I85" s="11" t="str">
        <f>I74</f>
        <v>Managers, directors and senior officials</v>
      </c>
      <c r="J85" s="11">
        <f t="array" ref="J85:J93">MMULT(aggregation!$B$13:$AA$21,B210:B235)</f>
        <v>9.9262426714688399</v>
      </c>
      <c r="K85" s="11">
        <f t="array" ref="K85:K93">MMULT(aggregation!$B$13:$AA$21,C210:C235)</f>
        <v>7.6125698995493503</v>
      </c>
      <c r="L85" s="11">
        <f t="array" ref="L85:L93">MMULT(aggregation!$B$13:$AA$21,D210:D235)</f>
        <v>-2.3136727719194896</v>
      </c>
      <c r="M85" s="11">
        <f t="array" ref="M85:M93">MMULT(aggregation!$B$13:$AA$21,E210:E235)</f>
        <v>4.105286285998571</v>
      </c>
      <c r="N85" s="11">
        <f t="array" ref="N85:N93">MMULT(aggregation!$B$13:$AA$21,F210:F235)</f>
        <v>1.7916135140790816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0.5221195704279501</v>
      </c>
      <c r="C86" s="11">
        <v>0.97428214111232214</v>
      </c>
      <c r="D86" s="11">
        <f t="shared" si="50"/>
        <v>0.45216257068437204</v>
      </c>
      <c r="E86" s="11">
        <v>0.38905628862559594</v>
      </c>
      <c r="F86" s="11">
        <f t="shared" si="51"/>
        <v>0.84121885930996798</v>
      </c>
      <c r="G86" s="200">
        <f t="shared" si="52"/>
        <v>3.7820270172625348E-2</v>
      </c>
      <c r="I86" s="11" t="str">
        <f>I75</f>
        <v>Professional occupations</v>
      </c>
      <c r="J86" s="11">
        <v>11.163721360476</v>
      </c>
      <c r="K86" s="11">
        <v>9.7775311626669215</v>
      </c>
      <c r="L86" s="11">
        <v>-1.3861901978090774</v>
      </c>
      <c r="M86" s="11">
        <v>4.2605884782399759</v>
      </c>
      <c r="N86" s="11">
        <v>2.8743982804308983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0.19840046804710612</v>
      </c>
      <c r="C87" s="11">
        <v>0.48683680599629348</v>
      </c>
      <c r="D87" s="11">
        <f t="shared" ref="D87:D88" si="63">C87-B87</f>
        <v>0.28843633794918733</v>
      </c>
      <c r="E87" s="11">
        <v>0.17742672467297335</v>
      </c>
      <c r="F87" s="11">
        <f t="shared" ref="F87:F88" si="64">SUM(D87:E87)</f>
        <v>0.46586306262216071</v>
      </c>
      <c r="G87" s="200">
        <f t="shared" si="52"/>
        <v>4.3509403850910289E-2</v>
      </c>
      <c r="I87" s="11" t="str">
        <f>I76</f>
        <v>Associate professional occupations</v>
      </c>
      <c r="J87" s="11">
        <v>12.769421422347154</v>
      </c>
      <c r="K87" s="11">
        <v>10.915296697784779</v>
      </c>
      <c r="L87" s="11">
        <v>-1.8541247245623742</v>
      </c>
      <c r="M87" s="11">
        <v>5.0192977569168571</v>
      </c>
      <c r="N87" s="11">
        <v>3.1651730323544829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0.40247351347971755</v>
      </c>
      <c r="C88" s="11">
        <v>0.7293163631022378</v>
      </c>
      <c r="D88" s="11">
        <f t="shared" si="63"/>
        <v>0.32684284962252025</v>
      </c>
      <c r="E88" s="11">
        <v>0.36823379825803149</v>
      </c>
      <c r="F88" s="11">
        <f t="shared" si="64"/>
        <v>0.69507664788055168</v>
      </c>
      <c r="G88" s="200">
        <f t="shared" si="52"/>
        <v>4.4263611837085159E-2</v>
      </c>
      <c r="I88" s="11" t="str">
        <f>I77</f>
        <v>Administrative and secretarial occupations</v>
      </c>
      <c r="J88" s="11">
        <v>20.681234084322242</v>
      </c>
      <c r="K88" s="11">
        <v>13.222871543752854</v>
      </c>
      <c r="L88" s="11">
        <v>-7.4583625405693859</v>
      </c>
      <c r="M88" s="11">
        <v>7.4827648494916952</v>
      </c>
      <c r="N88" s="11">
        <v>2.440230892230888E-2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0.11222163661106818</v>
      </c>
      <c r="C89" s="11">
        <v>0.40778826811065016</v>
      </c>
      <c r="D89" s="11">
        <f t="shared" si="50"/>
        <v>0.29556663149958196</v>
      </c>
      <c r="E89" s="11">
        <v>0.16553231628235618</v>
      </c>
      <c r="F89" s="11">
        <f t="shared" si="51"/>
        <v>0.46109894778193816</v>
      </c>
      <c r="G89" s="200">
        <f t="shared" si="52"/>
        <v>6.2279767912432948E-2</v>
      </c>
      <c r="I89" s="11" t="str">
        <f t="shared" ref="I89:I93" si="65">I78</f>
        <v>Skilled trades occupations</v>
      </c>
      <c r="J89" s="11">
        <v>15.33088385336832</v>
      </c>
      <c r="K89" s="11">
        <v>14.177089208289274</v>
      </c>
      <c r="L89" s="11">
        <v>-1.1537946450790448</v>
      </c>
      <c r="M89" s="11">
        <v>6.1411194561425759</v>
      </c>
      <c r="N89" s="11">
        <v>4.9873248110635311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1.3232214380212031</v>
      </c>
      <c r="C90" s="11">
        <v>2.2772795055960051</v>
      </c>
      <c r="D90" s="11">
        <f t="shared" ref="D90" si="66">C90-B90</f>
        <v>0.95405806757480205</v>
      </c>
      <c r="E90" s="11">
        <v>1.056235637879978</v>
      </c>
      <c r="F90" s="11">
        <f t="shared" ref="F90" si="67">SUM(D90:E90)</f>
        <v>2.0102937054547798</v>
      </c>
      <c r="G90" s="200">
        <f t="shared" ref="G90:G91" si="68">IF(B90&gt;0,(1+(E90/B90))^(1/($C$6-$B$6))-1,0)</f>
        <v>3.9895478193646694E-2</v>
      </c>
      <c r="I90" s="11" t="str">
        <f t="shared" si="65"/>
        <v>Caring, leisure and other service occupations</v>
      </c>
      <c r="J90" s="11">
        <v>21.029629346030053</v>
      </c>
      <c r="K90" s="11">
        <v>17.62251439824626</v>
      </c>
      <c r="L90" s="11">
        <v>-3.4071149477837923</v>
      </c>
      <c r="M90" s="11">
        <v>9.4540440789100941</v>
      </c>
      <c r="N90" s="11">
        <v>6.0469291311263014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74.647981887909395</v>
      </c>
      <c r="C91" s="11">
        <f t="shared" ref="C91:F91" si="69">SUM(C65:C90)</f>
        <v>117.66441566642474</v>
      </c>
      <c r="D91" s="11">
        <f t="shared" si="69"/>
        <v>43.016433778515342</v>
      </c>
      <c r="E91" s="11">
        <f t="shared" si="69"/>
        <v>50.658321038211369</v>
      </c>
      <c r="F91" s="11">
        <f t="shared" si="69"/>
        <v>93.674754816726704</v>
      </c>
      <c r="G91" s="200">
        <f t="shared" si="68"/>
        <v>3.5134991657505887E-2</v>
      </c>
      <c r="I91" s="11" t="str">
        <f t="shared" si="65"/>
        <v>Sales and customer service occupations</v>
      </c>
      <c r="J91" s="11">
        <v>16.248654235161133</v>
      </c>
      <c r="K91" s="11">
        <v>14.884969577501366</v>
      </c>
      <c r="L91" s="11">
        <v>-1.3636846576597677</v>
      </c>
      <c r="M91" s="11">
        <v>7.3906307237491884</v>
      </c>
      <c r="N91" s="11">
        <v>6.0269460660894207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13.78894362309639</v>
      </c>
      <c r="K92" s="11">
        <v>14.433432580186214</v>
      </c>
      <c r="L92" s="11">
        <v>0.64448895708982246</v>
      </c>
      <c r="M92" s="11">
        <v>7.2098563564918869</v>
      </c>
      <c r="N92" s="11">
        <v>7.8543453135817094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20.427511171399658</v>
      </c>
      <c r="K93" s="11">
        <v>20.080793730488608</v>
      </c>
      <c r="L93" s="11">
        <v>-0.34671744091104983</v>
      </c>
      <c r="M93" s="11">
        <v>9.489609476719016</v>
      </c>
      <c r="N93" s="11">
        <v>9.1428920358079644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12.222801829441694</v>
      </c>
      <c r="C94" s="11">
        <v>14.341569818817312</v>
      </c>
      <c r="D94" s="11">
        <f>C94-B94</f>
        <v>2.1187679893756179</v>
      </c>
      <c r="E94" s="11">
        <v>7.2284254457687496</v>
      </c>
      <c r="F94" s="11">
        <f>SUM(D94:E94)</f>
        <v>9.3471934351443675</v>
      </c>
      <c r="G94" s="200">
        <f>IF(B94&gt;0,(1+(E94/B94))^(1/($C$6-$B$6))-1,0)</f>
        <v>3.1458476385204381E-2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4.7290267423627164</v>
      </c>
      <c r="C95" s="11">
        <v>7.0343722215177804</v>
      </c>
      <c r="D95" s="11">
        <f t="shared" ref="D95:D118" si="72">C95-B95</f>
        <v>2.305345479155064</v>
      </c>
      <c r="E95" s="11">
        <v>3.5844667964488646</v>
      </c>
      <c r="F95" s="11">
        <f t="shared" ref="F95:F118" si="73">SUM(D95:E95)</f>
        <v>5.8898122756039282</v>
      </c>
      <c r="G95" s="200">
        <f t="shared" ref="G95:G120" si="74">IF(B95&gt;0,(1+(E95/B95))^(1/($C$6-$B$6))-1,0)</f>
        <v>3.832693376679841E-2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12.454040980702141</v>
      </c>
      <c r="C96" s="11">
        <v>18.300763958084367</v>
      </c>
      <c r="D96" s="11">
        <f t="shared" si="72"/>
        <v>5.8467229773822265</v>
      </c>
      <c r="E96" s="11">
        <v>6.2191350782351407</v>
      </c>
      <c r="F96" s="11">
        <f t="shared" si="73"/>
        <v>12.065858055617367</v>
      </c>
      <c r="G96" s="200">
        <f t="shared" si="74"/>
        <v>2.7370741841779012E-2</v>
      </c>
      <c r="I96" s="11" t="str">
        <f>I85</f>
        <v>Managers, directors and senior officials</v>
      </c>
      <c r="J96" s="11">
        <f t="array" ref="J96:J104">MMULT(aggregation!$B$13:$AA$21,B239:B264)</f>
        <v>6.5915602933652053</v>
      </c>
      <c r="K96" s="11">
        <f t="array" ref="K96:K104">MMULT(aggregation!$B$13:$AA$21,C239:C264)</f>
        <v>4.0628686386552815</v>
      </c>
      <c r="L96" s="11">
        <f t="array" ref="L96:L104">MMULT(aggregation!$B$13:$AA$21,D239:D264)</f>
        <v>-2.5286916547099239</v>
      </c>
      <c r="M96" s="11">
        <f t="array" ref="M96:M104">MMULT(aggregation!$B$13:$AA$21,E239:E264)</f>
        <v>2.3660846559418469</v>
      </c>
      <c r="N96" s="11">
        <f t="array" ref="N96:N104">MMULT(aggregation!$B$13:$AA$21,F239:F264)</f>
        <v>-0.16260699876807683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15.269672115956805</v>
      </c>
      <c r="C97" s="11">
        <v>18.417763269770106</v>
      </c>
      <c r="D97" s="11">
        <f t="shared" si="72"/>
        <v>3.1480911538133007</v>
      </c>
      <c r="E97" s="11">
        <v>9.3619823788856262</v>
      </c>
      <c r="F97" s="11">
        <f t="shared" si="73"/>
        <v>12.510073532698927</v>
      </c>
      <c r="G97" s="200">
        <f t="shared" si="74"/>
        <v>3.2391114814441346E-2</v>
      </c>
      <c r="I97" s="11" t="str">
        <f>I86</f>
        <v>Professional occupations</v>
      </c>
      <c r="J97" s="11">
        <v>6.7700982922094184</v>
      </c>
      <c r="K97" s="11">
        <v>4.391785369867371</v>
      </c>
      <c r="L97" s="11">
        <v>-2.3783129223420474</v>
      </c>
      <c r="M97" s="11">
        <v>2.2341519409483186</v>
      </c>
      <c r="N97" s="11">
        <v>-0.14416098139372896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11.033344673814305</v>
      </c>
      <c r="C98" s="11">
        <v>7.6931658884485579</v>
      </c>
      <c r="D98" s="11">
        <f t="shared" ref="D98" si="75">C98-B98</f>
        <v>-3.3401787853657474</v>
      </c>
      <c r="E98" s="11">
        <v>4.6552623508127047</v>
      </c>
      <c r="F98" s="11">
        <f t="shared" ref="F98" si="76">SUM(D98:E98)</f>
        <v>1.3150835654469573</v>
      </c>
      <c r="G98" s="200">
        <f t="shared" si="74"/>
        <v>2.3745046248135004E-2</v>
      </c>
      <c r="I98" s="11" t="str">
        <f>I87</f>
        <v>Associate professional occupations</v>
      </c>
      <c r="J98" s="11">
        <v>7.1051438870749584</v>
      </c>
      <c r="K98" s="11">
        <v>4.1911921922537871</v>
      </c>
      <c r="L98" s="11">
        <v>-2.9139516948211712</v>
      </c>
      <c r="M98" s="11">
        <v>2.1100094825761149</v>
      </c>
      <c r="N98" s="11">
        <v>-0.80394221224505624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15.803806410919549</v>
      </c>
      <c r="C99" s="11">
        <v>18.628540445324056</v>
      </c>
      <c r="D99" s="11">
        <f t="shared" si="72"/>
        <v>2.8247340344045071</v>
      </c>
      <c r="E99" s="11">
        <v>8.7878999615030331</v>
      </c>
      <c r="F99" s="11">
        <f t="shared" si="73"/>
        <v>11.61263399590754</v>
      </c>
      <c r="G99" s="200">
        <f t="shared" si="74"/>
        <v>2.991598220940106E-2</v>
      </c>
      <c r="I99" s="11" t="str">
        <f>I88</f>
        <v>Administrative and secretarial occupations</v>
      </c>
      <c r="J99" s="11">
        <v>11.103333136074916</v>
      </c>
      <c r="K99" s="11">
        <v>2.7828737246948769</v>
      </c>
      <c r="L99" s="11">
        <v>-8.320459411380039</v>
      </c>
      <c r="M99" s="11">
        <v>2.532751674549683</v>
      </c>
      <c r="N99" s="11">
        <v>-5.7877077368303569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3.6008082887196835</v>
      </c>
      <c r="C100" s="11">
        <v>4.2592448376340313</v>
      </c>
      <c r="D100" s="11">
        <f t="shared" si="72"/>
        <v>0.65843654891434777</v>
      </c>
      <c r="E100" s="11">
        <v>1.6698039297860243</v>
      </c>
      <c r="F100" s="11">
        <f t="shared" si="73"/>
        <v>2.3282404787003719</v>
      </c>
      <c r="G100" s="200">
        <f t="shared" si="74"/>
        <v>2.5724520433000109E-2</v>
      </c>
      <c r="I100" s="11" t="str">
        <f t="shared" ref="I100:I104" si="77">I89</f>
        <v>Skilled trades occupations</v>
      </c>
      <c r="J100" s="11">
        <v>8.2384195951503649</v>
      </c>
      <c r="K100" s="11">
        <v>5.5458946550426429</v>
      </c>
      <c r="L100" s="11">
        <v>-2.6925249401077211</v>
      </c>
      <c r="M100" s="11">
        <v>2.7763780962786582</v>
      </c>
      <c r="N100" s="11">
        <v>8.385315617093736E-2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5.5109740305660724</v>
      </c>
      <c r="C101" s="11">
        <v>13.32598022982576</v>
      </c>
      <c r="D101" s="11">
        <f t="shared" si="72"/>
        <v>7.8150061992596873</v>
      </c>
      <c r="E101" s="11">
        <v>6.648299591364994</v>
      </c>
      <c r="F101" s="11">
        <f t="shared" si="73"/>
        <v>14.46330579062468</v>
      </c>
      <c r="G101" s="200">
        <f t="shared" si="74"/>
        <v>5.417315166223835E-2</v>
      </c>
      <c r="I101" s="11" t="str">
        <f t="shared" si="77"/>
        <v>Caring, leisure and other service occupations</v>
      </c>
      <c r="J101" s="11">
        <v>4.6129793585996932</v>
      </c>
      <c r="K101" s="11">
        <v>2.611395872121228</v>
      </c>
      <c r="L101" s="11">
        <v>-2.0015834864784652</v>
      </c>
      <c r="M101" s="11">
        <v>1.2838279649954711</v>
      </c>
      <c r="N101" s="11">
        <v>-0.71775552148299404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2.1076695216610872</v>
      </c>
      <c r="C102" s="11">
        <v>2.6510519442919716</v>
      </c>
      <c r="D102" s="11">
        <f t="shared" si="72"/>
        <v>0.54338242263088432</v>
      </c>
      <c r="E102" s="11">
        <v>0.84825248475810877</v>
      </c>
      <c r="F102" s="11">
        <f t="shared" si="73"/>
        <v>1.3916349073889931</v>
      </c>
      <c r="G102" s="200">
        <f t="shared" si="74"/>
        <v>2.280465759587158E-2</v>
      </c>
      <c r="I102" s="11" t="str">
        <f t="shared" si="77"/>
        <v>Sales and customer service occupations</v>
      </c>
      <c r="J102" s="11">
        <v>10.327546374977018</v>
      </c>
      <c r="K102" s="11">
        <v>4.7236183288046947</v>
      </c>
      <c r="L102" s="11">
        <v>-5.6039280461723244</v>
      </c>
      <c r="M102" s="11">
        <v>3.0260551201063643</v>
      </c>
      <c r="N102" s="11">
        <v>-2.5778729260659601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3.5302147516984381</v>
      </c>
      <c r="C103" s="11">
        <v>3.5291003401559466</v>
      </c>
      <c r="D103" s="11">
        <f t="shared" ref="D103:D104" si="78">C103-B103</f>
        <v>-1.114411542491478E-3</v>
      </c>
      <c r="E103" s="11">
        <v>1.596057523997596</v>
      </c>
      <c r="F103" s="11">
        <f t="shared" ref="F103:F104" si="79">SUM(D103:E103)</f>
        <v>1.5949431124551046</v>
      </c>
      <c r="G103" s="200">
        <f t="shared" si="74"/>
        <v>2.5179790448372819E-2</v>
      </c>
      <c r="I103" s="11" t="str">
        <f t="shared" si="77"/>
        <v>Process, plant and machine operatives</v>
      </c>
      <c r="J103" s="11">
        <v>10.817542089591221</v>
      </c>
      <c r="K103" s="11">
        <v>6.3715265591700501</v>
      </c>
      <c r="L103" s="11">
        <v>-4.4460155304211701</v>
      </c>
      <c r="M103" s="11">
        <v>3.8969608203930681</v>
      </c>
      <c r="N103" s="11">
        <v>-0.54905471002810202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10.193258650684919</v>
      </c>
      <c r="C104" s="11">
        <v>12.162701086814751</v>
      </c>
      <c r="D104" s="11">
        <f t="shared" si="78"/>
        <v>1.9694424361298317</v>
      </c>
      <c r="E104" s="11">
        <v>5.6494794341997574</v>
      </c>
      <c r="F104" s="11">
        <f t="shared" si="79"/>
        <v>7.6189218703295891</v>
      </c>
      <c r="G104" s="200">
        <f t="shared" si="74"/>
        <v>2.9835392479677258E-2</v>
      </c>
      <c r="I104" s="11" t="str">
        <f t="shared" si="77"/>
        <v>Elementary occupations</v>
      </c>
      <c r="J104" s="11">
        <v>18.037047452936051</v>
      </c>
      <c r="K104" s="11">
        <v>12.714498330524911</v>
      </c>
      <c r="L104" s="11">
        <v>-5.3225491224111376</v>
      </c>
      <c r="M104" s="11">
        <v>6.6952475420297466</v>
      </c>
      <c r="N104" s="11">
        <v>1.3726984196186089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15.525706176928963</v>
      </c>
      <c r="C105" s="11">
        <v>23.85256157753598</v>
      </c>
      <c r="D105" s="11">
        <f t="shared" si="72"/>
        <v>8.3268554006070161</v>
      </c>
      <c r="E105" s="11">
        <v>10.968259499098817</v>
      </c>
      <c r="F105" s="11">
        <f t="shared" si="73"/>
        <v>19.295114899705833</v>
      </c>
      <c r="G105" s="200">
        <f t="shared" si="74"/>
        <v>3.6270274187196083E-2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2.1977836330842289</v>
      </c>
      <c r="C106" s="11">
        <v>3.4337779143137985</v>
      </c>
      <c r="D106" s="11">
        <f t="shared" si="72"/>
        <v>1.2359942812295697</v>
      </c>
      <c r="E106" s="11">
        <v>1.8630746726682754</v>
      </c>
      <c r="F106" s="11">
        <f t="shared" si="73"/>
        <v>3.0990689538978451</v>
      </c>
      <c r="G106" s="200">
        <f t="shared" si="74"/>
        <v>4.1778827272396013E-2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0.78224328436468271</v>
      </c>
      <c r="C107" s="11">
        <v>1.2404308957316517</v>
      </c>
      <c r="D107" s="11">
        <f t="shared" si="72"/>
        <v>0.45818761136696895</v>
      </c>
      <c r="E107" s="11">
        <v>0.64143071819531516</v>
      </c>
      <c r="F107" s="11">
        <f t="shared" si="73"/>
        <v>1.0996183295622841</v>
      </c>
      <c r="G107" s="200">
        <f t="shared" si="74"/>
        <v>4.0729617533717288E-2</v>
      </c>
      <c r="I107" s="11" t="str">
        <f>I96</f>
        <v>Managers, directors and senior officials</v>
      </c>
      <c r="J107" s="11">
        <f t="array" ref="J107:J115">MMULT(aggregation!$B$13:$AA$21,B268:B293)</f>
        <v>2.1188243677356713</v>
      </c>
      <c r="K107" s="11">
        <f t="array" ref="K107:K115">MMULT(aggregation!$B$13:$AA$21,C268:C293)</f>
        <v>2.6857121031392071</v>
      </c>
      <c r="L107" s="11">
        <f t="array" ref="L107:L115">MMULT(aggregation!$B$13:$AA$21,D268:D293)</f>
        <v>0.56688773540353554</v>
      </c>
      <c r="M107" s="11">
        <f t="array" ref="M107:M115">MMULT(aggregation!$B$13:$AA$21,E268:E293)</f>
        <v>0.83623914248546061</v>
      </c>
      <c r="N107" s="11">
        <f t="array" ref="N107:N115">MMULT(aggregation!$B$13:$AA$21,F268:F293)</f>
        <v>1.403126877888996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1.1497748909492247</v>
      </c>
      <c r="C108" s="11">
        <v>1.8793141198929033</v>
      </c>
      <c r="D108" s="11">
        <f t="shared" si="72"/>
        <v>0.72953922894367862</v>
      </c>
      <c r="E108" s="11">
        <v>0.69610785303136902</v>
      </c>
      <c r="F108" s="11">
        <f t="shared" si="73"/>
        <v>1.4256470819750477</v>
      </c>
      <c r="G108" s="200">
        <f t="shared" si="74"/>
        <v>3.2062708494757342E-2</v>
      </c>
      <c r="I108" s="11" t="str">
        <f>I97</f>
        <v>Professional occupations</v>
      </c>
      <c r="J108" s="11">
        <v>1.6540251556583012</v>
      </c>
      <c r="K108" s="11">
        <v>2.7426332147932948</v>
      </c>
      <c r="L108" s="11">
        <v>1.0886080591349936</v>
      </c>
      <c r="M108" s="11">
        <v>0.78558128104403213</v>
      </c>
      <c r="N108" s="11">
        <v>1.8741893401790255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0.5657269811564406</v>
      </c>
      <c r="C109" s="11">
        <v>0.89591662672080929</v>
      </c>
      <c r="D109" s="11">
        <f t="shared" ref="D109" si="80">C109-B109</f>
        <v>0.33018964556436869</v>
      </c>
      <c r="E109" s="11">
        <v>0.36223136644883769</v>
      </c>
      <c r="F109" s="11">
        <f t="shared" ref="F109" si="81">SUM(D109:E109)</f>
        <v>0.69242101201320638</v>
      </c>
      <c r="G109" s="200">
        <f t="shared" si="74"/>
        <v>3.3541943674976205E-2</v>
      </c>
      <c r="I109" s="11" t="str">
        <f>I98</f>
        <v>Associate professional occupations</v>
      </c>
      <c r="J109" s="11">
        <v>1.7305865779620899</v>
      </c>
      <c r="K109" s="11">
        <v>2.4866139460612668</v>
      </c>
      <c r="L109" s="11">
        <v>0.75602736809917692</v>
      </c>
      <c r="M109" s="11">
        <v>0.69807543223689095</v>
      </c>
      <c r="N109" s="11">
        <v>1.4541028003360679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0.99670000153631577</v>
      </c>
      <c r="C110" s="11">
        <v>1.7907363166687595</v>
      </c>
      <c r="D110" s="11">
        <f t="shared" si="72"/>
        <v>0.79403631513244377</v>
      </c>
      <c r="E110" s="11">
        <v>0.81603137235660117</v>
      </c>
      <c r="F110" s="11">
        <f t="shared" si="73"/>
        <v>1.6100676874890449</v>
      </c>
      <c r="G110" s="200">
        <f t="shared" si="74"/>
        <v>4.0681736201579222E-2</v>
      </c>
      <c r="I110" s="11" t="str">
        <f>I99</f>
        <v>Administrative and secretarial occupations</v>
      </c>
      <c r="J110" s="11">
        <v>3.4066783738297519</v>
      </c>
      <c r="K110" s="11">
        <v>3.0510367771223335</v>
      </c>
      <c r="L110" s="11">
        <v>-0.35564159670741857</v>
      </c>
      <c r="M110" s="11">
        <v>1.0616853649890123</v>
      </c>
      <c r="N110" s="11">
        <v>0.70604376828159365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7.4636177250876692</v>
      </c>
      <c r="C111" s="11">
        <v>11.49701361497587</v>
      </c>
      <c r="D111" s="11">
        <f>C111-B111</f>
        <v>4.033395889888201</v>
      </c>
      <c r="E111" s="11">
        <v>6.3132740082276539</v>
      </c>
      <c r="F111" s="11">
        <f>SUM(D111:E111)</f>
        <v>10.346669898115856</v>
      </c>
      <c r="G111" s="200">
        <f t="shared" si="74"/>
        <v>4.1709897585185507E-2</v>
      </c>
      <c r="I111" s="11" t="str">
        <f t="shared" ref="I111:I115" si="82">I100</f>
        <v>Skilled trades occupations</v>
      </c>
      <c r="J111" s="11">
        <v>4.4219031477203812</v>
      </c>
      <c r="K111" s="11">
        <v>2.286184631790861</v>
      </c>
      <c r="L111" s="11">
        <v>-2.1357185159295198</v>
      </c>
      <c r="M111" s="11">
        <v>1.0632554758939681</v>
      </c>
      <c r="N111" s="11">
        <v>-1.0724630400355519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1.4231514074871676</v>
      </c>
      <c r="C112" s="11">
        <v>2.0936208432938188</v>
      </c>
      <c r="D112" s="11">
        <f t="shared" ref="D112:D113" si="83">C112-B112</f>
        <v>0.67046943580665119</v>
      </c>
      <c r="E112" s="11">
        <v>1.0742231465181344</v>
      </c>
      <c r="F112" s="11">
        <f t="shared" ref="F112:F113" si="84">SUM(D112:E112)</f>
        <v>1.7446925823247856</v>
      </c>
      <c r="G112" s="200">
        <f t="shared" si="74"/>
        <v>3.8202742363121489E-2</v>
      </c>
      <c r="I112" s="11" t="str">
        <f t="shared" si="82"/>
        <v>Caring, leisure and other service occupations</v>
      </c>
      <c r="J112" s="11">
        <v>1.6656152763266454</v>
      </c>
      <c r="K112" s="11">
        <v>1.415153398568058</v>
      </c>
      <c r="L112" s="11">
        <v>-0.25046187775858747</v>
      </c>
      <c r="M112" s="11">
        <v>0.42659258048498783</v>
      </c>
      <c r="N112" s="11">
        <v>0.17613070272640036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0.12869392326000906</v>
      </c>
      <c r="C113" s="11">
        <v>0.17982496403157563</v>
      </c>
      <c r="D113" s="11">
        <f t="shared" si="83"/>
        <v>5.1131040771566577E-2</v>
      </c>
      <c r="E113" s="11">
        <v>9.0529345878277045E-2</v>
      </c>
      <c r="F113" s="11">
        <f t="shared" si="84"/>
        <v>0.14166038664984362</v>
      </c>
      <c r="G113" s="200">
        <f t="shared" si="74"/>
        <v>3.6148272537477544E-2</v>
      </c>
      <c r="I113" s="11" t="str">
        <f t="shared" si="82"/>
        <v>Sales and customer service occupations</v>
      </c>
      <c r="J113" s="11">
        <v>4.5645304720260729</v>
      </c>
      <c r="K113" s="11">
        <v>3.1335401393020166</v>
      </c>
      <c r="L113" s="11">
        <v>-1.4309903327240565</v>
      </c>
      <c r="M113" s="11">
        <v>1.0050973738565487</v>
      </c>
      <c r="N113" s="11">
        <v>-0.42589295886750778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6.4753390630700256</v>
      </c>
      <c r="C114" s="11">
        <v>10.365147007164177</v>
      </c>
      <c r="D114" s="11">
        <f t="shared" si="72"/>
        <v>3.8898079440941515</v>
      </c>
      <c r="E114" s="11">
        <v>4.5680753416200899</v>
      </c>
      <c r="F114" s="11">
        <f t="shared" si="73"/>
        <v>8.4578832857142423</v>
      </c>
      <c r="G114" s="200">
        <f t="shared" si="74"/>
        <v>3.6229750880958145E-2</v>
      </c>
      <c r="I114" s="11" t="str">
        <f t="shared" si="82"/>
        <v>Process, plant and machine operatives</v>
      </c>
      <c r="J114" s="11">
        <v>5.2546304684920173</v>
      </c>
      <c r="K114" s="11">
        <v>2.2004460053571782</v>
      </c>
      <c r="L114" s="11">
        <v>-3.0541844631348392</v>
      </c>
      <c r="M114" s="11">
        <v>1.1941882804547552</v>
      </c>
      <c r="N114" s="11">
        <v>-1.8599961826800842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2.3241429657429618</v>
      </c>
      <c r="C115" s="11">
        <v>3.9011946362781615</v>
      </c>
      <c r="D115" s="11">
        <f t="shared" si="72"/>
        <v>1.5770516705351998</v>
      </c>
      <c r="E115" s="11">
        <v>1.5660510410564508</v>
      </c>
      <c r="F115" s="11">
        <f t="shared" si="73"/>
        <v>3.1431027115916503</v>
      </c>
      <c r="G115" s="200">
        <f t="shared" si="74"/>
        <v>3.493695487046633E-2</v>
      </c>
      <c r="I115" s="11" t="str">
        <f t="shared" si="82"/>
        <v>Elementary occupations</v>
      </c>
      <c r="J115" s="11">
        <v>7.7952034898270526</v>
      </c>
      <c r="K115" s="11">
        <v>5.8095773776456126</v>
      </c>
      <c r="L115" s="11">
        <v>-1.9856261121814405</v>
      </c>
      <c r="M115" s="11">
        <v>1.8757790155563265</v>
      </c>
      <c r="N115" s="11">
        <v>-0.10984709662511416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0.51873036716874454</v>
      </c>
      <c r="C116" s="11">
        <v>1.3957747336761495</v>
      </c>
      <c r="D116" s="11">
        <f t="shared" ref="D116:D117" si="85">C116-B116</f>
        <v>0.87704436650740492</v>
      </c>
      <c r="E116" s="11">
        <v>0.50743468253322488</v>
      </c>
      <c r="F116" s="11">
        <f t="shared" ref="F116:F117" si="86">SUM(D116:E116)</f>
        <v>1.3844790490406298</v>
      </c>
      <c r="G116" s="200">
        <f t="shared" si="74"/>
        <v>4.6530049770780124E-2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1.5453362555970112</v>
      </c>
      <c r="C117" s="11">
        <v>3.0239835226521947</v>
      </c>
      <c r="D117" s="11">
        <f t="shared" si="85"/>
        <v>1.4786472670551836</v>
      </c>
      <c r="E117" s="11">
        <v>1.4821362961878994</v>
      </c>
      <c r="F117" s="11">
        <f t="shared" si="86"/>
        <v>2.960783563243083</v>
      </c>
      <c r="G117" s="200">
        <f t="shared" si="74"/>
        <v>4.5852602322585811E-2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0.40049664578104766</v>
      </c>
      <c r="C118" s="11">
        <v>1.552944452244879</v>
      </c>
      <c r="D118" s="11">
        <f t="shared" si="72"/>
        <v>1.1524478064638313</v>
      </c>
      <c r="E118" s="11">
        <v>0.7266606196565587</v>
      </c>
      <c r="F118" s="11">
        <f t="shared" si="73"/>
        <v>1.8791084261203901</v>
      </c>
      <c r="G118" s="200">
        <f t="shared" si="74"/>
        <v>7.1418256051679396E-2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4.9147784630435014</v>
      </c>
      <c r="C119" s="11">
        <v>7.5920697085730877</v>
      </c>
      <c r="D119" s="11">
        <f t="shared" ref="D119" si="87">C119-B119</f>
        <v>2.6772912455295863</v>
      </c>
      <c r="E119" s="11">
        <v>3.8267114890706067</v>
      </c>
      <c r="F119" s="11">
        <f t="shared" ref="F119" si="88">SUM(D119:E119)</f>
        <v>6.504002734600193</v>
      </c>
      <c r="G119" s="200">
        <f t="shared" si="74"/>
        <v>3.9135306663115266E-2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142.86783978078546</v>
      </c>
      <c r="C120" s="11">
        <f t="shared" ref="C120:F120" si="89">SUM(C94:C119)</f>
        <v>195.03856497443846</v>
      </c>
      <c r="D120" s="11">
        <f t="shared" si="89"/>
        <v>52.170725193653055</v>
      </c>
      <c r="E120" s="11">
        <f t="shared" si="89"/>
        <v>91.751296428308706</v>
      </c>
      <c r="F120" s="11">
        <f t="shared" si="89"/>
        <v>143.92202162196173</v>
      </c>
      <c r="G120" s="200">
        <f t="shared" si="74"/>
        <v>3.3622442189193968E-2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2.5823003226786092</v>
      </c>
      <c r="C123" s="11">
        <v>2.6595423850235038</v>
      </c>
      <c r="D123" s="11">
        <f>C123-B123</f>
        <v>7.7242062344894613E-2</v>
      </c>
      <c r="E123" s="11">
        <v>1.310412434303271</v>
      </c>
      <c r="F123" s="11">
        <f>SUM(D123:E123)</f>
        <v>1.3876544966481656</v>
      </c>
      <c r="G123" s="200">
        <f>IF(B123&gt;0,(1+(E123/B123))^(1/($C$6-$B$6))-1,0)</f>
        <v>2.7739481364547069E-2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1.3964840920813442</v>
      </c>
      <c r="C124" s="11">
        <v>1.8397322354230292</v>
      </c>
      <c r="D124" s="11">
        <f t="shared" ref="D124:D139" si="92">C124-B124</f>
        <v>0.44324814334168505</v>
      </c>
      <c r="E124" s="11">
        <v>0.97109886006127777</v>
      </c>
      <c r="F124" s="11">
        <f t="shared" ref="F124:F131" si="93">SUM(D124:E124)</f>
        <v>1.4143470034029628</v>
      </c>
      <c r="G124" s="200">
        <f t="shared" ref="G124:G147" si="94">IF(B124&gt;0,(1+(E124/B124))^(1/($C$6-$B$6))-1,0)</f>
        <v>3.5820767525334363E-2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1.3150090538206145</v>
      </c>
      <c r="C125" s="11">
        <v>1.8613110247683153</v>
      </c>
      <c r="D125" s="11">
        <f t="shared" si="92"/>
        <v>0.54630197094770083</v>
      </c>
      <c r="E125" s="11">
        <v>0.62391203645910143</v>
      </c>
      <c r="F125" s="11">
        <f t="shared" si="93"/>
        <v>1.1702140074068024</v>
      </c>
      <c r="G125" s="200">
        <f t="shared" si="94"/>
        <v>2.6223824249428596E-2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4.8937542665821017</v>
      </c>
      <c r="C126" s="11">
        <v>0.85181134944431924</v>
      </c>
      <c r="D126" s="11">
        <f t="shared" si="92"/>
        <v>-4.0419429171377823</v>
      </c>
      <c r="E126" s="11">
        <v>0.80634257083406868</v>
      </c>
      <c r="F126" s="11">
        <f t="shared" si="93"/>
        <v>-3.2356003463037135</v>
      </c>
      <c r="G126" s="200">
        <f t="shared" si="94"/>
        <v>1.0220099498761348E-2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0.91978015994697193</v>
      </c>
      <c r="C127" s="11">
        <v>0.6195239539721763</v>
      </c>
      <c r="D127" s="11">
        <f t="shared" si="92"/>
        <v>-0.30025620597479563</v>
      </c>
      <c r="E127" s="11">
        <v>0.19482784369344636</v>
      </c>
      <c r="F127" s="11">
        <f t="shared" si="93"/>
        <v>-0.10542836228134927</v>
      </c>
      <c r="G127" s="200">
        <f>IF(B127&gt;0,(1+(E127/B127))^(1/($C$6-$B$6))-1,0)</f>
        <v>1.2890601362756771E-2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1.3770446350743339</v>
      </c>
      <c r="C128" s="11">
        <v>1.4033224294259445</v>
      </c>
      <c r="D128" s="11">
        <f t="shared" si="92"/>
        <v>2.6277794351610595E-2</v>
      </c>
      <c r="E128" s="11">
        <v>0.46449149798760647</v>
      </c>
      <c r="F128" s="11">
        <f t="shared" si="93"/>
        <v>0.49076929233921707</v>
      </c>
      <c r="G128" s="200">
        <f t="shared" si="94"/>
        <v>1.9566322590846674E-2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0.69388259947509512</v>
      </c>
      <c r="C129" s="11">
        <v>1.0058226197439573</v>
      </c>
      <c r="D129" s="11">
        <f t="shared" si="92"/>
        <v>0.31194002026886214</v>
      </c>
      <c r="E129" s="11">
        <v>0.37564798746965766</v>
      </c>
      <c r="F129" s="11">
        <f t="shared" si="93"/>
        <v>0.6875880077385198</v>
      </c>
      <c r="G129" s="200">
        <f t="shared" si="94"/>
        <v>2.9264863932953133E-2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2.779733493504887</v>
      </c>
      <c r="C130" s="11">
        <v>1.8913057903854573</v>
      </c>
      <c r="D130" s="11">
        <f t="shared" si="92"/>
        <v>-0.88842770311942965</v>
      </c>
      <c r="E130" s="11">
        <v>1.1901636238940703</v>
      </c>
      <c r="F130" s="11">
        <f t="shared" si="93"/>
        <v>0.30173592077464062</v>
      </c>
      <c r="G130" s="200">
        <f t="shared" si="94"/>
        <v>2.4043501988834315E-2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0.58823825996763079</v>
      </c>
      <c r="C131" s="11">
        <v>0.72646934919235973</v>
      </c>
      <c r="D131" s="11">
        <f t="shared" si="92"/>
        <v>0.13823108922472893</v>
      </c>
      <c r="E131" s="11">
        <v>0.21081655591743076</v>
      </c>
      <c r="F131" s="11">
        <f t="shared" si="93"/>
        <v>0.34904764514215969</v>
      </c>
      <c r="G131" s="200">
        <f t="shared" si="94"/>
        <v>2.0629743061919115E-2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0.46182404564896912</v>
      </c>
      <c r="C132" s="11">
        <v>0.54667496266157223</v>
      </c>
      <c r="D132" s="11">
        <f t="shared" si="92"/>
        <v>8.4850917012603111E-2</v>
      </c>
      <c r="E132" s="11">
        <v>0.215035154238332</v>
      </c>
      <c r="F132" s="11">
        <f t="shared" ref="F132:F133" si="95">SUM(D132:E132)</f>
        <v>0.29988607125093514</v>
      </c>
      <c r="G132" s="200">
        <f t="shared" si="94"/>
        <v>2.5812813702686066E-2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2.9280032491754913</v>
      </c>
      <c r="C133" s="11">
        <v>3.6012591814142927</v>
      </c>
      <c r="D133" s="11">
        <f t="shared" si="92"/>
        <v>0.67325593223880142</v>
      </c>
      <c r="E133" s="11">
        <v>1.5434555258030012</v>
      </c>
      <c r="F133" s="11">
        <f t="shared" si="95"/>
        <v>2.2167114580418028</v>
      </c>
      <c r="G133" s="200">
        <f t="shared" si="94"/>
        <v>2.8628402238350947E-2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5.2002565256027289</v>
      </c>
      <c r="C134" s="11">
        <v>7.3948162974217988</v>
      </c>
      <c r="D134" s="11">
        <f t="shared" si="92"/>
        <v>2.1945597718190699</v>
      </c>
      <c r="E134" s="11">
        <v>3.7552838924018834</v>
      </c>
      <c r="F134" s="11">
        <f t="shared" ref="F134:F137" si="96">SUM(D134:E134)</f>
        <v>5.9498436642209533</v>
      </c>
      <c r="G134" s="200">
        <f t="shared" si="94"/>
        <v>3.6902214608474759E-2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1.0444862752302184</v>
      </c>
      <c r="C135" s="11">
        <v>1.0125882981623309</v>
      </c>
      <c r="D135" s="11">
        <f t="shared" si="92"/>
        <v>-3.1897977067887551E-2</v>
      </c>
      <c r="E135" s="11">
        <v>0.64925091508870492</v>
      </c>
      <c r="F135" s="11">
        <f t="shared" si="96"/>
        <v>0.61735293802081737</v>
      </c>
      <c r="G135" s="200">
        <f t="shared" si="94"/>
        <v>3.2752414668356211E-2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0.38192530078761389</v>
      </c>
      <c r="C136" s="11">
        <v>0.5807947280459933</v>
      </c>
      <c r="D136" s="11">
        <f t="shared" si="92"/>
        <v>0.19886942725837942</v>
      </c>
      <c r="E136" s="11">
        <v>0.32701729689218828</v>
      </c>
      <c r="F136" s="11">
        <f t="shared" si="96"/>
        <v>0.5258867241505677</v>
      </c>
      <c r="G136" s="200">
        <f t="shared" si="94"/>
        <v>4.2098672979087759E-2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0.41087645376925991</v>
      </c>
      <c r="C137" s="11">
        <v>0.65471076679884688</v>
      </c>
      <c r="D137" s="11">
        <f t="shared" si="92"/>
        <v>0.24383431302958697</v>
      </c>
      <c r="E137" s="11">
        <v>0.22449900700084302</v>
      </c>
      <c r="F137" s="11">
        <f t="shared" si="96"/>
        <v>0.46833332003042999</v>
      </c>
      <c r="G137" s="200">
        <f t="shared" si="94"/>
        <v>2.9487976777826885E-2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0.3677165524949243</v>
      </c>
      <c r="C138" s="11">
        <v>0.64219494217943052</v>
      </c>
      <c r="D138" s="11">
        <f t="shared" si="92"/>
        <v>0.27447838968450622</v>
      </c>
      <c r="E138" s="11">
        <v>0.25972392775348263</v>
      </c>
      <c r="F138" s="11">
        <f t="shared" ref="F138" si="97">SUM(D138:E138)</f>
        <v>0.53420231743798885</v>
      </c>
      <c r="G138" s="200">
        <f t="shared" si="94"/>
        <v>3.6264507512090649E-2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0.36605226680040415</v>
      </c>
      <c r="C139" s="11">
        <v>0.56387718311586232</v>
      </c>
      <c r="D139" s="11">
        <f t="shared" si="92"/>
        <v>0.19782491631545818</v>
      </c>
      <c r="E139" s="11">
        <v>0.26673129218157754</v>
      </c>
      <c r="F139" s="11">
        <f t="shared" ref="F139" si="98">SUM(D139:E139)</f>
        <v>0.46455620849703572</v>
      </c>
      <c r="G139" s="200">
        <f t="shared" si="94"/>
        <v>3.7164091777640129E-2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6.2112341236799313</v>
      </c>
      <c r="C140" s="11">
        <v>6.7203252484334861</v>
      </c>
      <c r="D140" s="11">
        <f>C140-B140</f>
        <v>0.50909112475355478</v>
      </c>
      <c r="E140" s="11">
        <v>3.8015268263864042</v>
      </c>
      <c r="F140" s="11">
        <f>SUM(D140:E140)</f>
        <v>4.3106179511399585</v>
      </c>
      <c r="G140" s="200">
        <f t="shared" si="94"/>
        <v>3.2345486154458092E-2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0.8786198743283602</v>
      </c>
      <c r="C141" s="11">
        <v>1.2452442648667543</v>
      </c>
      <c r="D141" s="11">
        <f t="shared" ref="D141:D147" si="99">C141-B141</f>
        <v>0.36662439053839413</v>
      </c>
      <c r="E141" s="11">
        <v>0.64872839023568607</v>
      </c>
      <c r="F141" s="11">
        <f t="shared" ref="F141:F142" si="100">SUM(D141:E141)</f>
        <v>1.0153527807740801</v>
      </c>
      <c r="G141" s="200">
        <f t="shared" si="94"/>
        <v>3.7550244003097477E-2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3.9481581524596764E-2</v>
      </c>
      <c r="C142" s="11">
        <v>4.345990296893907E-2</v>
      </c>
      <c r="D142" s="11">
        <f t="shared" si="99"/>
        <v>3.9783214443423059E-3</v>
      </c>
      <c r="E142" s="11">
        <v>2.0834032866474953E-2</v>
      </c>
      <c r="F142" s="11">
        <f t="shared" si="100"/>
        <v>2.4812354310817259E-2</v>
      </c>
      <c r="G142" s="200">
        <f t="shared" si="94"/>
        <v>2.8653277875483552E-2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2.2120133592238855</v>
      </c>
      <c r="C143" s="11">
        <v>3.2131517141712056</v>
      </c>
      <c r="D143" s="11">
        <f t="shared" si="99"/>
        <v>1.0011383549473201</v>
      </c>
      <c r="E143" s="11">
        <v>1.4893152916076615</v>
      </c>
      <c r="F143" s="11">
        <f t="shared" ref="F143:F144" si="101">SUM(D143:E143)</f>
        <v>2.4904536465549816</v>
      </c>
      <c r="G143" s="200">
        <f t="shared" si="94"/>
        <v>3.491494900089287E-2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0.70583891014017552</v>
      </c>
      <c r="C144" s="11">
        <v>1.106015097633045</v>
      </c>
      <c r="D144" s="11">
        <f t="shared" si="99"/>
        <v>0.40017618749286943</v>
      </c>
      <c r="E144" s="11">
        <v>0.48510073792933117</v>
      </c>
      <c r="F144" s="11">
        <f t="shared" si="101"/>
        <v>0.8852769254222006</v>
      </c>
      <c r="G144" s="200">
        <f t="shared" si="94"/>
        <v>3.5489288021327114E-2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0.27413530966641708</v>
      </c>
      <c r="C145" s="11">
        <v>0.63755615072418137</v>
      </c>
      <c r="D145" s="11">
        <f t="shared" si="99"/>
        <v>0.36342084105776429</v>
      </c>
      <c r="E145" s="11">
        <v>0.21971312403117804</v>
      </c>
      <c r="F145" s="11">
        <f t="shared" ref="F145:F146" si="102">SUM(D145:E145)</f>
        <v>0.58313396508894233</v>
      </c>
      <c r="G145" s="200">
        <f t="shared" si="94"/>
        <v>4.0020532786873897E-2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0.75020412074604215</v>
      </c>
      <c r="C146" s="11">
        <v>1.3898907701486531</v>
      </c>
      <c r="D146" s="11">
        <f t="shared" si="99"/>
        <v>0.639686649402611</v>
      </c>
      <c r="E146" s="11">
        <v>0.67335441434119025</v>
      </c>
      <c r="F146" s="11">
        <f t="shared" si="102"/>
        <v>1.3130410637438013</v>
      </c>
      <c r="G146" s="200">
        <f t="shared" si="94"/>
        <v>4.3629609558148985E-2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0.26022383122280096</v>
      </c>
      <c r="C147" s="11">
        <v>1.2221029248887141</v>
      </c>
      <c r="D147" s="11">
        <f t="shared" si="99"/>
        <v>0.96187909366591318</v>
      </c>
      <c r="E147" s="11">
        <v>0.57598459859200368</v>
      </c>
      <c r="F147" s="11">
        <f t="shared" ref="F147" si="103">SUM(D147:E147)</f>
        <v>1.537863692257917</v>
      </c>
      <c r="G147" s="200">
        <f t="shared" si="94"/>
        <v>8.0930650318854269E-2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2.311211260427235</v>
      </c>
      <c r="C148" s="11">
        <v>3.5028682819399215</v>
      </c>
      <c r="D148" s="11">
        <f t="shared" ref="D148" si="104">C148-B148</f>
        <v>1.1916570215126865</v>
      </c>
      <c r="E148" s="11">
        <v>1.6911377208377645</v>
      </c>
      <c r="F148" s="11">
        <f t="shared" ref="F148" si="105">SUM(D148:E148)</f>
        <v>2.882794742350451</v>
      </c>
      <c r="G148" s="200">
        <f t="shared" ref="G148:G149" si="106">IF(B148&gt;0,(1+(E148/B148))^(1/($C$6-$B$6))-1,0)</f>
        <v>3.7285612055145023E-2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41.350329923600654</v>
      </c>
      <c r="C149" s="11">
        <f t="shared" ref="C149:F149" si="107">SUM(C123:C148)</f>
        <v>46.936371852954096</v>
      </c>
      <c r="D149" s="11">
        <f t="shared" si="107"/>
        <v>5.5860419293534473</v>
      </c>
      <c r="E149" s="11">
        <f t="shared" si="107"/>
        <v>22.994405558807639</v>
      </c>
      <c r="F149" s="11">
        <f t="shared" si="107"/>
        <v>28.580447488161088</v>
      </c>
      <c r="G149" s="200">
        <f t="shared" si="106"/>
        <v>2.9917101118091649E-2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3.3036069666151331</v>
      </c>
      <c r="C152" s="11">
        <v>3.5217835995022404</v>
      </c>
      <c r="D152" s="11">
        <f>C152-B152</f>
        <v>0.21817663288710731</v>
      </c>
      <c r="E152" s="11">
        <v>1.6559134670570101</v>
      </c>
      <c r="F152" s="11">
        <f>SUM(D152:E152)</f>
        <v>1.8740900999441175</v>
      </c>
      <c r="G152" s="200">
        <f>IF(B152&gt;0,(1+(E152/B152))^(1/($C$6-$B$6))-1,0)</f>
        <v>2.7456444974284233E-2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1.5083193796142595</v>
      </c>
      <c r="C153" s="11">
        <v>2.1081733627332291</v>
      </c>
      <c r="D153" s="11">
        <f t="shared" ref="D153:D168" si="110">C153-B153</f>
        <v>0.59985398311896954</v>
      </c>
      <c r="E153" s="11">
        <v>1.0581219203139123</v>
      </c>
      <c r="F153" s="11">
        <f t="shared" ref="F153:F160" si="111">SUM(D153:E153)</f>
        <v>1.6579759034328818</v>
      </c>
      <c r="G153" s="200">
        <f t="shared" ref="G153:G155" si="112">IF(B153&gt;0,(1+(E153/B153))^(1/($C$6-$B$6))-1,0)</f>
        <v>3.6070245681444124E-2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3.3337276418382316</v>
      </c>
      <c r="C154" s="11">
        <v>4.1358048173951198</v>
      </c>
      <c r="D154" s="11">
        <f t="shared" si="110"/>
        <v>0.80207717555688829</v>
      </c>
      <c r="E154" s="11">
        <v>1.2987861430238818</v>
      </c>
      <c r="F154" s="11">
        <f t="shared" si="111"/>
        <v>2.1008633185807701</v>
      </c>
      <c r="G154" s="200">
        <f t="shared" si="112"/>
        <v>2.2176220817287096E-2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0.94454717417002554</v>
      </c>
      <c r="C155" s="11">
        <v>1.2096033658119243</v>
      </c>
      <c r="D155" s="11">
        <f t="shared" si="110"/>
        <v>0.26505619164189875</v>
      </c>
      <c r="E155" s="11">
        <v>0.52027673420872511</v>
      </c>
      <c r="F155" s="11">
        <f t="shared" si="111"/>
        <v>0.78533292585062386</v>
      </c>
      <c r="G155" s="200">
        <f t="shared" si="112"/>
        <v>2.9684363649311596E-2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0.42463426583282982</v>
      </c>
      <c r="C156" s="11">
        <v>0.34492447353645622</v>
      </c>
      <c r="D156" s="11">
        <f t="shared" si="110"/>
        <v>-7.9709792296373594E-2</v>
      </c>
      <c r="E156" s="11">
        <v>0.17376434764993734</v>
      </c>
      <c r="F156" s="11">
        <f t="shared" si="111"/>
        <v>9.4054555353563746E-2</v>
      </c>
      <c r="G156" s="200">
        <f>IF(B156&gt;0,(1+(E156/B156))^(1/($C$6-$B$6))-1,0)</f>
        <v>2.3132081755504075E-2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2.5355154972287512</v>
      </c>
      <c r="C157" s="11">
        <v>3.3127058267533598</v>
      </c>
      <c r="D157" s="11">
        <f t="shared" si="110"/>
        <v>0.77719032952460854</v>
      </c>
      <c r="E157" s="11">
        <v>1.3801461048807651</v>
      </c>
      <c r="F157" s="11">
        <f t="shared" si="111"/>
        <v>2.1573364344053738</v>
      </c>
      <c r="G157" s="200">
        <f t="shared" ref="G157:G178" si="113">IF(B157&gt;0,(1+(E157/B157))^(1/($C$6-$B$6))-1,0)</f>
        <v>2.9396274600073991E-2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1.5746096512181789</v>
      </c>
      <c r="C158" s="11">
        <v>1.4665423897937666</v>
      </c>
      <c r="D158" s="11">
        <f t="shared" si="110"/>
        <v>-0.10806726142441225</v>
      </c>
      <c r="E158" s="11">
        <v>0.545166659346076</v>
      </c>
      <c r="F158" s="11">
        <f t="shared" si="111"/>
        <v>0.43709939792166375</v>
      </c>
      <c r="G158" s="200">
        <f t="shared" si="113"/>
        <v>2.0017935751043492E-2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0.80358789151266363</v>
      </c>
      <c r="C159" s="11">
        <v>1.5815159265505534</v>
      </c>
      <c r="D159" s="11">
        <f t="shared" si="110"/>
        <v>0.77792803503788976</v>
      </c>
      <c r="E159" s="11">
        <v>0.74134210718107807</v>
      </c>
      <c r="F159" s="11">
        <f t="shared" si="111"/>
        <v>1.5192701422189678</v>
      </c>
      <c r="G159" s="200">
        <f t="shared" si="113"/>
        <v>4.4539885674767632E-2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0.44769811924506586</v>
      </c>
      <c r="C160" s="11">
        <v>0.36132729532272556</v>
      </c>
      <c r="D160" s="11">
        <f t="shared" si="110"/>
        <v>-8.6370823922340301E-2</v>
      </c>
      <c r="E160" s="11">
        <v>0.12431753740366536</v>
      </c>
      <c r="F160" s="11">
        <f t="shared" si="111"/>
        <v>3.7946713481325056E-2</v>
      </c>
      <c r="G160" s="200">
        <f t="shared" si="113"/>
        <v>1.6470649810511162E-2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0.58999236989133508</v>
      </c>
      <c r="C161" s="11">
        <v>0.5208905705523692</v>
      </c>
      <c r="D161" s="11">
        <f t="shared" si="110"/>
        <v>-6.9101799338965875E-2</v>
      </c>
      <c r="E161" s="11">
        <v>0.23319007271427866</v>
      </c>
      <c r="F161" s="11">
        <f t="shared" ref="F161:F162" si="114">SUM(D161:E161)</f>
        <v>0.16408827337531279</v>
      </c>
      <c r="G161" s="200">
        <f t="shared" si="113"/>
        <v>2.245290593545235E-2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2.4607174402213681</v>
      </c>
      <c r="C162" s="11">
        <v>3.015892582023886</v>
      </c>
      <c r="D162" s="11">
        <f t="shared" si="110"/>
        <v>0.55517514180251792</v>
      </c>
      <c r="E162" s="11">
        <v>1.2762190004956064</v>
      </c>
      <c r="F162" s="11">
        <f t="shared" si="114"/>
        <v>1.8313941422981244</v>
      </c>
      <c r="G162" s="200">
        <f t="shared" si="113"/>
        <v>2.824576845407889E-2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5.0976415800233923</v>
      </c>
      <c r="C163" s="11">
        <v>6.8054059438490295</v>
      </c>
      <c r="D163" s="11">
        <f t="shared" si="110"/>
        <v>1.7077643638256372</v>
      </c>
      <c r="E163" s="11">
        <v>3.2209970736288618</v>
      </c>
      <c r="F163" s="11">
        <f t="shared" ref="F163:F166" si="115">SUM(D163:E163)</f>
        <v>4.928761437454499</v>
      </c>
      <c r="G163" s="200">
        <f t="shared" si="113"/>
        <v>3.3186836221001048E-2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0.77637598851607614</v>
      </c>
      <c r="C164" s="11">
        <v>0.65327709925027977</v>
      </c>
      <c r="D164" s="11">
        <f t="shared" si="110"/>
        <v>-0.12309888926579637</v>
      </c>
      <c r="E164" s="11">
        <v>0.43506606417024013</v>
      </c>
      <c r="F164" s="11">
        <f t="shared" si="115"/>
        <v>0.31196717490444376</v>
      </c>
      <c r="G164" s="200">
        <f t="shared" si="113"/>
        <v>3.0106284338461409E-2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0.51866629510596796</v>
      </c>
      <c r="C165" s="11">
        <v>0.81809799465438149</v>
      </c>
      <c r="D165" s="11">
        <f t="shared" si="110"/>
        <v>0.29943169954841353</v>
      </c>
      <c r="E165" s="11">
        <v>0.41131094994797629</v>
      </c>
      <c r="F165" s="11">
        <f t="shared" si="115"/>
        <v>0.71074264949638977</v>
      </c>
      <c r="G165" s="200">
        <f t="shared" si="113"/>
        <v>3.9694196302941132E-2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1.6777841601749233</v>
      </c>
      <c r="C166" s="11">
        <v>2.3630039997922427</v>
      </c>
      <c r="D166" s="11">
        <f t="shared" si="110"/>
        <v>0.68521983961731947</v>
      </c>
      <c r="E166" s="11">
        <v>0.83465298084161565</v>
      </c>
      <c r="F166" s="11">
        <f t="shared" si="115"/>
        <v>1.5198728204589351</v>
      </c>
      <c r="G166" s="200">
        <f t="shared" si="113"/>
        <v>2.7284197878921335E-2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0.54877360654569318</v>
      </c>
      <c r="C167" s="11">
        <v>0.81570238869790512</v>
      </c>
      <c r="D167" s="11">
        <f t="shared" si="110"/>
        <v>0.26692878215221194</v>
      </c>
      <c r="E167" s="11">
        <v>0.3432410393116575</v>
      </c>
      <c r="F167" s="11">
        <f t="shared" ref="F167" si="116">SUM(D167:E167)</f>
        <v>0.61016982146386944</v>
      </c>
      <c r="G167" s="200">
        <f t="shared" si="113"/>
        <v>3.2916586364582612E-2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0.42151789052802741</v>
      </c>
      <c r="C168" s="11">
        <v>0.68219585758803425</v>
      </c>
      <c r="D168" s="11">
        <f t="shared" si="110"/>
        <v>0.26067796706000684</v>
      </c>
      <c r="E168" s="11">
        <v>0.30809580257125752</v>
      </c>
      <c r="F168" s="11">
        <f t="shared" ref="F168" si="117">SUM(D168:E168)</f>
        <v>0.56877376963126436</v>
      </c>
      <c r="G168" s="200">
        <f t="shared" si="113"/>
        <v>3.7254030182403142E-2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3.7606417210388696</v>
      </c>
      <c r="C169" s="11">
        <v>4.7799595169815055</v>
      </c>
      <c r="D169" s="11">
        <f>C169-B169</f>
        <v>1.0193177959426358</v>
      </c>
      <c r="E169" s="11">
        <v>2.5924926240076629</v>
      </c>
      <c r="F169" s="11">
        <f>SUM(D169:E169)</f>
        <v>3.6118104199502987</v>
      </c>
      <c r="G169" s="200">
        <f t="shared" si="113"/>
        <v>3.5575431856037509E-2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1.1956842005973756</v>
      </c>
      <c r="C170" s="11">
        <v>1.8626200741590633</v>
      </c>
      <c r="D170" s="11">
        <f t="shared" ref="D170:D176" si="118">C170-B170</f>
        <v>0.66693587356168771</v>
      </c>
      <c r="E170" s="11">
        <v>0.92243257608114915</v>
      </c>
      <c r="F170" s="11">
        <f t="shared" ref="F170:F171" si="119">SUM(D170:E170)</f>
        <v>1.5893684496428369</v>
      </c>
      <c r="G170" s="200">
        <f t="shared" si="113"/>
        <v>3.8856498030123365E-2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3.4765603108433969E-2</v>
      </c>
      <c r="C171" s="11">
        <v>3.0418908248532953E-2</v>
      </c>
      <c r="D171" s="11">
        <f t="shared" si="118"/>
        <v>-4.3466948599010166E-3</v>
      </c>
      <c r="E171" s="11">
        <v>1.7008810584540748E-2</v>
      </c>
      <c r="F171" s="11">
        <f t="shared" si="119"/>
        <v>1.2662115724639732E-2</v>
      </c>
      <c r="G171" s="200">
        <f t="shared" si="113"/>
        <v>2.6906796265871558E-2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1.7359354963498888</v>
      </c>
      <c r="C172" s="11">
        <v>2.4335681089970018</v>
      </c>
      <c r="D172" s="11">
        <f t="shared" si="118"/>
        <v>0.69763261264711307</v>
      </c>
      <c r="E172" s="11">
        <v>1.006091810682036</v>
      </c>
      <c r="F172" s="11">
        <f t="shared" ref="F172:F173" si="120">SUM(D172:E172)</f>
        <v>1.7037244233291491</v>
      </c>
      <c r="G172" s="200">
        <f t="shared" si="113"/>
        <v>3.0945908650067855E-2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1.012675804452976</v>
      </c>
      <c r="C173" s="11">
        <v>1.5842856102566054</v>
      </c>
      <c r="D173" s="11">
        <f t="shared" si="118"/>
        <v>0.57160980580362941</v>
      </c>
      <c r="E173" s="11">
        <v>0.59926674128887447</v>
      </c>
      <c r="F173" s="11">
        <f t="shared" si="120"/>
        <v>1.170876547092504</v>
      </c>
      <c r="G173" s="200">
        <f t="shared" si="113"/>
        <v>3.1474767065135634E-2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0.51791137175962476</v>
      </c>
      <c r="C174" s="11">
        <v>0.93523310721109165</v>
      </c>
      <c r="D174" s="11">
        <f t="shared" si="118"/>
        <v>0.41732173545146689</v>
      </c>
      <c r="E174" s="11">
        <v>0.33508688895841798</v>
      </c>
      <c r="F174" s="11">
        <f t="shared" ref="F174:F175" si="121">SUM(D174:E174)</f>
        <v>0.75240862440988487</v>
      </c>
      <c r="G174" s="200">
        <f t="shared" si="113"/>
        <v>3.38229761945259E-2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1.2140018630353404</v>
      </c>
      <c r="C175" s="11">
        <v>2.0967551618329554</v>
      </c>
      <c r="D175" s="11">
        <f t="shared" si="118"/>
        <v>0.88275329879761499</v>
      </c>
      <c r="E175" s="11">
        <v>1.0562192888014013</v>
      </c>
      <c r="F175" s="11">
        <f t="shared" si="121"/>
        <v>1.9389725875990163</v>
      </c>
      <c r="G175" s="200">
        <f t="shared" si="113"/>
        <v>4.261328440206591E-2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0.29190132159470383</v>
      </c>
      <c r="C176" s="11">
        <v>0.99209460894558454</v>
      </c>
      <c r="D176" s="11">
        <f t="shared" si="118"/>
        <v>0.70019328735088071</v>
      </c>
      <c r="E176" s="11">
        <v>0.42716852422596674</v>
      </c>
      <c r="F176" s="11">
        <f t="shared" ref="F176" si="122">SUM(D176:E176)</f>
        <v>1.1273618115768476</v>
      </c>
      <c r="G176" s="200">
        <f t="shared" si="113"/>
        <v>6.1945757845068838E-2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2.1093071082268535</v>
      </c>
      <c r="C177" s="11">
        <v>3.0211563368596783</v>
      </c>
      <c r="D177" s="11">
        <f t="shared" ref="D177" si="123">C177-B177</f>
        <v>0.9118492286328248</v>
      </c>
      <c r="E177" s="11">
        <v>1.477642450309411</v>
      </c>
      <c r="F177" s="11">
        <f t="shared" ref="F177" si="124">SUM(D177:E177)</f>
        <v>2.3894916789422358</v>
      </c>
      <c r="G177" s="200">
        <f t="shared" si="113"/>
        <v>3.6030076881505391E-2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38.840540408445989</v>
      </c>
      <c r="C178" s="11">
        <f t="shared" ref="C178:F178" si="125">SUM(C152:C177)</f>
        <v>51.452938927299527</v>
      </c>
      <c r="D178" s="11">
        <f t="shared" si="125"/>
        <v>12.61239851885353</v>
      </c>
      <c r="E178" s="11">
        <f t="shared" si="125"/>
        <v>22.994017719686006</v>
      </c>
      <c r="F178" s="11">
        <f t="shared" si="125"/>
        <v>35.606416238539538</v>
      </c>
      <c r="G178" s="200">
        <f t="shared" si="113"/>
        <v>3.1485355638019685E-2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7.9621132227425271</v>
      </c>
      <c r="C181" s="11">
        <v>6.5503959833844849</v>
      </c>
      <c r="D181" s="11">
        <f>C181-B181</f>
        <v>-1.4117172393580422</v>
      </c>
      <c r="E181" s="11">
        <v>2.9919184017700728</v>
      </c>
      <c r="F181" s="11">
        <f>SUM(D181:E181)</f>
        <v>1.5802011624120307</v>
      </c>
      <c r="G181" s="200">
        <f>IF(B181&gt;0,(1+(E181/B181))^(1/($C$6-$B$6))-1,0)</f>
        <v>2.1495307878983683E-2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4.0507242454357373</v>
      </c>
      <c r="C182" s="11">
        <v>3.6852685231518021</v>
      </c>
      <c r="D182" s="11">
        <f t="shared" ref="D182:D197" si="128">C182-B182</f>
        <v>-0.36545572228393519</v>
      </c>
      <c r="E182" s="11">
        <v>1.78133540998784</v>
      </c>
      <c r="F182" s="11">
        <f t="shared" ref="F182:F189" si="129">SUM(D182:E182)</f>
        <v>1.4158796877039048</v>
      </c>
      <c r="G182" s="200">
        <f t="shared" ref="G182:G184" si="130">IF(B182&gt;0,(1+(E182/B182))^(1/($C$6-$B$6))-1,0)</f>
        <v>2.4595911487157229E-2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4.6990141500444231</v>
      </c>
      <c r="C183" s="11">
        <v>4.4867035561547759</v>
      </c>
      <c r="D183" s="11">
        <f t="shared" si="128"/>
        <v>-0.21231059388964724</v>
      </c>
      <c r="E183" s="11">
        <v>1.4285138314340042</v>
      </c>
      <c r="F183" s="11">
        <f t="shared" si="129"/>
        <v>1.216203237544357</v>
      </c>
      <c r="G183" s="200">
        <f t="shared" si="130"/>
        <v>1.785341174270294E-2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3.9353456521719345</v>
      </c>
      <c r="C184" s="11">
        <v>4.298877050886829</v>
      </c>
      <c r="D184" s="11">
        <f t="shared" si="128"/>
        <v>0.36353139871489448</v>
      </c>
      <c r="E184" s="11">
        <v>2.1760950877439802</v>
      </c>
      <c r="F184" s="11">
        <f t="shared" si="129"/>
        <v>2.5396264864588747</v>
      </c>
      <c r="G184" s="200">
        <f t="shared" si="130"/>
        <v>2.9779040198917528E-2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2.1490655810573722</v>
      </c>
      <c r="C185" s="11">
        <v>2.1676933919093679</v>
      </c>
      <c r="D185" s="11">
        <f t="shared" si="128"/>
        <v>1.8627810851995719E-2</v>
      </c>
      <c r="E185" s="11">
        <v>0.87949602206828303</v>
      </c>
      <c r="F185" s="11">
        <f t="shared" si="129"/>
        <v>0.89812383292027875</v>
      </c>
      <c r="G185" s="200">
        <f>IF(B185&gt;0,(1+(E185/B185))^(1/($C$6-$B$6))-1,0)</f>
        <v>2.3133840998518229E-2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5.8239457113000288</v>
      </c>
      <c r="C186" s="11">
        <v>5.6395736031643642</v>
      </c>
      <c r="D186" s="11">
        <f t="shared" si="128"/>
        <v>-0.18437210813566463</v>
      </c>
      <c r="E186" s="11">
        <v>2.3717400280836887</v>
      </c>
      <c r="F186" s="11">
        <f t="shared" si="129"/>
        <v>2.187367919948024</v>
      </c>
      <c r="G186" s="200">
        <f t="shared" ref="G186:G205" si="131">IF(B186&gt;0,(1+(E186/B186))^(1/($C$6-$B$6))-1,0)</f>
        <v>2.3036664474218593E-2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2.4482789341927043</v>
      </c>
      <c r="C187" s="11">
        <v>1.4480774829318079</v>
      </c>
      <c r="D187" s="11">
        <f t="shared" si="128"/>
        <v>-1.0002014512608963</v>
      </c>
      <c r="E187" s="11">
        <v>0.61562801036020853</v>
      </c>
      <c r="F187" s="11">
        <f t="shared" si="129"/>
        <v>-0.38457344090068779</v>
      </c>
      <c r="G187" s="200">
        <f t="shared" si="131"/>
        <v>1.5066071313195151E-2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3.5801868935865819</v>
      </c>
      <c r="C188" s="11">
        <v>7.4918916189658269</v>
      </c>
      <c r="D188" s="11">
        <f t="shared" si="128"/>
        <v>3.911704725379245</v>
      </c>
      <c r="E188" s="11">
        <v>3.569146114273873</v>
      </c>
      <c r="F188" s="11">
        <f t="shared" si="129"/>
        <v>7.4808508396531179</v>
      </c>
      <c r="G188" s="200">
        <f t="shared" si="131"/>
        <v>4.7186388483370534E-2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1.7554892779943065</v>
      </c>
      <c r="C189" s="11">
        <v>0.97035962340173387</v>
      </c>
      <c r="D189" s="11">
        <f t="shared" si="128"/>
        <v>-0.78512965459257267</v>
      </c>
      <c r="E189" s="11">
        <v>0.30072435983655477</v>
      </c>
      <c r="F189" s="11">
        <f t="shared" si="129"/>
        <v>-0.4844052947560179</v>
      </c>
      <c r="G189" s="200">
        <f t="shared" si="131"/>
        <v>1.0596997482729797E-2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1.406791089471189</v>
      </c>
      <c r="C190" s="11">
        <v>0.95189407536883175</v>
      </c>
      <c r="D190" s="11">
        <f t="shared" si="128"/>
        <v>-0.45489701410235728</v>
      </c>
      <c r="E190" s="11">
        <v>0.40036098865778813</v>
      </c>
      <c r="F190" s="11">
        <f t="shared" ref="F190:F191" si="132">SUM(D190:E190)</f>
        <v>-5.4536025444569147E-2</v>
      </c>
      <c r="G190" s="200">
        <f t="shared" si="131"/>
        <v>1.6836216860061981E-2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7.6355257572765325</v>
      </c>
      <c r="C191" s="11">
        <v>6.4982173219347912</v>
      </c>
      <c r="D191" s="11">
        <f t="shared" si="128"/>
        <v>-1.1373084353417413</v>
      </c>
      <c r="E191" s="11">
        <v>2.9153120732017848</v>
      </c>
      <c r="F191" s="11">
        <f t="shared" si="132"/>
        <v>1.7780036378600435</v>
      </c>
      <c r="G191" s="200">
        <f t="shared" si="131"/>
        <v>2.1793651610248599E-2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17.196996598727949</v>
      </c>
      <c r="C192" s="11">
        <v>15.013121895231853</v>
      </c>
      <c r="D192" s="11">
        <f t="shared" si="128"/>
        <v>-2.1838747034960964</v>
      </c>
      <c r="E192" s="11">
        <v>7.4351528110286385</v>
      </c>
      <c r="F192" s="11">
        <f t="shared" ref="F192:F195" si="133">SUM(D192:E192)</f>
        <v>5.2512781075325421</v>
      </c>
      <c r="G192" s="200">
        <f t="shared" si="131"/>
        <v>2.4243729040993367E-2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3.2387353448711176</v>
      </c>
      <c r="C193" s="11">
        <v>0.90045576844455189</v>
      </c>
      <c r="D193" s="11">
        <f t="shared" si="128"/>
        <v>-2.3382795764265656</v>
      </c>
      <c r="E193" s="11">
        <v>1.1127681225707111</v>
      </c>
      <c r="F193" s="11">
        <f t="shared" si="133"/>
        <v>-1.2255114538558545</v>
      </c>
      <c r="G193" s="200">
        <f t="shared" si="131"/>
        <v>1.9884343500651935E-2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0.8277084215588234</v>
      </c>
      <c r="C194" s="11">
        <v>0.78021540912103649</v>
      </c>
      <c r="D194" s="11">
        <f t="shared" si="128"/>
        <v>-4.7493012437786919E-2</v>
      </c>
      <c r="E194" s="11">
        <v>0.4144896843674355</v>
      </c>
      <c r="F194" s="11">
        <f t="shared" si="133"/>
        <v>0.36699667192964858</v>
      </c>
      <c r="G194" s="200">
        <f t="shared" si="131"/>
        <v>2.7434707877026066E-2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8.709944613643783</v>
      </c>
      <c r="C195" s="11">
        <v>7.2239539321986976</v>
      </c>
      <c r="D195" s="11">
        <f t="shared" si="128"/>
        <v>-1.4859906814450854</v>
      </c>
      <c r="E195" s="11">
        <v>2.7661409866677436</v>
      </c>
      <c r="F195" s="11">
        <f t="shared" si="133"/>
        <v>1.2801503052226582</v>
      </c>
      <c r="G195" s="200">
        <f t="shared" si="131"/>
        <v>1.8556737121878664E-2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5.8594595038256312</v>
      </c>
      <c r="C196" s="11">
        <v>5.1020567675919333</v>
      </c>
      <c r="D196" s="11">
        <f t="shared" si="128"/>
        <v>-0.75740273623369792</v>
      </c>
      <c r="E196" s="11">
        <v>2.0797762833040943</v>
      </c>
      <c r="F196" s="11">
        <f t="shared" ref="F196" si="134">SUM(D196:E196)</f>
        <v>1.3223735470703963</v>
      </c>
      <c r="G196" s="200">
        <f t="shared" si="131"/>
        <v>2.0457079260773225E-2</v>
      </c>
    </row>
    <row r="197" spans="1:14" x14ac:dyDescent="0.2">
      <c r="A197" t="str">
        <f t="shared" si="127"/>
        <v>54 Textiles, printing and other skilled trades</v>
      </c>
      <c r="B197" s="11">
        <v>2.8598343345204054</v>
      </c>
      <c r="C197" s="11">
        <v>3.1144224798317701</v>
      </c>
      <c r="D197" s="11">
        <f t="shared" si="128"/>
        <v>0.25458814531136476</v>
      </c>
      <c r="E197" s="11">
        <v>1.3289545152381208</v>
      </c>
      <c r="F197" s="11">
        <f t="shared" ref="F197" si="135">SUM(D197:E197)</f>
        <v>1.5835426605494856</v>
      </c>
      <c r="G197" s="200">
        <f t="shared" si="131"/>
        <v>2.5769636568013343E-2</v>
      </c>
    </row>
    <row r="198" spans="1:14" x14ac:dyDescent="0.2">
      <c r="A198" t="str">
        <f t="shared" si="127"/>
        <v>61 Caring personal service occupations</v>
      </c>
      <c r="B198" s="11">
        <v>26.475629900237355</v>
      </c>
      <c r="C198" s="11">
        <v>32.189367122353801</v>
      </c>
      <c r="D198" s="11">
        <f>C198-B198</f>
        <v>5.7137372221164462</v>
      </c>
      <c r="E198" s="11">
        <v>16.210141590575681</v>
      </c>
      <c r="F198" s="11">
        <f>SUM(D198:E198)</f>
        <v>21.923878812692127</v>
      </c>
      <c r="G198" s="200">
        <f t="shared" si="131"/>
        <v>3.2355134794150864E-2</v>
      </c>
    </row>
    <row r="199" spans="1:14" x14ac:dyDescent="0.2">
      <c r="A199" t="str">
        <f t="shared" si="127"/>
        <v>62 Leisure, travel and related personal service occupations</v>
      </c>
      <c r="B199" s="11">
        <v>3.850446198073727</v>
      </c>
      <c r="C199" s="11">
        <v>2.951645265963426</v>
      </c>
      <c r="D199" s="11">
        <f t="shared" ref="D199:D205" si="136">C199-B199</f>
        <v>-0.89880093211030099</v>
      </c>
      <c r="E199" s="11">
        <v>1.4638796326274479</v>
      </c>
      <c r="F199" s="11">
        <f t="shared" ref="F199:F200" si="137">SUM(D199:E199)</f>
        <v>0.56507870051714693</v>
      </c>
      <c r="G199" s="200">
        <f t="shared" si="131"/>
        <v>2.1713522259466655E-2</v>
      </c>
    </row>
    <row r="200" spans="1:14" x14ac:dyDescent="0.2">
      <c r="A200" t="str">
        <f t="shared" si="127"/>
        <v>63 Community and civil enforcement occupations</v>
      </c>
      <c r="B200" s="11">
        <v>0.13270888567038472</v>
      </c>
      <c r="C200" s="11">
        <v>8.4767211268185177E-2</v>
      </c>
      <c r="D200" s="11">
        <f t="shared" si="136"/>
        <v>-4.7941674402199541E-2</v>
      </c>
      <c r="E200" s="11">
        <v>3.1999232939413612E-2</v>
      </c>
      <c r="F200" s="11">
        <f t="shared" si="137"/>
        <v>-1.5942441462785929E-2</v>
      </c>
      <c r="G200" s="200">
        <f t="shared" si="131"/>
        <v>1.4505331234882402E-2</v>
      </c>
    </row>
    <row r="201" spans="1:14" x14ac:dyDescent="0.2">
      <c r="A201" t="str">
        <f t="shared" si="127"/>
        <v>71 Sales occupations</v>
      </c>
      <c r="B201" s="11">
        <v>13.930808022765312</v>
      </c>
      <c r="C201" s="11">
        <v>14.110380053110545</v>
      </c>
      <c r="D201" s="11">
        <f t="shared" si="136"/>
        <v>0.17957203034523239</v>
      </c>
      <c r="E201" s="11">
        <v>6.4984992395131318</v>
      </c>
      <c r="F201" s="11">
        <f t="shared" ref="F201:F202" si="138">SUM(D201:E201)</f>
        <v>6.6780712698583642</v>
      </c>
      <c r="G201" s="200">
        <f t="shared" si="131"/>
        <v>2.5853053610220389E-2</v>
      </c>
    </row>
    <row r="202" spans="1:14" x14ac:dyDescent="0.2">
      <c r="A202" t="str">
        <f t="shared" si="127"/>
        <v>72 Customer service occupations</v>
      </c>
      <c r="B202" s="11">
        <v>3.6536343545419587</v>
      </c>
      <c r="C202" s="11">
        <v>4.3551080059745741</v>
      </c>
      <c r="D202" s="11">
        <f t="shared" si="136"/>
        <v>0.70147365143261542</v>
      </c>
      <c r="E202" s="11">
        <v>1.6914310941888591</v>
      </c>
      <c r="F202" s="11">
        <f t="shared" si="138"/>
        <v>2.3929047456214745</v>
      </c>
      <c r="G202" s="200">
        <f t="shared" si="131"/>
        <v>2.5687815338385489E-2</v>
      </c>
    </row>
    <row r="203" spans="1:14" x14ac:dyDescent="0.2">
      <c r="A203" t="str">
        <f t="shared" si="127"/>
        <v>81 Process, plant and machine operatives</v>
      </c>
      <c r="B203" s="11">
        <v>3.3159261196295535</v>
      </c>
      <c r="C203" s="11">
        <v>3.704413882162108</v>
      </c>
      <c r="D203" s="11">
        <f t="shared" si="136"/>
        <v>0.38848776253255446</v>
      </c>
      <c r="E203" s="11">
        <v>1.3288415782677301</v>
      </c>
      <c r="F203" s="11">
        <f t="shared" ref="F203:F204" si="139">SUM(D203:E203)</f>
        <v>1.7173293408002845</v>
      </c>
      <c r="G203" s="200">
        <f t="shared" si="131"/>
        <v>2.2721243083194231E-2</v>
      </c>
    </row>
    <row r="204" spans="1:14" x14ac:dyDescent="0.2">
      <c r="A204" t="str">
        <f t="shared" si="127"/>
        <v>82 Transport and mobile machine drivers and operatives</v>
      </c>
      <c r="B204" s="11">
        <v>6.1194376927949552</v>
      </c>
      <c r="C204" s="11">
        <v>7.0692466909935368</v>
      </c>
      <c r="D204" s="11">
        <f t="shared" si="136"/>
        <v>0.94980899819858156</v>
      </c>
      <c r="E204" s="11">
        <v>3.3591424643885541</v>
      </c>
      <c r="F204" s="11">
        <f t="shared" si="139"/>
        <v>4.3089514625871352</v>
      </c>
      <c r="G204" s="200">
        <f t="shared" si="131"/>
        <v>2.9600594495570176E-2</v>
      </c>
    </row>
    <row r="205" spans="1:14" x14ac:dyDescent="0.2">
      <c r="A205" t="str">
        <f t="shared" si="127"/>
        <v>91 Elementary trades and related occupations</v>
      </c>
      <c r="B205" s="11">
        <v>1.2734215880290405</v>
      </c>
      <c r="C205" s="11">
        <v>3.0245160015773389</v>
      </c>
      <c r="D205" s="11">
        <f t="shared" si="136"/>
        <v>1.7510944135482984</v>
      </c>
      <c r="E205" s="11">
        <v>1.1779596157669203</v>
      </c>
      <c r="F205" s="11">
        <f t="shared" ref="F205" si="140">SUM(D205:E205)</f>
        <v>2.9290540293152185</v>
      </c>
      <c r="G205" s="200">
        <f t="shared" si="131"/>
        <v>4.4630198118887021E-2</v>
      </c>
    </row>
    <row r="206" spans="1:14" x14ac:dyDescent="0.2">
      <c r="A206" t="str">
        <f t="shared" si="127"/>
        <v>92 Elementary administration and service occupations</v>
      </c>
      <c r="B206" s="11">
        <v>11.457440211967077</v>
      </c>
      <c r="C206" s="11">
        <v>9.4984324007181762</v>
      </c>
      <c r="D206" s="11">
        <f t="shared" ref="D206" si="141">C206-B206</f>
        <v>-1.9590078112489007</v>
      </c>
      <c r="E206" s="11">
        <v>4.741444100355988</v>
      </c>
      <c r="F206" s="11">
        <f t="shared" ref="F206" si="142">SUM(D206:E206)</f>
        <v>2.7824362891070873</v>
      </c>
      <c r="G206" s="200">
        <f t="shared" ref="G206:G207" si="143">IF(B206&gt;0,(1+(E206/B206))^(1/($C$6-$B$6))-1,0)</f>
        <v>2.3355434648588469E-2</v>
      </c>
    </row>
    <row r="207" spans="1:14" x14ac:dyDescent="0.2">
      <c r="A207" t="str">
        <f t="shared" si="127"/>
        <v>All occupations</v>
      </c>
      <c r="B207" s="11">
        <f>SUM(B181:B206)</f>
        <v>154.34861230613041</v>
      </c>
      <c r="C207" s="11">
        <f t="shared" ref="C207:F207" si="144">SUM(C181:C206)</f>
        <v>153.31105511779612</v>
      </c>
      <c r="D207" s="11">
        <f t="shared" si="144"/>
        <v>-1.037557188334262</v>
      </c>
      <c r="E207" s="11">
        <f t="shared" si="144"/>
        <v>71.070891279218543</v>
      </c>
      <c r="F207" s="11">
        <f t="shared" si="144"/>
        <v>70.033334090884281</v>
      </c>
      <c r="G207" s="200">
        <f t="shared" si="143"/>
        <v>2.5571438020886905E-2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6.0042981464667022</v>
      </c>
      <c r="C210" s="11">
        <v>3.9925687279139774</v>
      </c>
      <c r="D210" s="11">
        <f>C210-B210</f>
        <v>-2.0117294185527248</v>
      </c>
      <c r="E210" s="11">
        <v>2.121800565778365</v>
      </c>
      <c r="F210" s="11">
        <f>SUM(D210:E210)</f>
        <v>0.11007114722564015</v>
      </c>
      <c r="G210" s="200">
        <f>IF(B210&gt;0,(1+(E210/B210))^(1/($C$6-$B$6))-1,0)</f>
        <v>2.0378555866444881E-2</v>
      </c>
    </row>
    <row r="211" spans="1:7" x14ac:dyDescent="0.2">
      <c r="A211" t="str">
        <f t="shared" si="146"/>
        <v>12 Other managers and proprietors</v>
      </c>
      <c r="B211" s="11">
        <v>3.9219445250021376</v>
      </c>
      <c r="C211" s="11">
        <v>3.6200011716353728</v>
      </c>
      <c r="D211" s="11">
        <f t="shared" ref="D211:D226" si="147">C211-B211</f>
        <v>-0.30194335336676481</v>
      </c>
      <c r="E211" s="11">
        <v>1.9834857202202063</v>
      </c>
      <c r="F211" s="11">
        <f t="shared" ref="F211:F218" si="148">SUM(D211:E211)</f>
        <v>1.6815423668534415</v>
      </c>
      <c r="G211" s="200">
        <f t="shared" ref="G211:G213" si="149">IF(B211&gt;0,(1+(E211/B211))^(1/($C$6-$B$6))-1,0)</f>
        <v>2.7661310586316823E-2</v>
      </c>
    </row>
    <row r="212" spans="1:7" x14ac:dyDescent="0.2">
      <c r="A212" t="str">
        <f t="shared" si="146"/>
        <v>21 Science, research, engineering and technology professionals</v>
      </c>
      <c r="B212" s="11">
        <v>3.5470339130618096</v>
      </c>
      <c r="C212" s="11">
        <v>3.6907499338304453</v>
      </c>
      <c r="D212" s="11">
        <f t="shared" si="147"/>
        <v>0.14371602076863566</v>
      </c>
      <c r="E212" s="11">
        <v>1.3278310662835811</v>
      </c>
      <c r="F212" s="11">
        <f t="shared" si="148"/>
        <v>1.4715470870522167</v>
      </c>
      <c r="G212" s="200">
        <f t="shared" si="149"/>
        <v>2.1425000245558268E-2</v>
      </c>
    </row>
    <row r="213" spans="1:7" x14ac:dyDescent="0.2">
      <c r="A213" t="str">
        <f t="shared" si="146"/>
        <v>22 Health professionals</v>
      </c>
      <c r="B213" s="11">
        <v>2.5872868107514715</v>
      </c>
      <c r="C213" s="11">
        <v>2.0211866157887584</v>
      </c>
      <c r="D213" s="11">
        <f t="shared" si="147"/>
        <v>-0.56610019496271313</v>
      </c>
      <c r="E213" s="11">
        <v>1.0579011616418856</v>
      </c>
      <c r="F213" s="11">
        <f t="shared" si="148"/>
        <v>0.4918009666791725</v>
      </c>
      <c r="G213" s="200">
        <f t="shared" si="149"/>
        <v>2.3116346697347634E-2</v>
      </c>
    </row>
    <row r="214" spans="1:7" x14ac:dyDescent="0.2">
      <c r="A214" t="str">
        <f t="shared" si="146"/>
        <v>23 Teaching and other educational professionals</v>
      </c>
      <c r="B214" s="11">
        <v>1.2917060993346554</v>
      </c>
      <c r="C214" s="11">
        <v>1.03077730359839</v>
      </c>
      <c r="D214" s="11">
        <f t="shared" si="147"/>
        <v>-0.26092879573626537</v>
      </c>
      <c r="E214" s="11">
        <v>0.51527694298791715</v>
      </c>
      <c r="F214" s="11">
        <f t="shared" si="148"/>
        <v>0.25434814725165178</v>
      </c>
      <c r="G214" s="200">
        <f>IF(B214&gt;0,(1+(E214/B214))^(1/($C$6-$B$6))-1,0)</f>
        <v>2.2631951294220354E-2</v>
      </c>
    </row>
    <row r="215" spans="1:7" x14ac:dyDescent="0.2">
      <c r="A215" t="str">
        <f t="shared" si="146"/>
        <v>24 Business, media and public service professionals</v>
      </c>
      <c r="B215" s="11">
        <v>3.7376945373280628</v>
      </c>
      <c r="C215" s="11">
        <v>3.0348173094493283</v>
      </c>
      <c r="D215" s="11">
        <f t="shared" si="147"/>
        <v>-0.70287722787873452</v>
      </c>
      <c r="E215" s="11">
        <v>1.3595793073265918</v>
      </c>
      <c r="F215" s="11">
        <f t="shared" si="148"/>
        <v>0.6567020794478573</v>
      </c>
      <c r="G215" s="200">
        <f t="shared" ref="G215:G234" si="150">IF(B215&gt;0,(1+(E215/B215))^(1/($C$6-$B$6))-1,0)</f>
        <v>2.0897822162154078E-2</v>
      </c>
    </row>
    <row r="216" spans="1:7" x14ac:dyDescent="0.2">
      <c r="A216" t="str">
        <f t="shared" si="146"/>
        <v>31 Science, engineering and technology associate professionals</v>
      </c>
      <c r="B216" s="11">
        <v>1.9932241786882445</v>
      </c>
      <c r="C216" s="11">
        <v>1.6661342137456654</v>
      </c>
      <c r="D216" s="11">
        <f t="shared" si="147"/>
        <v>-0.32708996494257914</v>
      </c>
      <c r="E216" s="11">
        <v>0.65980938239624787</v>
      </c>
      <c r="F216" s="11">
        <f t="shared" si="148"/>
        <v>0.33271941745366873</v>
      </c>
      <c r="G216" s="200">
        <f t="shared" si="150"/>
        <v>1.9246212923640593E-2</v>
      </c>
    </row>
    <row r="217" spans="1:7" x14ac:dyDescent="0.2">
      <c r="A217" t="str">
        <f t="shared" si="146"/>
        <v>32 Health and social care associate professionals</v>
      </c>
      <c r="B217" s="11">
        <v>2.4560306340048816</v>
      </c>
      <c r="C217" s="11">
        <v>3.5840426828584562</v>
      </c>
      <c r="D217" s="11">
        <f t="shared" si="147"/>
        <v>1.1280120488535745</v>
      </c>
      <c r="E217" s="11">
        <v>1.853433080598109</v>
      </c>
      <c r="F217" s="11">
        <f t="shared" si="148"/>
        <v>2.9814451294516835</v>
      </c>
      <c r="G217" s="200">
        <f t="shared" si="150"/>
        <v>3.8195869266954396E-2</v>
      </c>
    </row>
    <row r="218" spans="1:7" x14ac:dyDescent="0.2">
      <c r="A218" t="str">
        <f t="shared" si="146"/>
        <v>33 Protective service occupations</v>
      </c>
      <c r="B218" s="11">
        <v>1.9061682671634759</v>
      </c>
      <c r="C218" s="11">
        <v>1.0017932380970656</v>
      </c>
      <c r="D218" s="11">
        <f t="shared" si="147"/>
        <v>-0.90437502906641032</v>
      </c>
      <c r="E218" s="11">
        <v>0.36866790383327064</v>
      </c>
      <c r="F218" s="11">
        <f t="shared" si="148"/>
        <v>-0.53570712523313968</v>
      </c>
      <c r="G218" s="200">
        <f t="shared" si="150"/>
        <v>1.1857276901668268E-2</v>
      </c>
    </row>
    <row r="219" spans="1:7" x14ac:dyDescent="0.2">
      <c r="A219" t="str">
        <f t="shared" si="146"/>
        <v>34 Culture, media and sports occupations</v>
      </c>
      <c r="B219" s="11">
        <v>0.67402615494832152</v>
      </c>
      <c r="C219" s="11">
        <v>0.31627414640879353</v>
      </c>
      <c r="D219" s="11">
        <f t="shared" si="147"/>
        <v>-0.35775200853952799</v>
      </c>
      <c r="E219" s="11">
        <v>0.1598264482535878</v>
      </c>
      <c r="F219" s="11">
        <f t="shared" ref="F219:F220" si="151">SUM(D219:E219)</f>
        <v>-0.19792556028594019</v>
      </c>
      <c r="G219" s="200">
        <f t="shared" si="150"/>
        <v>1.4286945721915023E-2</v>
      </c>
    </row>
    <row r="220" spans="1:7" x14ac:dyDescent="0.2">
      <c r="A220" t="str">
        <f t="shared" si="146"/>
        <v>35 Business and public service associate professionals</v>
      </c>
      <c r="B220" s="11">
        <v>5.7399721875422305</v>
      </c>
      <c r="C220" s="11">
        <v>4.3470524166747992</v>
      </c>
      <c r="D220" s="11">
        <f t="shared" si="147"/>
        <v>-1.3929197708674312</v>
      </c>
      <c r="E220" s="11">
        <v>1.9775609418356417</v>
      </c>
      <c r="F220" s="11">
        <f t="shared" si="151"/>
        <v>0.58464117096821044</v>
      </c>
      <c r="G220" s="200">
        <f t="shared" si="150"/>
        <v>1.9932069973701783E-2</v>
      </c>
    </row>
    <row r="221" spans="1:7" x14ac:dyDescent="0.2">
      <c r="A221" t="str">
        <f t="shared" si="146"/>
        <v>41 Administrative occupations</v>
      </c>
      <c r="B221" s="11">
        <v>17.529603422303975</v>
      </c>
      <c r="C221" s="11">
        <v>12.556039785960394</v>
      </c>
      <c r="D221" s="11">
        <f t="shared" si="147"/>
        <v>-4.9735636363435809</v>
      </c>
      <c r="E221" s="11">
        <v>6.6540553520180694</v>
      </c>
      <c r="F221" s="11">
        <f t="shared" ref="F221:F224" si="152">SUM(D221:E221)</f>
        <v>1.6804917156744885</v>
      </c>
      <c r="G221" s="200">
        <f t="shared" si="150"/>
        <v>2.168416191389122E-2</v>
      </c>
    </row>
    <row r="222" spans="1:7" x14ac:dyDescent="0.2">
      <c r="A222" t="str">
        <f t="shared" si="146"/>
        <v>42 Secretarial and related occupations</v>
      </c>
      <c r="B222" s="11">
        <v>3.1516306620182659</v>
      </c>
      <c r="C222" s="11">
        <v>0.66683175779246062</v>
      </c>
      <c r="D222" s="11">
        <f t="shared" si="147"/>
        <v>-2.4847989042258054</v>
      </c>
      <c r="E222" s="11">
        <v>0.82870949747362588</v>
      </c>
      <c r="F222" s="11">
        <f t="shared" si="152"/>
        <v>-1.6560894067521796</v>
      </c>
      <c r="G222" s="200">
        <f t="shared" si="150"/>
        <v>1.568488947775637E-2</v>
      </c>
    </row>
    <row r="223" spans="1:7" x14ac:dyDescent="0.2">
      <c r="A223" t="str">
        <f t="shared" si="146"/>
        <v>51 Skilled agricultural and related trades</v>
      </c>
      <c r="B223" s="11">
        <v>1.3905368180144178</v>
      </c>
      <c r="C223" s="11">
        <v>1.3180070728093252</v>
      </c>
      <c r="D223" s="11">
        <f t="shared" si="147"/>
        <v>-7.2529745205092588E-2</v>
      </c>
      <c r="E223" s="11">
        <v>0.72902192837648017</v>
      </c>
      <c r="F223" s="11">
        <f t="shared" si="152"/>
        <v>0.65649218317138758</v>
      </c>
      <c r="G223" s="200">
        <f t="shared" si="150"/>
        <v>2.8499767165808487E-2</v>
      </c>
    </row>
    <row r="224" spans="1:7" x14ac:dyDescent="0.2">
      <c r="A224" t="str">
        <f t="shared" si="146"/>
        <v>52 Skilled metal, electrical and electronic trades</v>
      </c>
      <c r="B224" s="11">
        <v>5.1753773901891158</v>
      </c>
      <c r="C224" s="11">
        <v>4.1794402162810727</v>
      </c>
      <c r="D224" s="11">
        <f t="shared" si="147"/>
        <v>-0.99593717390804315</v>
      </c>
      <c r="E224" s="11">
        <v>1.6935375451691523</v>
      </c>
      <c r="F224" s="11">
        <f t="shared" si="152"/>
        <v>0.69760037126110919</v>
      </c>
      <c r="G224" s="200">
        <f t="shared" si="150"/>
        <v>1.9052145301010848E-2</v>
      </c>
    </row>
    <row r="225" spans="1:7" x14ac:dyDescent="0.2">
      <c r="A225" t="str">
        <f t="shared" si="146"/>
        <v>53 Skilled construction and building trades</v>
      </c>
      <c r="B225" s="11">
        <v>5.560844256250471</v>
      </c>
      <c r="C225" s="11">
        <v>5.6913810587764386</v>
      </c>
      <c r="D225" s="11">
        <f t="shared" si="147"/>
        <v>0.13053680252596767</v>
      </c>
      <c r="E225" s="11">
        <v>2.5148872231798567</v>
      </c>
      <c r="F225" s="11">
        <f t="shared" ref="F225" si="153">SUM(D225:E225)</f>
        <v>2.6454240257058244</v>
      </c>
      <c r="G225" s="200">
        <f t="shared" si="150"/>
        <v>2.5186178804192494E-2</v>
      </c>
    </row>
    <row r="226" spans="1:7" x14ac:dyDescent="0.2">
      <c r="A226" t="str">
        <f t="shared" si="146"/>
        <v>54 Textiles, printing and other skilled trades</v>
      </c>
      <c r="B226" s="11">
        <v>3.2041253889143144</v>
      </c>
      <c r="C226" s="11">
        <v>2.9882608604224377</v>
      </c>
      <c r="D226" s="11">
        <f t="shared" si="147"/>
        <v>-0.21586452849187676</v>
      </c>
      <c r="E226" s="11">
        <v>1.2036727594170868</v>
      </c>
      <c r="F226" s="11">
        <f t="shared" ref="F226" si="154">SUM(D226:E226)</f>
        <v>0.98780823092521008</v>
      </c>
      <c r="G226" s="200">
        <f t="shared" si="150"/>
        <v>2.1490063304318685E-2</v>
      </c>
    </row>
    <row r="227" spans="1:7" x14ac:dyDescent="0.2">
      <c r="A227" t="str">
        <f t="shared" si="146"/>
        <v>61 Caring personal service occupations</v>
      </c>
      <c r="B227" s="11">
        <v>17.367256733790352</v>
      </c>
      <c r="C227" s="11">
        <v>15.063318609714612</v>
      </c>
      <c r="D227" s="11">
        <f>C227-B227</f>
        <v>-2.3039381240757404</v>
      </c>
      <c r="E227" s="11">
        <v>8.0989641780826975</v>
      </c>
      <c r="F227" s="11">
        <f>SUM(D227:E227)</f>
        <v>5.7950260540069571</v>
      </c>
      <c r="G227" s="200">
        <f t="shared" si="150"/>
        <v>2.5846116066200686E-2</v>
      </c>
    </row>
    <row r="228" spans="1:7" x14ac:dyDescent="0.2">
      <c r="A228" t="str">
        <f t="shared" si="146"/>
        <v>62 Leisure, travel and related personal service occupations</v>
      </c>
      <c r="B228" s="11">
        <v>3.4669775732016461</v>
      </c>
      <c r="C228" s="11">
        <v>2.4288740994873739</v>
      </c>
      <c r="D228" s="11">
        <f t="shared" ref="D228:D234" si="155">C228-B228</f>
        <v>-1.0381034737142723</v>
      </c>
      <c r="E228" s="11">
        <v>1.2965487394032382</v>
      </c>
      <c r="F228" s="11">
        <f t="shared" ref="F228:F229" si="156">SUM(D228:E228)</f>
        <v>0.25844526568896597</v>
      </c>
      <c r="G228" s="200">
        <f t="shared" si="150"/>
        <v>2.1406229839912916E-2</v>
      </c>
    </row>
    <row r="229" spans="1:7" x14ac:dyDescent="0.2">
      <c r="A229" t="str">
        <f t="shared" si="146"/>
        <v>63 Community and civil enforcement occupations</v>
      </c>
      <c r="B229" s="11">
        <v>0.19539503903805272</v>
      </c>
      <c r="C229" s="11">
        <v>0.13032168904427308</v>
      </c>
      <c r="D229" s="11">
        <f t="shared" si="155"/>
        <v>-6.5073349993779644E-2</v>
      </c>
      <c r="E229" s="11">
        <v>5.8531161424157804E-2</v>
      </c>
      <c r="F229" s="11">
        <f t="shared" si="156"/>
        <v>-6.5421885696218401E-3</v>
      </c>
      <c r="G229" s="200">
        <f t="shared" si="150"/>
        <v>1.7621479785048466E-2</v>
      </c>
    </row>
    <row r="230" spans="1:7" x14ac:dyDescent="0.2">
      <c r="A230" t="str">
        <f t="shared" si="146"/>
        <v>71 Sales occupations</v>
      </c>
      <c r="B230" s="11">
        <v>12.742352126912349</v>
      </c>
      <c r="C230" s="11">
        <v>11.357859108051528</v>
      </c>
      <c r="D230" s="11">
        <f t="shared" si="155"/>
        <v>-1.3844930188608213</v>
      </c>
      <c r="E230" s="11">
        <v>5.7497342535539975</v>
      </c>
      <c r="F230" s="11">
        <f t="shared" ref="F230:F231" si="157">SUM(D230:E230)</f>
        <v>4.3652412346931762</v>
      </c>
      <c r="G230" s="200">
        <f t="shared" si="150"/>
        <v>2.5138208703425757E-2</v>
      </c>
    </row>
    <row r="231" spans="1:7" x14ac:dyDescent="0.2">
      <c r="A231" t="str">
        <f t="shared" si="146"/>
        <v>72 Customer service occupations</v>
      </c>
      <c r="B231" s="11">
        <v>3.5063021082487849</v>
      </c>
      <c r="C231" s="11">
        <v>3.5271104694498385</v>
      </c>
      <c r="D231" s="11">
        <f t="shared" si="155"/>
        <v>2.0808361201053671E-2</v>
      </c>
      <c r="E231" s="11">
        <v>1.6408964701951911</v>
      </c>
      <c r="F231" s="11">
        <f t="shared" si="157"/>
        <v>1.6617048313962448</v>
      </c>
      <c r="G231" s="200">
        <f t="shared" si="150"/>
        <v>2.5923015157739426E-2</v>
      </c>
    </row>
    <row r="232" spans="1:7" x14ac:dyDescent="0.2">
      <c r="A232" t="str">
        <f t="shared" si="146"/>
        <v>81 Process, plant and machine operatives</v>
      </c>
      <c r="B232" s="11">
        <v>3.9977520250709579</v>
      </c>
      <c r="C232" s="11">
        <v>3.8905612488024612</v>
      </c>
      <c r="D232" s="11">
        <f t="shared" si="155"/>
        <v>-0.10719077626849671</v>
      </c>
      <c r="E232" s="11">
        <v>1.6326350863957479</v>
      </c>
      <c r="F232" s="11">
        <f t="shared" ref="F232:F233" si="158">SUM(D232:E232)</f>
        <v>1.5254443101272512</v>
      </c>
      <c r="G232" s="200">
        <f t="shared" si="150"/>
        <v>2.3092325451071538E-2</v>
      </c>
    </row>
    <row r="233" spans="1:7" x14ac:dyDescent="0.2">
      <c r="A233" t="str">
        <f t="shared" si="146"/>
        <v>82 Transport and mobile machine drivers and operatives</v>
      </c>
      <c r="B233" s="11">
        <v>9.7911915980254332</v>
      </c>
      <c r="C233" s="11">
        <v>10.542871331383752</v>
      </c>
      <c r="D233" s="11">
        <f t="shared" si="155"/>
        <v>0.75167973335831917</v>
      </c>
      <c r="E233" s="11">
        <v>5.577221270096139</v>
      </c>
      <c r="F233" s="11">
        <f t="shared" si="158"/>
        <v>6.3289010034544582</v>
      </c>
      <c r="G233" s="200">
        <f t="shared" si="150"/>
        <v>3.0511631343295598E-2</v>
      </c>
    </row>
    <row r="234" spans="1:7" x14ac:dyDescent="0.2">
      <c r="A234" t="str">
        <f t="shared" si="146"/>
        <v>91 Elementary trades and related occupations</v>
      </c>
      <c r="B234" s="11">
        <v>2.3544129681555859</v>
      </c>
      <c r="C234" s="11">
        <v>4.729534594344404</v>
      </c>
      <c r="D234" s="11">
        <f t="shared" si="155"/>
        <v>2.3751216261888182</v>
      </c>
      <c r="E234" s="11">
        <v>1.7315915625361247</v>
      </c>
      <c r="F234" s="11">
        <f t="shared" ref="F234" si="159">SUM(D234:E234)</f>
        <v>4.1067131887249424</v>
      </c>
      <c r="G234" s="200">
        <f t="shared" si="150"/>
        <v>3.7435440625684269E-2</v>
      </c>
    </row>
    <row r="235" spans="1:7" x14ac:dyDescent="0.2">
      <c r="A235" t="str">
        <f t="shared" si="146"/>
        <v>92 Elementary administration and service occupations</v>
      </c>
      <c r="B235" s="11">
        <v>18.073098203244072</v>
      </c>
      <c r="C235" s="11">
        <v>15.351259136144204</v>
      </c>
      <c r="D235" s="11">
        <f t="shared" ref="D235" si="160">C235-B235</f>
        <v>-2.721839067099868</v>
      </c>
      <c r="E235" s="11">
        <v>7.7580179141828909</v>
      </c>
      <c r="F235" s="11">
        <f t="shared" ref="F235" si="161">SUM(D235:E235)</f>
        <v>5.0361788470830229</v>
      </c>
      <c r="G235" s="200">
        <f t="shared" ref="G235:G236" si="162">IF(B235&gt;0,(1+(E235/B235))^(1/($C$6-$B$6))-1,0)</f>
        <v>2.4096081068230024E-2</v>
      </c>
    </row>
    <row r="236" spans="1:7" x14ac:dyDescent="0.2">
      <c r="A236" t="str">
        <f t="shared" si="146"/>
        <v>All occupations</v>
      </c>
      <c r="B236" s="11">
        <f>SUM(B210:B235)</f>
        <v>141.36624176766981</v>
      </c>
      <c r="C236" s="11">
        <f t="shared" ref="C236:F236" si="163">SUM(C210:C235)</f>
        <v>122.72706879846561</v>
      </c>
      <c r="D236" s="11">
        <f t="shared" si="163"/>
        <v>-18.639172969204157</v>
      </c>
      <c r="E236" s="11">
        <f t="shared" si="163"/>
        <v>60.553197462659853</v>
      </c>
      <c r="F236" s="11">
        <f t="shared" si="163"/>
        <v>41.914024493455699</v>
      </c>
      <c r="G236" s="200">
        <f t="shared" si="162"/>
        <v>2.4052356461352398E-2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4.096957737851409</v>
      </c>
      <c r="C239" s="11">
        <v>2.4450654567488028</v>
      </c>
      <c r="D239" s="11">
        <f>C239-B239</f>
        <v>-1.6518922811026062</v>
      </c>
      <c r="E239" s="11">
        <v>1.3897307059256714</v>
      </c>
      <c r="F239" s="11">
        <f>SUM(D239:E239)</f>
        <v>-0.26216157517693484</v>
      </c>
      <c r="G239" s="200">
        <f>IF(B239&gt;0,(1+(E239/B239))^(1/($C$6-$B$6))-1,0)</f>
        <v>1.9662828990972603E-2</v>
      </c>
    </row>
    <row r="240" spans="1:7" x14ac:dyDescent="0.2">
      <c r="A240" t="str">
        <f t="shared" si="165"/>
        <v>12 Other managers and proprietors</v>
      </c>
      <c r="B240" s="11">
        <v>2.4946025555137963</v>
      </c>
      <c r="C240" s="11">
        <v>1.6178031819064786</v>
      </c>
      <c r="D240" s="11">
        <f t="shared" ref="D240:D255" si="166">C240-B240</f>
        <v>-0.87679937360731763</v>
      </c>
      <c r="E240" s="11">
        <v>0.97635395001617564</v>
      </c>
      <c r="F240" s="11">
        <f t="shared" ref="F240:F247" si="167">SUM(D240:E240)</f>
        <v>9.9554576408858009E-2</v>
      </c>
      <c r="G240" s="200">
        <f t="shared" ref="G240:G242" si="168">IF(B240&gt;0,(1+(E240/B240))^(1/($C$6-$B$6))-1,0)</f>
        <v>2.2264283107391591E-2</v>
      </c>
    </row>
    <row r="241" spans="1:7" x14ac:dyDescent="0.2">
      <c r="A241" t="str">
        <f t="shared" si="165"/>
        <v>21 Science, research, engineering and technology professionals</v>
      </c>
      <c r="B241" s="11">
        <v>1.9998414434748768</v>
      </c>
      <c r="C241" s="11">
        <v>1.4931242516915413</v>
      </c>
      <c r="D241" s="11">
        <f t="shared" si="166"/>
        <v>-0.50671719178333552</v>
      </c>
      <c r="E241" s="11">
        <v>0.60906335399391209</v>
      </c>
      <c r="F241" s="11">
        <f t="shared" si="167"/>
        <v>0.10234616221057657</v>
      </c>
      <c r="G241" s="200">
        <f t="shared" si="168"/>
        <v>1.7882179722690905E-2</v>
      </c>
    </row>
    <row r="242" spans="1:7" x14ac:dyDescent="0.2">
      <c r="A242" t="str">
        <f t="shared" si="165"/>
        <v>22 Health professionals</v>
      </c>
      <c r="B242" s="11">
        <v>1.4916775224844367</v>
      </c>
      <c r="C242" s="11">
        <v>0.93907555324298819</v>
      </c>
      <c r="D242" s="11">
        <f t="shared" si="166"/>
        <v>-0.55260196924144855</v>
      </c>
      <c r="E242" s="11">
        <v>0.543330443048478</v>
      </c>
      <c r="F242" s="11">
        <f t="shared" si="167"/>
        <v>-9.2715261929705584E-3</v>
      </c>
      <c r="G242" s="200">
        <f t="shared" si="168"/>
        <v>2.0922427689655798E-2</v>
      </c>
    </row>
    <row r="243" spans="1:7" x14ac:dyDescent="0.2">
      <c r="A243" t="str">
        <f t="shared" si="165"/>
        <v>23 Teaching and other educational professionals</v>
      </c>
      <c r="B243" s="11">
        <v>1.0160711502489599</v>
      </c>
      <c r="C243" s="11">
        <v>0.63640724003839622</v>
      </c>
      <c r="D243" s="11">
        <f t="shared" si="166"/>
        <v>-0.37966391021056367</v>
      </c>
      <c r="E243" s="11">
        <v>0.36176321672351269</v>
      </c>
      <c r="F243" s="11">
        <f t="shared" si="167"/>
        <v>-1.7900693487050978E-2</v>
      </c>
      <c r="G243" s="200">
        <f>IF(B243&gt;0,(1+(E243/B243))^(1/($C$6-$B$6))-1,0)</f>
        <v>2.0512180879111774E-2</v>
      </c>
    </row>
    <row r="244" spans="1:7" x14ac:dyDescent="0.2">
      <c r="A244" t="str">
        <f t="shared" si="165"/>
        <v>24 Business, media and public service professionals</v>
      </c>
      <c r="B244" s="11">
        <v>2.2625081760011443</v>
      </c>
      <c r="C244" s="11">
        <v>1.3231783248944446</v>
      </c>
      <c r="D244" s="11">
        <f t="shared" si="166"/>
        <v>-0.93932985110669964</v>
      </c>
      <c r="E244" s="11">
        <v>0.71999492718241564</v>
      </c>
      <c r="F244" s="11">
        <f t="shared" si="167"/>
        <v>-0.219334923924284</v>
      </c>
      <c r="G244" s="200">
        <f t="shared" ref="G244:G263" si="169">IF(B244&gt;0,(1+(E244/B244))^(1/($C$6-$B$6))-1,0)</f>
        <v>1.8589941248372988E-2</v>
      </c>
    </row>
    <row r="245" spans="1:7" x14ac:dyDescent="0.2">
      <c r="A245" t="str">
        <f t="shared" si="165"/>
        <v>31 Science, engineering and technology associate professionals</v>
      </c>
      <c r="B245" s="11">
        <v>1.4498824713018523</v>
      </c>
      <c r="C245" s="11">
        <v>0.95872784486524065</v>
      </c>
      <c r="D245" s="11">
        <f t="shared" si="166"/>
        <v>-0.49115462643661167</v>
      </c>
      <c r="E245" s="11">
        <v>0.42450845501175194</v>
      </c>
      <c r="F245" s="11">
        <f t="shared" si="167"/>
        <v>-6.6646171424859735E-2</v>
      </c>
      <c r="G245" s="200">
        <f>IF(B245&gt;0,(1+(E245/B245))^(1/($C$6-$B$6))-1,0)</f>
        <v>1.726747311311172E-2</v>
      </c>
    </row>
    <row r="246" spans="1:7" x14ac:dyDescent="0.2">
      <c r="A246" t="str">
        <f t="shared" si="165"/>
        <v>32 Health and social care associate professionals</v>
      </c>
      <c r="B246" s="11">
        <v>0.71178295151593995</v>
      </c>
      <c r="C246" s="11">
        <v>0.65931936761070375</v>
      </c>
      <c r="D246" s="11">
        <f t="shared" si="166"/>
        <v>-5.24635839052362E-2</v>
      </c>
      <c r="E246" s="11">
        <v>0.37679672928574354</v>
      </c>
      <c r="F246" s="11">
        <f t="shared" si="167"/>
        <v>0.32433314538050734</v>
      </c>
      <c r="G246" s="200">
        <f t="shared" si="169"/>
        <v>2.8728668314042416E-2</v>
      </c>
    </row>
    <row r="247" spans="1:7" x14ac:dyDescent="0.2">
      <c r="A247" t="str">
        <f t="shared" si="165"/>
        <v>33 Protective service occupations</v>
      </c>
      <c r="B247" s="11">
        <v>1.0272541782147082</v>
      </c>
      <c r="C247" s="11">
        <v>0.63630683618018646</v>
      </c>
      <c r="D247" s="11">
        <f t="shared" si="166"/>
        <v>-0.39094734203452175</v>
      </c>
      <c r="E247" s="11">
        <v>0.26257462811281956</v>
      </c>
      <c r="F247" s="11">
        <f t="shared" si="167"/>
        <v>-0.12837271392170219</v>
      </c>
      <c r="G247" s="200">
        <f t="shared" si="169"/>
        <v>1.5290393633316191E-2</v>
      </c>
    </row>
    <row r="248" spans="1:7" x14ac:dyDescent="0.2">
      <c r="A248" t="str">
        <f t="shared" si="165"/>
        <v>34 Culture, media and sports occupations</v>
      </c>
      <c r="B248" s="11">
        <v>0.60906605701762551</v>
      </c>
      <c r="C248" s="11">
        <v>0.26037049530300416</v>
      </c>
      <c r="D248" s="11">
        <f t="shared" si="166"/>
        <v>-0.34869556171462135</v>
      </c>
      <c r="E248" s="11">
        <v>0.1490882133061405</v>
      </c>
      <c r="F248" s="11">
        <f t="shared" ref="F248:F249" si="170">SUM(D248:E248)</f>
        <v>-0.19960734840848085</v>
      </c>
      <c r="G248" s="200">
        <f t="shared" si="169"/>
        <v>1.4704405391074982E-2</v>
      </c>
    </row>
    <row r="249" spans="1:7" x14ac:dyDescent="0.2">
      <c r="A249" t="str">
        <f t="shared" si="165"/>
        <v>35 Business and public service associate professionals</v>
      </c>
      <c r="B249" s="11">
        <v>3.3071582290248323</v>
      </c>
      <c r="C249" s="11">
        <v>1.6764676482946519</v>
      </c>
      <c r="D249" s="11">
        <f t="shared" si="166"/>
        <v>-1.6306905807301804</v>
      </c>
      <c r="E249" s="11">
        <v>0.89704145685965953</v>
      </c>
      <c r="F249" s="11">
        <f t="shared" si="170"/>
        <v>-0.73364912387052084</v>
      </c>
      <c r="G249" s="200">
        <f t="shared" si="169"/>
        <v>1.6128324433645869E-2</v>
      </c>
    </row>
    <row r="250" spans="1:7" x14ac:dyDescent="0.2">
      <c r="A250" t="str">
        <f t="shared" si="165"/>
        <v>41 Administrative occupations</v>
      </c>
      <c r="B250" s="11">
        <v>8.1425213989778307</v>
      </c>
      <c r="C250" s="11">
        <v>2.3968677144069703</v>
      </c>
      <c r="D250" s="11">
        <f t="shared" si="166"/>
        <v>-5.7456536845708603</v>
      </c>
      <c r="E250" s="11">
        <v>1.9018125839016324</v>
      </c>
      <c r="F250" s="11">
        <f t="shared" ref="F250:F253" si="171">SUM(D250:E250)</f>
        <v>-3.8438411006692279</v>
      </c>
      <c r="G250" s="200">
        <f t="shared" si="169"/>
        <v>1.4092293677845147E-2</v>
      </c>
    </row>
    <row r="251" spans="1:7" x14ac:dyDescent="0.2">
      <c r="A251" t="str">
        <f t="shared" si="165"/>
        <v>42 Secretarial and related occupations</v>
      </c>
      <c r="B251" s="11">
        <v>2.9608117370970861</v>
      </c>
      <c r="C251" s="11">
        <v>0.38600601028790671</v>
      </c>
      <c r="D251" s="11">
        <f t="shared" si="166"/>
        <v>-2.5748057268091795</v>
      </c>
      <c r="E251" s="11">
        <v>0.63093909064805032</v>
      </c>
      <c r="F251" s="11">
        <f t="shared" si="171"/>
        <v>-1.9438666361611292</v>
      </c>
      <c r="G251" s="200">
        <f t="shared" si="169"/>
        <v>1.2961704874888458E-2</v>
      </c>
    </row>
    <row r="252" spans="1:7" x14ac:dyDescent="0.2">
      <c r="A252" t="str">
        <f t="shared" si="165"/>
        <v>51 Skilled agricultural and related trades</v>
      </c>
      <c r="B252" s="11">
        <v>1.048251609033735</v>
      </c>
      <c r="C252" s="11">
        <v>0.9006656976189561</v>
      </c>
      <c r="D252" s="11">
        <f t="shared" si="166"/>
        <v>-0.14758591141477895</v>
      </c>
      <c r="E252" s="11">
        <v>0.43831780903782802</v>
      </c>
      <c r="F252" s="11">
        <f t="shared" si="171"/>
        <v>0.29073189762304907</v>
      </c>
      <c r="G252" s="200">
        <f t="shared" si="169"/>
        <v>2.3563153777753865E-2</v>
      </c>
    </row>
    <row r="253" spans="1:7" x14ac:dyDescent="0.2">
      <c r="A253" t="str">
        <f t="shared" si="165"/>
        <v>52 Skilled metal, electrical and electronic trades</v>
      </c>
      <c r="B253" s="11">
        <v>2.2572474578448873</v>
      </c>
      <c r="C253" s="11">
        <v>1.0357319514065804</v>
      </c>
      <c r="D253" s="11">
        <f t="shared" si="166"/>
        <v>-1.221515506438307</v>
      </c>
      <c r="E253" s="11">
        <v>0.60396234429991347</v>
      </c>
      <c r="F253" s="11">
        <f t="shared" si="171"/>
        <v>-0.61755316213839351</v>
      </c>
      <c r="G253" s="200">
        <f t="shared" si="169"/>
        <v>1.5932145238086504E-2</v>
      </c>
    </row>
    <row r="254" spans="1:7" x14ac:dyDescent="0.2">
      <c r="A254" t="str">
        <f t="shared" si="165"/>
        <v>53 Skilled construction and building trades</v>
      </c>
      <c r="B254" s="11">
        <v>2.5323474573739704</v>
      </c>
      <c r="C254" s="11">
        <v>1.9551285715120936</v>
      </c>
      <c r="D254" s="11">
        <f t="shared" si="166"/>
        <v>-0.57721888586187675</v>
      </c>
      <c r="E254" s="11">
        <v>0.89926391537357997</v>
      </c>
      <c r="F254" s="11">
        <f t="shared" ref="F254" si="172">SUM(D254:E254)</f>
        <v>0.32204502951170322</v>
      </c>
      <c r="G254" s="200">
        <f t="shared" si="169"/>
        <v>2.046548513066182E-2</v>
      </c>
    </row>
    <row r="255" spans="1:7" x14ac:dyDescent="0.2">
      <c r="A255" t="str">
        <f t="shared" si="165"/>
        <v>54 Textiles, printing and other skilled trades</v>
      </c>
      <c r="B255" s="11">
        <v>2.4005730708977717</v>
      </c>
      <c r="C255" s="11">
        <v>1.6543684345050134</v>
      </c>
      <c r="D255" s="11">
        <f t="shared" si="166"/>
        <v>-0.74620463639275836</v>
      </c>
      <c r="E255" s="11">
        <v>0.83483402756733693</v>
      </c>
      <c r="F255" s="11">
        <f t="shared" ref="F255" si="173">SUM(D255:E255)</f>
        <v>8.8629391174578576E-2</v>
      </c>
      <c r="G255" s="200">
        <f t="shared" si="169"/>
        <v>2.009573925004271E-2</v>
      </c>
    </row>
    <row r="256" spans="1:7" x14ac:dyDescent="0.2">
      <c r="A256" t="str">
        <f t="shared" si="165"/>
        <v>61 Caring personal service occupations</v>
      </c>
      <c r="B256" s="11">
        <v>2.1251149059749945</v>
      </c>
      <c r="C256" s="11">
        <v>1.1377349214560315</v>
      </c>
      <c r="D256" s="11">
        <f>C256-B256</f>
        <v>-0.98737998451896303</v>
      </c>
      <c r="E256" s="11">
        <v>0.46660871693450334</v>
      </c>
      <c r="F256" s="11">
        <f>SUM(D256:E256)</f>
        <v>-0.52077126758445969</v>
      </c>
      <c r="G256" s="200">
        <f t="shared" si="169"/>
        <v>1.3321097088097478E-2</v>
      </c>
    </row>
    <row r="257" spans="1:7" x14ac:dyDescent="0.2">
      <c r="A257" t="str">
        <f t="shared" si="165"/>
        <v>62 Leisure, travel and related personal service occupations</v>
      </c>
      <c r="B257" s="11">
        <v>2.3304999328975704</v>
      </c>
      <c r="C257" s="11">
        <v>1.381312271161893</v>
      </c>
      <c r="D257" s="11">
        <f t="shared" ref="D257:D263" si="174">C257-B257</f>
        <v>-0.94918766173567737</v>
      </c>
      <c r="E257" s="11">
        <v>0.77241051304250574</v>
      </c>
      <c r="F257" s="11">
        <f t="shared" ref="F257:F258" si="175">SUM(D257:E257)</f>
        <v>-0.17677714869317163</v>
      </c>
      <c r="G257" s="200">
        <f t="shared" si="169"/>
        <v>1.9267108307624792E-2</v>
      </c>
    </row>
    <row r="258" spans="1:7" x14ac:dyDescent="0.2">
      <c r="A258" t="str">
        <f t="shared" si="165"/>
        <v>63 Community and civil enforcement occupations</v>
      </c>
      <c r="B258" s="11">
        <v>0.15736451972712817</v>
      </c>
      <c r="C258" s="11">
        <v>9.234867950330336E-2</v>
      </c>
      <c r="D258" s="11">
        <f t="shared" si="174"/>
        <v>-6.5015840223824811E-2</v>
      </c>
      <c r="E258" s="11">
        <v>4.4808735018462047E-2</v>
      </c>
      <c r="F258" s="11">
        <f t="shared" si="175"/>
        <v>-2.0207105205362764E-2</v>
      </c>
      <c r="G258" s="200">
        <f t="shared" si="169"/>
        <v>1.6844300722642647E-2</v>
      </c>
    </row>
    <row r="259" spans="1:7" x14ac:dyDescent="0.2">
      <c r="A259" t="str">
        <f t="shared" si="165"/>
        <v>71 Sales occupations</v>
      </c>
      <c r="B259" s="11">
        <v>8.5630517934660197</v>
      </c>
      <c r="C259" s="11">
        <v>3.1132070548811637</v>
      </c>
      <c r="D259" s="11">
        <f t="shared" si="174"/>
        <v>-5.4498447385848561</v>
      </c>
      <c r="E259" s="11">
        <v>2.4401649847648783</v>
      </c>
      <c r="F259" s="11">
        <f t="shared" ref="F259:F260" si="176">SUM(D259:E259)</f>
        <v>-3.0096797538199778</v>
      </c>
      <c r="G259" s="200">
        <f t="shared" si="169"/>
        <v>1.6855885303748375E-2</v>
      </c>
    </row>
    <row r="260" spans="1:7" x14ac:dyDescent="0.2">
      <c r="A260" t="str">
        <f t="shared" si="165"/>
        <v>72 Customer service occupations</v>
      </c>
      <c r="B260" s="11">
        <v>1.7644945815109989</v>
      </c>
      <c r="C260" s="11">
        <v>1.6104112739235308</v>
      </c>
      <c r="D260" s="11">
        <f t="shared" si="174"/>
        <v>-0.15408330758746813</v>
      </c>
      <c r="E260" s="11">
        <v>0.58589013534148604</v>
      </c>
      <c r="F260" s="11">
        <f t="shared" si="176"/>
        <v>0.43180682775401791</v>
      </c>
      <c r="G260" s="200">
        <f t="shared" si="169"/>
        <v>1.9298163418728587E-2</v>
      </c>
    </row>
    <row r="261" spans="1:7" x14ac:dyDescent="0.2">
      <c r="A261" t="str">
        <f t="shared" si="165"/>
        <v>81 Process, plant and machine operatives</v>
      </c>
      <c r="B261" s="11">
        <v>3.1754537979866626</v>
      </c>
      <c r="C261" s="11">
        <v>1.0294532408370907</v>
      </c>
      <c r="D261" s="11">
        <f t="shared" si="174"/>
        <v>-2.1460005571495717</v>
      </c>
      <c r="E261" s="11">
        <v>0.82155715853835087</v>
      </c>
      <c r="F261" s="11">
        <f t="shared" ref="F261:F262" si="177">SUM(D261:E261)</f>
        <v>-1.324443398611221</v>
      </c>
      <c r="G261" s="200">
        <f t="shared" si="169"/>
        <v>1.5458009246339888E-2</v>
      </c>
    </row>
    <row r="262" spans="1:7" x14ac:dyDescent="0.2">
      <c r="A262" t="str">
        <f t="shared" si="165"/>
        <v>82 Transport and mobile machine drivers and operatives</v>
      </c>
      <c r="B262" s="11">
        <v>7.6420882916045576</v>
      </c>
      <c r="C262" s="11">
        <v>5.3420733183329592</v>
      </c>
      <c r="D262" s="11">
        <f t="shared" si="174"/>
        <v>-2.3000149732715984</v>
      </c>
      <c r="E262" s="11">
        <v>3.0754036618547174</v>
      </c>
      <c r="F262" s="11">
        <f t="shared" si="177"/>
        <v>0.77538868858311893</v>
      </c>
      <c r="G262" s="200">
        <f t="shared" si="169"/>
        <v>2.2803191124260103E-2</v>
      </c>
    </row>
    <row r="263" spans="1:7" x14ac:dyDescent="0.2">
      <c r="A263" t="str">
        <f t="shared" si="165"/>
        <v>91 Elementary trades and related occupations</v>
      </c>
      <c r="B263" s="11">
        <v>2.8607968868375648</v>
      </c>
      <c r="C263" s="11">
        <v>4.5064996635240862</v>
      </c>
      <c r="D263" s="11">
        <f t="shared" si="174"/>
        <v>1.6457027766865213</v>
      </c>
      <c r="E263" s="11">
        <v>1.9635052221072538</v>
      </c>
      <c r="F263" s="11">
        <f t="shared" ref="F263" si="178">SUM(D263:E263)</f>
        <v>3.6092079987937753</v>
      </c>
      <c r="G263" s="200">
        <f t="shared" si="169"/>
        <v>3.5451666618993904E-2</v>
      </c>
    </row>
    <row r="264" spans="1:7" x14ac:dyDescent="0.2">
      <c r="A264" t="str">
        <f t="shared" si="165"/>
        <v>92 Elementary administration and service occupations</v>
      </c>
      <c r="B264" s="11">
        <v>15.176250566098485</v>
      </c>
      <c r="C264" s="11">
        <v>8.207998667000826</v>
      </c>
      <c r="D264" s="11">
        <f t="shared" ref="D264" si="179">C264-B264</f>
        <v>-6.968251899097659</v>
      </c>
      <c r="E264" s="11">
        <v>4.7317423199224926</v>
      </c>
      <c r="F264" s="11">
        <f>SUM(D264:E264)</f>
        <v>-2.2365095791751664</v>
      </c>
      <c r="G264" s="200">
        <f t="shared" ref="G264:G265" si="180">IF(B264&gt;0,(1+(E264/B264))^(1/($C$6-$B$6))-1,0)</f>
        <v>1.8257300694035639E-2</v>
      </c>
    </row>
    <row r="265" spans="1:7" x14ac:dyDescent="0.2">
      <c r="A265" t="str">
        <f t="shared" si="165"/>
        <v>All occupations</v>
      </c>
      <c r="B265" s="11">
        <f>SUM(B239:B264)</f>
        <v>83.603670479978845</v>
      </c>
      <c r="C265" s="11">
        <f t="shared" ref="C265:F265" si="181">SUM(C239:C264)</f>
        <v>47.395653671134838</v>
      </c>
      <c r="D265" s="11">
        <f t="shared" si="181"/>
        <v>-36.208016808844008</v>
      </c>
      <c r="E265" s="11">
        <f t="shared" si="181"/>
        <v>26.921467297819277</v>
      </c>
      <c r="F265" s="11">
        <f t="shared" si="181"/>
        <v>-9.2865495110247274</v>
      </c>
      <c r="G265" s="200">
        <f t="shared" si="180"/>
        <v>1.8784623031453007E-2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1.0329908958460217</v>
      </c>
      <c r="C268" s="11">
        <v>1.3097797454240958</v>
      </c>
      <c r="D268" s="11">
        <f>C268-B268</f>
        <v>0.27678884957807415</v>
      </c>
      <c r="E268" s="11">
        <v>0.37332436412734982</v>
      </c>
      <c r="F268" s="11">
        <f>SUM(D268:E268)</f>
        <v>0.65011321370542396</v>
      </c>
      <c r="G268" s="200">
        <f>IF(B268&gt;0,(1+(E268/B268))^(1/($C$6-$B$6))-1,0)</f>
        <v>2.0780612611260407E-2</v>
      </c>
    </row>
    <row r="269" spans="1:7" x14ac:dyDescent="0.2">
      <c r="A269" t="str">
        <f t="shared" si="183"/>
        <v>12 Other managers and proprietors</v>
      </c>
      <c r="B269" s="11">
        <v>1.0858334718896496</v>
      </c>
      <c r="C269" s="11">
        <v>1.375932357715111</v>
      </c>
      <c r="D269" s="11">
        <f t="shared" ref="D269:D284" si="184">C269-B269</f>
        <v>0.29009888582546139</v>
      </c>
      <c r="E269" s="11">
        <v>0.46291477835811079</v>
      </c>
      <c r="F269" s="11">
        <f t="shared" ref="F269:F276" si="185">SUM(D269:E269)</f>
        <v>0.75301366418357218</v>
      </c>
      <c r="G269" s="200">
        <f t="shared" ref="G269:G271" si="186">IF(B269&gt;0,(1+(E269/B269))^(1/($C$6-$B$6))-1,0)</f>
        <v>2.3955713364899989E-2</v>
      </c>
    </row>
    <row r="270" spans="1:7" x14ac:dyDescent="0.2">
      <c r="A270" t="str">
        <f t="shared" si="183"/>
        <v>21 Science, research, engineering and technology professionals</v>
      </c>
      <c r="B270" s="11">
        <v>0.50748448200288687</v>
      </c>
      <c r="C270" s="11">
        <v>1.0466150732338206</v>
      </c>
      <c r="D270" s="11">
        <f t="shared" si="184"/>
        <v>0.53913059123093376</v>
      </c>
      <c r="E270" s="11">
        <v>0.26171038146451037</v>
      </c>
      <c r="F270" s="11">
        <f t="shared" si="185"/>
        <v>0.80084097269544419</v>
      </c>
      <c r="G270" s="200">
        <f t="shared" si="186"/>
        <v>2.8113134014824626E-2</v>
      </c>
    </row>
    <row r="271" spans="1:7" x14ac:dyDescent="0.2">
      <c r="A271" t="str">
        <f t="shared" si="183"/>
        <v>22 Health professionals</v>
      </c>
      <c r="B271" s="11">
        <v>0.19798448816440398</v>
      </c>
      <c r="C271" s="11">
        <v>0.31693123960989877</v>
      </c>
      <c r="D271" s="11">
        <f t="shared" si="184"/>
        <v>0.1189467514454948</v>
      </c>
      <c r="E271" s="11">
        <v>9.2408073998709192E-2</v>
      </c>
      <c r="F271" s="11">
        <f t="shared" si="185"/>
        <v>0.21135482544420398</v>
      </c>
      <c r="G271" s="200">
        <f t="shared" si="186"/>
        <v>2.5865177683662477E-2</v>
      </c>
    </row>
    <row r="272" spans="1:7" x14ac:dyDescent="0.2">
      <c r="A272" t="str">
        <f t="shared" si="183"/>
        <v>23 Teaching and other educational professionals</v>
      </c>
      <c r="B272" s="11">
        <v>0.2942519125063533</v>
      </c>
      <c r="C272" s="11">
        <v>0.40537515671973839</v>
      </c>
      <c r="D272" s="11">
        <f t="shared" si="184"/>
        <v>0.1111232442133851</v>
      </c>
      <c r="E272" s="11">
        <v>0.13782524549421621</v>
      </c>
      <c r="F272" s="11">
        <f t="shared" si="185"/>
        <v>0.24894848970760131</v>
      </c>
      <c r="G272" s="200">
        <f>IF(B272&gt;0,(1+(E272/B272))^(1/($C$6-$B$6))-1,0)</f>
        <v>2.5941980098006079E-2</v>
      </c>
    </row>
    <row r="273" spans="1:7" x14ac:dyDescent="0.2">
      <c r="A273" t="str">
        <f t="shared" si="183"/>
        <v>24 Business, media and public service professionals</v>
      </c>
      <c r="B273" s="11">
        <v>0.65430427298465721</v>
      </c>
      <c r="C273" s="11">
        <v>0.97371174522983694</v>
      </c>
      <c r="D273" s="11">
        <f t="shared" si="184"/>
        <v>0.31940747224517974</v>
      </c>
      <c r="E273" s="11">
        <v>0.29363758008659635</v>
      </c>
      <c r="F273" s="11">
        <f t="shared" si="185"/>
        <v>0.61304505233177609</v>
      </c>
      <c r="G273" s="200">
        <f t="shared" ref="G273" si="187">IF(B273&gt;0,(1+(E273/B273))^(1/($C$6-$B$6))-1,0)</f>
        <v>2.5022651562735199E-2</v>
      </c>
    </row>
    <row r="274" spans="1:7" x14ac:dyDescent="0.2">
      <c r="A274" t="str">
        <f t="shared" si="183"/>
        <v>31 Science, engineering and technology associate professionals</v>
      </c>
      <c r="B274" s="11">
        <v>0.3578385140958904</v>
      </c>
      <c r="C274" s="11">
        <v>0.63489317838957771</v>
      </c>
      <c r="D274" s="11">
        <f t="shared" si="184"/>
        <v>0.2770546642936873</v>
      </c>
      <c r="E274" s="11">
        <v>0.18428148168932776</v>
      </c>
      <c r="F274" s="11">
        <f t="shared" si="185"/>
        <v>0.46133614598301509</v>
      </c>
      <c r="G274" s="200">
        <f>IF(B274&gt;0,(1+(E274/B274))^(1/($C$6-$B$6))-1,0)</f>
        <v>2.8080739493546281E-2</v>
      </c>
    </row>
    <row r="275" spans="1:7" x14ac:dyDescent="0.2">
      <c r="A275" t="str">
        <f t="shared" si="183"/>
        <v>32 Health and social care associate professionals</v>
      </c>
      <c r="B275" s="11">
        <v>0.13202822276087742</v>
      </c>
      <c r="C275" s="11">
        <v>0.35157800342577028</v>
      </c>
      <c r="D275" s="11">
        <f t="shared" si="184"/>
        <v>0.21954978066489286</v>
      </c>
      <c r="E275" s="11">
        <v>0.10287816532165477</v>
      </c>
      <c r="F275" s="11">
        <f t="shared" si="185"/>
        <v>0.32242794598654761</v>
      </c>
      <c r="G275" s="200">
        <f t="shared" ref="G275:G292" si="188">IF(B275&gt;0,(1+(E275/B275))^(1/($C$6-$B$6))-1,0)</f>
        <v>3.9158680986324468E-2</v>
      </c>
    </row>
    <row r="276" spans="1:7" x14ac:dyDescent="0.2">
      <c r="A276" t="str">
        <f t="shared" si="183"/>
        <v>33 Protective service occupations</v>
      </c>
      <c r="B276" s="11">
        <v>0.15400428713537592</v>
      </c>
      <c r="C276" s="11">
        <v>0.1002862185377081</v>
      </c>
      <c r="D276" s="11">
        <f t="shared" si="184"/>
        <v>-5.3718068597667826E-2</v>
      </c>
      <c r="E276" s="11">
        <v>2.2580990988075471E-2</v>
      </c>
      <c r="F276" s="11">
        <f t="shared" si="185"/>
        <v>-3.1137077609592355E-2</v>
      </c>
      <c r="G276" s="200">
        <f t="shared" si="188"/>
        <v>9.1632936765646544E-3</v>
      </c>
    </row>
    <row r="277" spans="1:7" x14ac:dyDescent="0.2">
      <c r="A277" t="str">
        <f t="shared" si="183"/>
        <v>34 Culture, media and sports occupations</v>
      </c>
      <c r="B277" s="11">
        <v>0.22756265287953517</v>
      </c>
      <c r="C277" s="11">
        <v>0.3199805229380161</v>
      </c>
      <c r="D277" s="11">
        <f t="shared" si="184"/>
        <v>9.2417870058480928E-2</v>
      </c>
      <c r="E277" s="11">
        <v>8.8235768539327894E-2</v>
      </c>
      <c r="F277" s="11">
        <f t="shared" ref="F277:F278" si="189">SUM(D277:E277)</f>
        <v>0.18065363859780881</v>
      </c>
      <c r="G277" s="200">
        <f t="shared" si="188"/>
        <v>2.2085587816560226E-2</v>
      </c>
    </row>
    <row r="278" spans="1:7" x14ac:dyDescent="0.2">
      <c r="A278" t="str">
        <f t="shared" si="183"/>
        <v>35 Business and public service associate professionals</v>
      </c>
      <c r="B278" s="11">
        <v>0.85915290109041098</v>
      </c>
      <c r="C278" s="11">
        <v>1.0798760227701947</v>
      </c>
      <c r="D278" s="11">
        <f t="shared" si="184"/>
        <v>0.2207231216797837</v>
      </c>
      <c r="E278" s="11">
        <v>0.30009902569850505</v>
      </c>
      <c r="F278" s="11">
        <f t="shared" si="189"/>
        <v>0.5208221473782888</v>
      </c>
      <c r="G278" s="200">
        <f t="shared" si="188"/>
        <v>2.0172997886291677E-2</v>
      </c>
    </row>
    <row r="279" spans="1:7" x14ac:dyDescent="0.2">
      <c r="A279" t="str">
        <f t="shared" si="183"/>
        <v>41 Administrative occupations</v>
      </c>
      <c r="B279" s="11">
        <v>2.4477853456031813</v>
      </c>
      <c r="C279" s="11">
        <v>2.176239080579824</v>
      </c>
      <c r="D279" s="11">
        <f t="shared" si="184"/>
        <v>-0.27154626502335732</v>
      </c>
      <c r="E279" s="11">
        <v>0.69570954600122914</v>
      </c>
      <c r="F279" s="11">
        <f t="shared" ref="F279:F282" si="190">SUM(D279:E279)</f>
        <v>0.42416328097787181</v>
      </c>
      <c r="G279" s="200">
        <f t="shared" si="188"/>
        <v>1.6816602119950508E-2</v>
      </c>
    </row>
    <row r="280" spans="1:7" x14ac:dyDescent="0.2">
      <c r="A280" t="str">
        <f t="shared" si="183"/>
        <v>42 Secretarial and related occupations</v>
      </c>
      <c r="B280" s="11">
        <v>0.95889302822657052</v>
      </c>
      <c r="C280" s="11">
        <v>0.87479769654250927</v>
      </c>
      <c r="D280" s="11">
        <f t="shared" si="184"/>
        <v>-8.4095331684061247E-2</v>
      </c>
      <c r="E280" s="11">
        <v>0.36597581898778314</v>
      </c>
      <c r="F280" s="11">
        <f t="shared" si="190"/>
        <v>0.28188048730372189</v>
      </c>
      <c r="G280" s="200">
        <f t="shared" si="188"/>
        <v>2.1786550341519773E-2</v>
      </c>
    </row>
    <row r="281" spans="1:7" x14ac:dyDescent="0.2">
      <c r="A281" t="str">
        <f t="shared" si="183"/>
        <v>51 Skilled agricultural and related trades</v>
      </c>
      <c r="B281" s="11">
        <v>0.75003236420352859</v>
      </c>
      <c r="C281" s="11">
        <v>0.48837464991633261</v>
      </c>
      <c r="D281" s="11">
        <f t="shared" si="184"/>
        <v>-0.26165771428719597</v>
      </c>
      <c r="E281" s="11">
        <v>0.2471479297832149</v>
      </c>
      <c r="F281" s="11">
        <f t="shared" si="190"/>
        <v>-1.4509784503981077E-2</v>
      </c>
      <c r="G281" s="200">
        <f t="shared" si="188"/>
        <v>1.9169094567270895E-2</v>
      </c>
    </row>
    <row r="282" spans="1:7" x14ac:dyDescent="0.2">
      <c r="A282" t="str">
        <f t="shared" si="183"/>
        <v>52 Skilled metal, electrical and electronic trades</v>
      </c>
      <c r="B282" s="11">
        <v>1.0828344278879811</v>
      </c>
      <c r="C282" s="11">
        <v>0.71447099139755488</v>
      </c>
      <c r="D282" s="11">
        <f t="shared" si="184"/>
        <v>-0.36836343649042624</v>
      </c>
      <c r="E282" s="11">
        <v>0.30618850452878604</v>
      </c>
      <c r="F282" s="11">
        <f t="shared" si="190"/>
        <v>-6.2174931961640201E-2</v>
      </c>
      <c r="G282" s="200">
        <f t="shared" si="188"/>
        <v>1.6739799546292788E-2</v>
      </c>
    </row>
    <row r="283" spans="1:7" x14ac:dyDescent="0.2">
      <c r="A283" t="str">
        <f t="shared" si="183"/>
        <v>53 Skilled construction and building trades</v>
      </c>
      <c r="B283" s="11">
        <v>1.3450152630503136</v>
      </c>
      <c r="C283" s="11">
        <v>0.24027529631421357</v>
      </c>
      <c r="D283" s="11">
        <f t="shared" si="184"/>
        <v>-1.1047399667361</v>
      </c>
      <c r="E283" s="11">
        <v>0.20985223929029689</v>
      </c>
      <c r="F283" s="11">
        <f t="shared" ref="F283" si="191">SUM(D283:E283)</f>
        <v>-0.89488772744580314</v>
      </c>
      <c r="G283" s="200">
        <f t="shared" si="188"/>
        <v>9.7125283073313806E-3</v>
      </c>
    </row>
    <row r="284" spans="1:7" x14ac:dyDescent="0.2">
      <c r="A284" t="str">
        <f t="shared" si="183"/>
        <v>54 Textiles, printing and other skilled trades</v>
      </c>
      <c r="B284" s="11">
        <v>1.2440210925785578</v>
      </c>
      <c r="C284" s="11">
        <v>0.84306369416276006</v>
      </c>
      <c r="D284" s="11">
        <f t="shared" si="184"/>
        <v>-0.40095739841579769</v>
      </c>
      <c r="E284" s="11">
        <v>0.30006680229167015</v>
      </c>
      <c r="F284" s="11">
        <f t="shared" ref="F284" si="192">SUM(D284:E284)</f>
        <v>-0.10089059612412754</v>
      </c>
      <c r="G284" s="200">
        <f t="shared" si="188"/>
        <v>1.4509889585842428E-2</v>
      </c>
    </row>
    <row r="285" spans="1:7" x14ac:dyDescent="0.2">
      <c r="A285" t="str">
        <f t="shared" si="183"/>
        <v>61 Caring personal service occupations</v>
      </c>
      <c r="B285" s="11">
        <v>0.66340827375625866</v>
      </c>
      <c r="C285" s="11">
        <v>0.94645844310943072</v>
      </c>
      <c r="D285" s="11">
        <f>C285-B285</f>
        <v>0.28305016935317207</v>
      </c>
      <c r="E285" s="11">
        <v>0.22339003758046339</v>
      </c>
      <c r="F285" s="11">
        <f>SUM(D285:E285)</f>
        <v>0.50644020693363545</v>
      </c>
      <c r="G285" s="200">
        <f t="shared" si="188"/>
        <v>1.95368596592842E-2</v>
      </c>
    </row>
    <row r="286" spans="1:7" x14ac:dyDescent="0.2">
      <c r="A286" t="str">
        <f t="shared" si="183"/>
        <v>62 Leisure, travel and related personal service occupations</v>
      </c>
      <c r="B286" s="11">
        <v>0.95429616652871896</v>
      </c>
      <c r="C286" s="11">
        <v>0.44942893708006104</v>
      </c>
      <c r="D286" s="11">
        <f t="shared" ref="D286:D292" si="193">C286-B286</f>
        <v>-0.50486722944865792</v>
      </c>
      <c r="E286" s="11">
        <v>0.19706929546506924</v>
      </c>
      <c r="F286" s="11">
        <f t="shared" ref="F286:F287" si="194">SUM(D286:E286)</f>
        <v>-0.30779793398358868</v>
      </c>
      <c r="G286" s="200">
        <f t="shared" si="188"/>
        <v>1.2593964691836268E-2</v>
      </c>
    </row>
    <row r="287" spans="1:7" x14ac:dyDescent="0.2">
      <c r="A287" t="str">
        <f t="shared" si="183"/>
        <v>63 Community and civil enforcement occupations</v>
      </c>
      <c r="B287" s="11">
        <v>4.7910836041667786E-2</v>
      </c>
      <c r="C287" s="11">
        <v>1.9266018378566153E-2</v>
      </c>
      <c r="D287" s="11">
        <f t="shared" si="193"/>
        <v>-2.8644817663101632E-2</v>
      </c>
      <c r="E287" s="11">
        <v>6.1332474394552132E-3</v>
      </c>
      <c r="F287" s="11">
        <f t="shared" si="194"/>
        <v>-2.2511570223646419E-2</v>
      </c>
      <c r="G287" s="200">
        <f t="shared" si="188"/>
        <v>8.0628896403507344E-3</v>
      </c>
    </row>
    <row r="288" spans="1:7" x14ac:dyDescent="0.2">
      <c r="A288" t="str">
        <f t="shared" si="183"/>
        <v>71 Sales occupations</v>
      </c>
      <c r="B288" s="11">
        <v>3.8841534377424045</v>
      </c>
      <c r="C288" s="11">
        <v>2.0477381163232797</v>
      </c>
      <c r="D288" s="11">
        <f t="shared" si="193"/>
        <v>-1.8364153214191248</v>
      </c>
      <c r="E288" s="11">
        <v>0.71612753804394358</v>
      </c>
      <c r="F288" s="11">
        <f t="shared" ref="F288:F289" si="195">SUM(D288:E288)</f>
        <v>-1.1202877833751812</v>
      </c>
      <c r="G288" s="200">
        <f t="shared" si="188"/>
        <v>1.1344690314247785E-2</v>
      </c>
    </row>
    <row r="289" spans="1:7" x14ac:dyDescent="0.2">
      <c r="A289" t="str">
        <f t="shared" si="183"/>
        <v>72 Customer service occupations</v>
      </c>
      <c r="B289" s="11">
        <v>0.68037703428366858</v>
      </c>
      <c r="C289" s="11">
        <v>1.0858020229787368</v>
      </c>
      <c r="D289" s="11">
        <f t="shared" si="193"/>
        <v>0.40542498869506827</v>
      </c>
      <c r="E289" s="11">
        <v>0.28896983581260516</v>
      </c>
      <c r="F289" s="11">
        <f t="shared" si="195"/>
        <v>0.69439482450767342</v>
      </c>
      <c r="G289" s="200">
        <f t="shared" si="188"/>
        <v>2.3879005093688788E-2</v>
      </c>
    </row>
    <row r="290" spans="1:7" x14ac:dyDescent="0.2">
      <c r="A290" t="str">
        <f t="shared" si="183"/>
        <v>81 Process, plant and machine operatives</v>
      </c>
      <c r="B290" s="11">
        <v>1.5373950329074202</v>
      </c>
      <c r="C290" s="11">
        <v>0.39621182033741004</v>
      </c>
      <c r="D290" s="11">
        <f t="shared" si="193"/>
        <v>-1.1411832125700101</v>
      </c>
      <c r="E290" s="11">
        <v>0.18731725488472112</v>
      </c>
      <c r="F290" s="11">
        <f t="shared" ref="F290:F291" si="196">SUM(D290:E290)</f>
        <v>-0.95386595768528903</v>
      </c>
      <c r="G290" s="200">
        <f t="shared" si="188"/>
        <v>7.6941691445666649E-3</v>
      </c>
    </row>
    <row r="291" spans="1:7" x14ac:dyDescent="0.2">
      <c r="A291" t="str">
        <f t="shared" si="183"/>
        <v>82 Transport and mobile machine drivers and operatives</v>
      </c>
      <c r="B291" s="11">
        <v>3.7172354355845973</v>
      </c>
      <c r="C291" s="11">
        <v>1.8042341850197681</v>
      </c>
      <c r="D291" s="11">
        <f t="shared" si="193"/>
        <v>-1.9130012505648293</v>
      </c>
      <c r="E291" s="11">
        <v>1.0068710255700342</v>
      </c>
      <c r="F291" s="11">
        <f t="shared" si="196"/>
        <v>-0.90613022499479512</v>
      </c>
      <c r="G291" s="200">
        <f t="shared" si="188"/>
        <v>1.6108241426846526E-2</v>
      </c>
    </row>
    <row r="292" spans="1:7" x14ac:dyDescent="0.2">
      <c r="A292" t="str">
        <f t="shared" si="183"/>
        <v>91 Elementary trades and related occupations</v>
      </c>
      <c r="B292" s="11">
        <v>1.5736449719018588</v>
      </c>
      <c r="C292" s="11">
        <v>2.6740956799949473</v>
      </c>
      <c r="D292" s="11">
        <f t="shared" si="193"/>
        <v>1.1004507080930885</v>
      </c>
      <c r="E292" s="11">
        <v>0.83928202396644758</v>
      </c>
      <c r="F292" s="11">
        <f t="shared" ref="F292" si="197">SUM(D292:E292)</f>
        <v>1.9397327320595361</v>
      </c>
      <c r="G292" s="200">
        <f t="shared" si="188"/>
        <v>2.8906304364318292E-2</v>
      </c>
    </row>
    <row r="293" spans="1:7" x14ac:dyDescent="0.2">
      <c r="A293" t="str">
        <f t="shared" si="183"/>
        <v>92 Elementary administration and service occupations</v>
      </c>
      <c r="B293" s="11">
        <v>6.2215585179251942</v>
      </c>
      <c r="C293" s="11">
        <v>3.1354816976506652</v>
      </c>
      <c r="D293" s="11">
        <f t="shared" ref="D293" si="198">C293-B293</f>
        <v>-3.086076820274529</v>
      </c>
      <c r="E293" s="11">
        <v>1.036496991589879</v>
      </c>
      <c r="F293" s="11">
        <f t="shared" ref="F293" si="199">SUM(D293:E293)</f>
        <v>-2.0495798286846503</v>
      </c>
      <c r="G293" s="200">
        <f t="shared" ref="G293:G294" si="200">IF(B293&gt;0,(1+(E293/B293))^(1/($C$6-$B$6))-1,0)</f>
        <v>1.0325713747755039E-2</v>
      </c>
    </row>
    <row r="294" spans="1:7" x14ac:dyDescent="0.2">
      <c r="A294" s="24" t="str">
        <f t="shared" si="183"/>
        <v>All occupations</v>
      </c>
      <c r="B294" s="34">
        <f>SUM(B268:B293)</f>
        <v>32.611997329577989</v>
      </c>
      <c r="C294" s="34">
        <f t="shared" ref="C294:F294" si="201">SUM(C268:C293)</f>
        <v>25.810897593779831</v>
      </c>
      <c r="D294" s="34">
        <f t="shared" si="201"/>
        <v>-6.8010997357981573</v>
      </c>
      <c r="E294" s="34">
        <f t="shared" si="201"/>
        <v>8.9464939470019829</v>
      </c>
      <c r="F294" s="34">
        <f t="shared" si="201"/>
        <v>2.1453942112038256</v>
      </c>
      <c r="G294" s="234">
        <f t="shared" si="200"/>
        <v>1.6292744249368551E-2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Liverpool City Region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1.0077129395131408</v>
      </c>
      <c r="Q7" s="11">
        <f>'Occ T1'!J16</f>
        <v>34.967951383540964</v>
      </c>
    </row>
    <row r="8" spans="1:17" x14ac:dyDescent="0.2">
      <c r="O8" t="str">
        <f>name!E11</f>
        <v>Process, plant and machine operatives</v>
      </c>
      <c r="P8" s="11">
        <f>'Occ T1'!H15</f>
        <v>-8.1665571985787722E-2</v>
      </c>
      <c r="Q8" s="11">
        <f>'Occ T1'!J15</f>
        <v>21.841656763967187</v>
      </c>
    </row>
    <row r="9" spans="1:17" x14ac:dyDescent="0.2">
      <c r="O9" t="str">
        <f>name!E10</f>
        <v>Sales and customer service occupations</v>
      </c>
      <c r="P9" s="11">
        <f>'Occ T1'!H14</f>
        <v>2.4624887475290791</v>
      </c>
      <c r="Q9" s="11">
        <f>'Occ T1'!J14</f>
        <v>33.409619542442009</v>
      </c>
    </row>
    <row r="10" spans="1:17" x14ac:dyDescent="0.2">
      <c r="O10" t="str">
        <f>name!E9</f>
        <v>Caring, leisure and other service occupations</v>
      </c>
      <c r="P10" s="11">
        <f>'Occ T1'!H13</f>
        <v>9.0824824915617199</v>
      </c>
      <c r="Q10" s="11">
        <f>'Occ T1'!J13</f>
        <v>56.018043573342396</v>
      </c>
    </row>
    <row r="11" spans="1:17" x14ac:dyDescent="0.2">
      <c r="O11" t="str">
        <f>name!E8</f>
        <v>Skilled trades occupations</v>
      </c>
      <c r="P11" s="11">
        <f>'Occ T1'!H12</f>
        <v>-2.3885606087129716</v>
      </c>
      <c r="Q11" s="11">
        <f>'Occ T1'!J12</f>
        <v>20.457457412064262</v>
      </c>
    </row>
    <row r="12" spans="1:17" x14ac:dyDescent="0.2">
      <c r="O12" t="str">
        <f>name!E7</f>
        <v>Administrative and secretarial occupations</v>
      </c>
      <c r="P12" s="11">
        <f>'Occ T1'!H11</f>
        <v>-2.0933301367662978</v>
      </c>
      <c r="Q12" s="11">
        <f>'Occ T1'!J11</f>
        <v>43.271514707999778</v>
      </c>
    </row>
    <row r="13" spans="1:17" x14ac:dyDescent="0.2">
      <c r="O13" t="str">
        <f>name!E6</f>
        <v>Associate professional occupations</v>
      </c>
      <c r="P13" s="11">
        <f>'Occ T1'!H10</f>
        <v>17.216587014720531</v>
      </c>
      <c r="Q13" s="11">
        <f>'Occ T1'!J10</f>
        <v>64.075287252710694</v>
      </c>
    </row>
    <row r="14" spans="1:17" x14ac:dyDescent="0.2">
      <c r="O14" t="str">
        <f>name!E5</f>
        <v>Professional occupations</v>
      </c>
      <c r="P14" s="11">
        <f>'Occ T1'!H9</f>
        <v>29.243261189451459</v>
      </c>
      <c r="Q14" s="11">
        <f>'Occ T1'!J9</f>
        <v>110.44457171616018</v>
      </c>
    </row>
    <row r="15" spans="1:17" x14ac:dyDescent="0.2">
      <c r="O15" t="str">
        <f>name!E4</f>
        <v>Managers, directors and senior officials</v>
      </c>
      <c r="P15" s="11">
        <f>'Occ T1'!H8</f>
        <v>2.9260239346893258</v>
      </c>
      <c r="Q15" s="11">
        <f>'Occ T1'!J8</f>
        <v>36.275943209771881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Liverpool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-0.54004090897320367</v>
      </c>
      <c r="Q37" s="11">
        <f>'Occ T2'!J8</f>
        <v>20.108339475682676</v>
      </c>
    </row>
    <row r="38" spans="1:17" x14ac:dyDescent="0.2">
      <c r="O38" s="10" t="str">
        <f>name!D5</f>
        <v>12 Other managers and proprietors</v>
      </c>
      <c r="P38" s="11">
        <f>'Occ T2'!H9</f>
        <v>3.466064843662533</v>
      </c>
      <c r="Q38" s="11">
        <f>'Occ T2'!J9</f>
        <v>16.167603734089212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14.730731302560528</v>
      </c>
      <c r="Q39" s="11">
        <f>'Occ T2'!J10</f>
        <v>32.069897582270933</v>
      </c>
    </row>
    <row r="40" spans="1:17" x14ac:dyDescent="0.2">
      <c r="O40" s="10" t="str">
        <f>name!D7</f>
        <v>22 Health professionals</v>
      </c>
      <c r="P40" s="11">
        <f>'Occ T2'!H11</f>
        <v>3.2668614833127592</v>
      </c>
      <c r="Q40" s="11">
        <f>'Occ T2'!J11</f>
        <v>24.095441749613045</v>
      </c>
    </row>
    <row r="41" spans="1:17" x14ac:dyDescent="0.2">
      <c r="O41" s="10" t="str">
        <f>name!D8</f>
        <v>23 Teaching and other educational professionals</v>
      </c>
      <c r="P41" s="11">
        <f>'Occ T2'!H12</f>
        <v>4.6569175996863024</v>
      </c>
      <c r="Q41" s="11">
        <f>'Occ T2'!J12</f>
        <v>26.12013926024386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6.5887508038918483</v>
      </c>
      <c r="Q42" s="11">
        <f>'Occ T2'!J13</f>
        <v>28.159093124032321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0.19428011870157036</v>
      </c>
      <c r="Q43" s="11">
        <f>'Occ T2'!J14</f>
        <v>5.700929769435727</v>
      </c>
    </row>
    <row r="44" spans="1:17" x14ac:dyDescent="0.2">
      <c r="O44" s="10" t="str">
        <f>name!D11</f>
        <v>32 Health and social care associate professionals</v>
      </c>
      <c r="P44" s="11">
        <f>'Occ T2'!H15</f>
        <v>16.689949517580416</v>
      </c>
      <c r="Q44" s="11">
        <f>'Occ T2'!J15</f>
        <v>33.635384094791291</v>
      </c>
    </row>
    <row r="45" spans="1:17" x14ac:dyDescent="0.2">
      <c r="O45" s="10" t="str">
        <f>name!D12</f>
        <v>33 Protective service occupations</v>
      </c>
      <c r="P45" s="11">
        <f>'Occ T2'!H16</f>
        <v>-1.4039900031380084</v>
      </c>
      <c r="Q45" s="11">
        <f>'Occ T2'!J16</f>
        <v>0.89820584991853325</v>
      </c>
    </row>
    <row r="46" spans="1:17" x14ac:dyDescent="0.2">
      <c r="O46" s="10" t="str">
        <f>name!D13</f>
        <v>34 Culture, media and sports occupations</v>
      </c>
      <c r="P46" s="11">
        <f>'Occ T2'!H17</f>
        <v>-0.49629856673448103</v>
      </c>
      <c r="Q46" s="11">
        <f>'Occ T2'!J17</f>
        <v>3.3324637530601251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2.2326459483110241</v>
      </c>
      <c r="Q47" s="11">
        <f>'Occ T2'!J18</f>
        <v>20.508303785505007</v>
      </c>
    </row>
    <row r="48" spans="1:17" x14ac:dyDescent="0.2">
      <c r="O48" s="10" t="str">
        <f>name!D15</f>
        <v>41 Administrative occupations</v>
      </c>
      <c r="P48" s="11">
        <f>'Occ T2'!H19</f>
        <v>3.568403677074329</v>
      </c>
      <c r="Q48" s="11">
        <f>'Occ T2'!J19</f>
        <v>42.357905425954549</v>
      </c>
    </row>
    <row r="49" spans="15:17" x14ac:dyDescent="0.2">
      <c r="O49" s="10" t="str">
        <f>name!D16</f>
        <v>42 Secretarial and related occupations</v>
      </c>
      <c r="P49" s="11">
        <f>'Occ T2'!H20</f>
        <v>-5.6617338138406179</v>
      </c>
      <c r="Q49" s="11">
        <f>'Occ T2'!J20</f>
        <v>0.91360928204523884</v>
      </c>
    </row>
    <row r="50" spans="15:17" x14ac:dyDescent="0.2">
      <c r="O50" s="10" t="str">
        <f>name!D17</f>
        <v>51 Skilled agricultural and related trades</v>
      </c>
      <c r="P50" s="11">
        <f>'Occ T2'!H21</f>
        <v>0.48505513897130026</v>
      </c>
      <c r="Q50" s="11">
        <f>'Occ T2'!J21</f>
        <v>3.7577331256188264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-2.0771999161507928</v>
      </c>
      <c r="Q51" s="11">
        <f>'Occ T2'!J22</f>
        <v>5.3101418307701715</v>
      </c>
    </row>
    <row r="52" spans="15:17" x14ac:dyDescent="0.2">
      <c r="O52" s="10" t="str">
        <f>name!D19</f>
        <v>53 Skilled construction and building trades</v>
      </c>
      <c r="P52" s="11">
        <f>'Occ T2'!H23</f>
        <v>-1.3540749762718143</v>
      </c>
      <c r="Q52" s="11">
        <f>'Occ T2'!J23</f>
        <v>5.413197932532154</v>
      </c>
    </row>
    <row r="53" spans="15:17" x14ac:dyDescent="0.2">
      <c r="O53" s="10" t="str">
        <f>name!D20</f>
        <v>54 Textiles, printing and other skilled trades</v>
      </c>
      <c r="P53" s="11">
        <f>'Occ T2'!H24</f>
        <v>0.55765914473833433</v>
      </c>
      <c r="Q53" s="11">
        <f>'Occ T2'!J24</f>
        <v>5.9763845231431105</v>
      </c>
    </row>
    <row r="54" spans="15:17" x14ac:dyDescent="0.2">
      <c r="O54" s="10" t="str">
        <f>name!D21</f>
        <v>61 Caring personal service occupations</v>
      </c>
      <c r="P54" s="11">
        <f>'Occ T2'!H25</f>
        <v>10.738271679466663</v>
      </c>
      <c r="Q54" s="11">
        <f>'Occ T2'!J25</f>
        <v>50.769475900858971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-1.5064088341981972</v>
      </c>
      <c r="Q55" s="11">
        <f>'Occ T2'!J26</f>
        <v>5.1128899091471904</v>
      </c>
    </row>
    <row r="56" spans="15:17" x14ac:dyDescent="0.2">
      <c r="O56" s="10" t="str">
        <f>name!D23</f>
        <v>63 Community and civil enforcement occupations</v>
      </c>
      <c r="P56" s="11">
        <f>'Occ T2'!H27</f>
        <v>-0.14938035370675673</v>
      </c>
      <c r="Q56" s="11">
        <f>'Occ T2'!J27</f>
        <v>0.1356777633362195</v>
      </c>
    </row>
    <row r="57" spans="15:17" x14ac:dyDescent="0.2">
      <c r="O57" s="10" t="str">
        <f>name!D24</f>
        <v>71 Sales occupations</v>
      </c>
      <c r="P57" s="11">
        <f>'Occ T2'!H28</f>
        <v>-1.5677095856205625</v>
      </c>
      <c r="Q57" s="11">
        <f>'Occ T2'!J28</f>
        <v>22.095008898008341</v>
      </c>
    </row>
    <row r="58" spans="15:17" x14ac:dyDescent="0.2">
      <c r="O58" s="10" t="str">
        <f>name!D25</f>
        <v>72 Customer service occupations</v>
      </c>
      <c r="P58" s="11">
        <f>'Occ T2'!H29</f>
        <v>4.0301983331496398</v>
      </c>
      <c r="Q58" s="11">
        <f>'Occ T2'!J29</f>
        <v>11.314610644433667</v>
      </c>
    </row>
    <row r="59" spans="15:17" x14ac:dyDescent="0.2">
      <c r="O59" s="10" t="str">
        <f>name!D26</f>
        <v>81 Process, plant and machine operatives</v>
      </c>
      <c r="P59" s="11">
        <f>'Occ T2'!H30</f>
        <v>-0.97580098525234149</v>
      </c>
      <c r="Q59" s="11">
        <f>'Occ T2'!J30</f>
        <v>4.2733328240035284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0.89413541326655377</v>
      </c>
      <c r="Q60" s="11">
        <f>'Occ T2'!J31</f>
        <v>17.568323939963658</v>
      </c>
    </row>
    <row r="61" spans="15:17" x14ac:dyDescent="0.2">
      <c r="O61" s="10" t="str">
        <f>name!D28</f>
        <v>91 Elementary trades and related occupations</v>
      </c>
      <c r="P61" s="11">
        <f>'Occ T2'!H32</f>
        <v>9.9852900150548916</v>
      </c>
      <c r="Q61" s="11">
        <f>'Occ T2'!J32</f>
        <v>17.594704541366838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-8.9775770755417454</v>
      </c>
      <c r="Q62" s="11">
        <f>'Occ T2'!J33</f>
        <v>17.37324684217413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57.375000000000227</v>
      </c>
      <c r="Q64" s="11">
        <f>'Occ T2'!J35</f>
        <v>420.76204556199946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Liverpool City Region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721.31799999999998</v>
      </c>
      <c r="C8" s="305">
        <f>SUM(C9:C17)</f>
        <v>743.6629999999999</v>
      </c>
      <c r="D8" s="305">
        <f>SUM(D9:D17)</f>
        <v>778.69300000000067</v>
      </c>
      <c r="E8" s="304"/>
      <c r="F8" s="305">
        <f>SUM(F9:F17)</f>
        <v>11.68078611590151</v>
      </c>
      <c r="G8" s="305">
        <f>SUM(G9:G17)</f>
        <v>14.170807445871736</v>
      </c>
      <c r="H8" s="305">
        <f>SUM(H9:H17)</f>
        <v>18.356033397707343</v>
      </c>
      <c r="I8" s="304"/>
      <c r="J8" s="305">
        <f>SUM(J9:J17)</f>
        <v>74.647981887909381</v>
      </c>
      <c r="K8" s="305">
        <f>SUM(K9:K17)</f>
        <v>89.833707653854219</v>
      </c>
      <c r="L8" s="305">
        <f>SUM(L9:L17)</f>
        <v>117.66441566642472</v>
      </c>
      <c r="M8" s="304"/>
      <c r="N8" s="305">
        <f>SUM(N9:N17)</f>
        <v>142.86783978078537</v>
      </c>
      <c r="O8" s="305">
        <f>SUM(O9:O17)</f>
        <v>160.12294723599192</v>
      </c>
      <c r="P8" s="305">
        <f>SUM(P9:P17)</f>
        <v>195.03856497443846</v>
      </c>
      <c r="Q8" s="306"/>
      <c r="R8" s="305">
        <f>SUM(R9:R17)</f>
        <v>41.35032992360064</v>
      </c>
      <c r="S8" s="305">
        <f>SUM(S9:S17)</f>
        <v>41.87509192710715</v>
      </c>
      <c r="T8" s="305">
        <f>SUM(T9:T17)</f>
        <v>46.936371852954089</v>
      </c>
      <c r="U8" s="306"/>
      <c r="V8" s="305">
        <f>SUM(V9:V17)</f>
        <v>38.840540408445996</v>
      </c>
      <c r="W8" s="305">
        <f>SUM(W9:W17)</f>
        <v>42.192256862480846</v>
      </c>
      <c r="X8" s="305">
        <f>SUM(X9:X17)</f>
        <v>51.452938927299527</v>
      </c>
      <c r="Y8" s="306"/>
      <c r="Z8" s="305">
        <f>SUM(Z9:Z17)</f>
        <v>154.34861230613041</v>
      </c>
      <c r="AA8" s="305">
        <f>SUM(AA9:AA17)</f>
        <v>152.59999930840857</v>
      </c>
      <c r="AB8" s="305">
        <f>SUM(AB9:AB17)</f>
        <v>153.31105511779614</v>
      </c>
      <c r="AC8" s="306"/>
      <c r="AD8" s="305">
        <f>SUM(AD9:AD17)</f>
        <v>141.36624176766978</v>
      </c>
      <c r="AE8" s="305">
        <f>SUM(AE9:AE17)</f>
        <v>141.94202458874727</v>
      </c>
      <c r="AF8" s="305">
        <f>SUM(AF9:AF17)</f>
        <v>122.7270687984656</v>
      </c>
      <c r="AG8" s="306"/>
      <c r="AH8" s="305">
        <f>SUM(AH9:AH17)</f>
        <v>83.603670479978859</v>
      </c>
      <c r="AI8" s="305">
        <f>SUM(AI9:AI17)</f>
        <v>71.963560334397172</v>
      </c>
      <c r="AJ8" s="305">
        <f>SUM(AJ9:AJ17)</f>
        <v>47.395653671134845</v>
      </c>
      <c r="AK8" s="306"/>
      <c r="AL8" s="305">
        <f>SUM(AL9:AL17)</f>
        <v>32.611997329577981</v>
      </c>
      <c r="AM8" s="305">
        <f>SUM(AM9:AM17)</f>
        <v>28.962604643141109</v>
      </c>
      <c r="AN8" s="305">
        <f>SUM(AN9:AN17)</f>
        <v>25.810897593779828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64.471756394172601</v>
      </c>
      <c r="C9" s="304">
        <f t="shared" ref="B9:D17" si="0">SUM(C21,C33,C51,C63,C75,C93)</f>
        <v>60.760875276865669</v>
      </c>
      <c r="D9" s="304">
        <f t="shared" si="0"/>
        <v>67.397780328862126</v>
      </c>
      <c r="E9" s="304"/>
      <c r="F9" s="304">
        <f t="shared" ref="F9:H17" si="1">SUM(F21,F33,F51,F63,F75,F93)</f>
        <v>0.88162171826993418</v>
      </c>
      <c r="G9" s="304">
        <f t="shared" si="1"/>
        <v>0.97614738236178722</v>
      </c>
      <c r="H9" s="304">
        <f t="shared" si="1"/>
        <v>1.2796529408496797</v>
      </c>
      <c r="I9" s="304"/>
      <c r="J9" s="304">
        <f t="shared" ref="J9:L17" si="2">SUM(J21,J33,J51,J63,J75,J93)</f>
        <v>7.1981305423609214</v>
      </c>
      <c r="K9" s="304">
        <f t="shared" si="2"/>
        <v>7.7414075791567711</v>
      </c>
      <c r="L9" s="304">
        <f t="shared" si="2"/>
        <v>10.016138617115226</v>
      </c>
      <c r="M9" s="304"/>
      <c r="N9" s="304">
        <f t="shared" ref="N9:P17" si="3">SUM(N21,N33,N51,N63,N75,N93)</f>
        <v>16.951828571804416</v>
      </c>
      <c r="O9" s="304">
        <f t="shared" si="3"/>
        <v>17.127241870986506</v>
      </c>
      <c r="P9" s="304">
        <f t="shared" si="3"/>
        <v>21.375942040335097</v>
      </c>
      <c r="Q9" s="306"/>
      <c r="R9" s="304">
        <f t="shared" ref="R9:T9" si="4">SUM(R21,R33,R51,R63,R75,R93)</f>
        <v>3.9787844147599545</v>
      </c>
      <c r="S9" s="304">
        <f t="shared" si="4"/>
        <v>3.8011072953483334</v>
      </c>
      <c r="T9" s="304">
        <f t="shared" si="4"/>
        <v>4.4992746204465321</v>
      </c>
      <c r="U9" s="306"/>
      <c r="V9" s="304">
        <f t="shared" ref="V9:X9" si="5">SUM(V21,V33,V51,V63,V75,V93)</f>
        <v>4.8119263462293924</v>
      </c>
      <c r="W9" s="304">
        <f t="shared" si="5"/>
        <v>4.6555252513789958</v>
      </c>
      <c r="X9" s="304">
        <f t="shared" si="5"/>
        <v>5.6299569622354708</v>
      </c>
      <c r="Y9" s="306"/>
      <c r="Z9" s="304">
        <f t="shared" ref="Z9:AB9" si="6">SUM(Z21,Z33,Z51,Z63,Z75,Z93)</f>
        <v>12.012837468178263</v>
      </c>
      <c r="AA9" s="304">
        <f t="shared" si="6"/>
        <v>10.263539027221215</v>
      </c>
      <c r="AB9" s="304">
        <f t="shared" si="6"/>
        <v>10.23566450653629</v>
      </c>
      <c r="AC9" s="306"/>
      <c r="AD9" s="304">
        <f>SUM(AD21,AD33,AD51,AD63,AD75,AD93)</f>
        <v>9.9262426714688416</v>
      </c>
      <c r="AE9" s="304">
        <f t="shared" ref="AE9:AF9" si="7">SUM(AE21,AE33,AE51,AE63,AE75,AE93)</f>
        <v>8.7247414056572374</v>
      </c>
      <c r="AF9" s="304">
        <f t="shared" si="7"/>
        <v>7.6125698995493503</v>
      </c>
      <c r="AG9" s="306"/>
      <c r="AH9" s="304">
        <f t="shared" ref="AH9:AJ9" si="8">SUM(AH21,AH33,AH51,AH63,AH75,AH93)</f>
        <v>6.5915602933652053</v>
      </c>
      <c r="AI9" s="304">
        <f t="shared" si="8"/>
        <v>5.3436337225270787</v>
      </c>
      <c r="AJ9" s="304">
        <f t="shared" si="8"/>
        <v>4.0628686386552806</v>
      </c>
      <c r="AK9" s="306"/>
      <c r="AL9" s="304">
        <f t="shared" ref="AL9:AN9" si="9">SUM(AL21,AL33,AL51,AL63,AL75,AL93)</f>
        <v>2.1188243677356713</v>
      </c>
      <c r="AM9" s="304">
        <f t="shared" si="9"/>
        <v>2.1275317422277529</v>
      </c>
      <c r="AN9" s="304">
        <f t="shared" si="9"/>
        <v>2.6857121031392071</v>
      </c>
    </row>
    <row r="10" spans="1:40" x14ac:dyDescent="0.2">
      <c r="A10" s="13" t="str">
        <f>name!E5</f>
        <v>Professional occupations</v>
      </c>
      <c r="B10" s="304">
        <f t="shared" si="0"/>
        <v>158.75115242967996</v>
      </c>
      <c r="C10" s="304">
        <f t="shared" si="0"/>
        <v>168.84827667263801</v>
      </c>
      <c r="D10" s="304">
        <f t="shared" si="0"/>
        <v>187.99441361913154</v>
      </c>
      <c r="E10" s="304"/>
      <c r="F10" s="304">
        <f t="shared" si="1"/>
        <v>8.8773478436159348</v>
      </c>
      <c r="G10" s="304">
        <f t="shared" si="1"/>
        <v>10.732687740908826</v>
      </c>
      <c r="H10" s="304">
        <f t="shared" si="1"/>
        <v>13.608032721903074</v>
      </c>
      <c r="I10" s="304"/>
      <c r="J10" s="304">
        <f t="shared" si="2"/>
        <v>43.373711807259923</v>
      </c>
      <c r="K10" s="304">
        <f t="shared" si="2"/>
        <v>50.990626314697501</v>
      </c>
      <c r="L10" s="304">
        <f t="shared" si="2"/>
        <v>64.102342745050862</v>
      </c>
      <c r="M10" s="304"/>
      <c r="N10" s="304">
        <f t="shared" si="3"/>
        <v>54.560864181392787</v>
      </c>
      <c r="O10" s="304">
        <f t="shared" si="3"/>
        <v>57.417764156334556</v>
      </c>
      <c r="P10" s="304">
        <f t="shared" si="3"/>
        <v>63.040233561627083</v>
      </c>
      <c r="Q10" s="306"/>
      <c r="R10" s="304">
        <f t="shared" ref="R10:T10" si="10">SUM(R22,R34,R52,R64,R76,R94)</f>
        <v>8.50558811542402</v>
      </c>
      <c r="S10" s="304">
        <f t="shared" si="10"/>
        <v>5.9210054375442676</v>
      </c>
      <c r="T10" s="304">
        <f t="shared" si="10"/>
        <v>4.7359687576107543</v>
      </c>
      <c r="U10" s="306"/>
      <c r="V10" s="304">
        <f t="shared" ref="V10:X10" si="11">SUM(V22,V34,V52,V64,V76,V94)</f>
        <v>7.2384245790698412</v>
      </c>
      <c r="W10" s="304">
        <f t="shared" si="11"/>
        <v>7.7822911781781894</v>
      </c>
      <c r="X10" s="304">
        <f t="shared" si="11"/>
        <v>9.0030384834968586</v>
      </c>
      <c r="Y10" s="306"/>
      <c r="Z10" s="304">
        <f t="shared" ref="Z10:AB10" si="12">SUM(Z22,Z34,Z52,Z64,Z76,Z94)</f>
        <v>16.607371094573757</v>
      </c>
      <c r="AA10" s="304">
        <f t="shared" si="12"/>
        <v>16.541564168942678</v>
      </c>
      <c r="AB10" s="304">
        <f t="shared" si="12"/>
        <v>16.592847602115341</v>
      </c>
      <c r="AC10" s="306"/>
      <c r="AD10" s="304">
        <f t="shared" ref="AD10:AF10" si="13">SUM(AD22,AD34,AD52,AD64,AD76,AD94)</f>
        <v>11.163721360475998</v>
      </c>
      <c r="AE10" s="304">
        <f t="shared" si="13"/>
        <v>11.221594634724802</v>
      </c>
      <c r="AF10" s="304">
        <f t="shared" si="13"/>
        <v>9.7775311626669215</v>
      </c>
      <c r="AG10" s="306"/>
      <c r="AH10" s="304">
        <f t="shared" ref="AH10:AJ10" si="14">SUM(AH22,AH34,AH52,AH64,AH76,AH94)</f>
        <v>6.7700982922094184</v>
      </c>
      <c r="AI10" s="304">
        <f t="shared" si="14"/>
        <v>6.1769471377654082</v>
      </c>
      <c r="AJ10" s="304">
        <f t="shared" si="14"/>
        <v>4.3917853698673692</v>
      </c>
      <c r="AK10" s="306"/>
      <c r="AL10" s="304">
        <f t="shared" ref="AL10:AN10" si="15">SUM(AL22,AL34,AL52,AL64,AL76,AL94)</f>
        <v>1.6540251556583014</v>
      </c>
      <c r="AM10" s="304">
        <f t="shared" si="15"/>
        <v>2.0637959035417772</v>
      </c>
      <c r="AN10" s="304">
        <f t="shared" si="15"/>
        <v>2.7426332147932939</v>
      </c>
    </row>
    <row r="11" spans="1:40" x14ac:dyDescent="0.2">
      <c r="A11" s="13" t="str">
        <f>name!E6</f>
        <v>Associate professional occupations</v>
      </c>
      <c r="B11" s="304">
        <f>SUM(B23,B35,B53,B65,B77,B95)</f>
        <v>88.36792803206842</v>
      </c>
      <c r="C11" s="304">
        <f t="shared" si="0"/>
        <v>95.209585557652133</v>
      </c>
      <c r="D11" s="304">
        <f>SUM(D23,D35,D53,D65,D77,D95)</f>
        <v>105.58451504678891</v>
      </c>
      <c r="E11" s="304"/>
      <c r="F11" s="304">
        <f t="shared" si="1"/>
        <v>0.97042492374537281</v>
      </c>
      <c r="G11" s="304">
        <f t="shared" si="1"/>
        <v>1.1888400242285444</v>
      </c>
      <c r="H11" s="304">
        <f t="shared" si="1"/>
        <v>1.6500054954140733</v>
      </c>
      <c r="I11" s="304"/>
      <c r="J11" s="304">
        <f t="shared" si="2"/>
        <v>10.69486690522665</v>
      </c>
      <c r="K11" s="304">
        <f t="shared" si="2"/>
        <v>13.435897323472359</v>
      </c>
      <c r="L11" s="304">
        <f t="shared" si="2"/>
        <v>18.335187486308612</v>
      </c>
      <c r="M11" s="304"/>
      <c r="N11" s="304">
        <f t="shared" si="3"/>
        <v>24.942925243330194</v>
      </c>
      <c r="O11" s="304">
        <f t="shared" si="3"/>
        <v>29.12149337976529</v>
      </c>
      <c r="P11" s="304">
        <f t="shared" si="3"/>
        <v>35.928078438722466</v>
      </c>
      <c r="Q11" s="306"/>
      <c r="R11" s="304">
        <f t="shared" ref="R11:T11" si="16">SUM(R23,R35,R53,R65,R77,R95)</f>
        <v>7.4516816477720731</v>
      </c>
      <c r="S11" s="304">
        <f t="shared" si="16"/>
        <v>7.9306429128495548</v>
      </c>
      <c r="T11" s="304">
        <f t="shared" si="16"/>
        <v>7.7715319033976389</v>
      </c>
      <c r="U11" s="306"/>
      <c r="V11" s="304">
        <f t="shared" ref="V11:X11" si="17">SUM(V23,V35,V53,V65,V77,V95)</f>
        <v>5.8766054720886132</v>
      </c>
      <c r="W11" s="304">
        <f t="shared" si="17"/>
        <v>6.0565014658984104</v>
      </c>
      <c r="X11" s="304">
        <f t="shared" si="17"/>
        <v>6.9461687642432999</v>
      </c>
      <c r="Y11" s="306"/>
      <c r="Z11" s="304">
        <f t="shared" ref="Z11:AB11" si="18">SUM(Z23,Z35,Z53,Z65,Z77,Z95)</f>
        <v>16.826271952521317</v>
      </c>
      <c r="AA11" s="304">
        <f t="shared" si="18"/>
        <v>17.00195679069197</v>
      </c>
      <c r="AB11" s="304">
        <f t="shared" si="18"/>
        <v>17.360440122602991</v>
      </c>
      <c r="AC11" s="306"/>
      <c r="AD11" s="304">
        <f t="shared" ref="AD11:AF11" si="19">SUM(AD23,AD35,AD53,AD65,AD77,AD95)</f>
        <v>12.769421422347152</v>
      </c>
      <c r="AE11" s="304">
        <f t="shared" si="19"/>
        <v>12.807141453369113</v>
      </c>
      <c r="AF11" s="304">
        <f t="shared" si="19"/>
        <v>10.915296697784781</v>
      </c>
      <c r="AG11" s="306"/>
      <c r="AH11" s="304">
        <f t="shared" ref="AH11:AJ11" si="20">SUM(AH23,AH35,AH53,AH65,AH77,AH95)</f>
        <v>7.1051438870749593</v>
      </c>
      <c r="AI11" s="304">
        <f t="shared" si="20"/>
        <v>5.8953132066350271</v>
      </c>
      <c r="AJ11" s="304">
        <f t="shared" si="20"/>
        <v>4.1911921922537863</v>
      </c>
      <c r="AK11" s="306"/>
      <c r="AL11" s="304">
        <f t="shared" ref="AL11:AN11" si="21">SUM(AL23,AL35,AL53,AL65,AL77,AL95)</f>
        <v>1.7305865779620899</v>
      </c>
      <c r="AM11" s="304">
        <f t="shared" si="21"/>
        <v>1.7717990007418651</v>
      </c>
      <c r="AN11" s="304">
        <f t="shared" si="21"/>
        <v>2.486613946061266</v>
      </c>
    </row>
    <row r="12" spans="1:40" x14ac:dyDescent="0.2">
      <c r="A12" s="13" t="str">
        <f>name!E7</f>
        <v>Administrative and secretarial occupations</v>
      </c>
      <c r="B12" s="304">
        <f t="shared" si="0"/>
        <v>91.422855812061158</v>
      </c>
      <c r="C12" s="304">
        <f t="shared" si="0"/>
        <v>93.604640521348657</v>
      </c>
      <c r="D12" s="304">
        <f t="shared" si="0"/>
        <v>89.329525675294917</v>
      </c>
      <c r="E12" s="304"/>
      <c r="F12" s="304">
        <f t="shared" si="1"/>
        <v>0.48114845537106576</v>
      </c>
      <c r="G12" s="304">
        <f t="shared" si="1"/>
        <v>0.63334930388782462</v>
      </c>
      <c r="H12" s="304">
        <f t="shared" si="1"/>
        <v>0.91295267177883688</v>
      </c>
      <c r="I12" s="304"/>
      <c r="J12" s="304">
        <f t="shared" si="2"/>
        <v>5.4724796394785118</v>
      </c>
      <c r="K12" s="304">
        <f t="shared" si="2"/>
        <v>7.261437675424979</v>
      </c>
      <c r="L12" s="304">
        <f t="shared" si="2"/>
        <v>10.293786163736405</v>
      </c>
      <c r="M12" s="304"/>
      <c r="N12" s="304">
        <f t="shared" si="3"/>
        <v>17.723489810013191</v>
      </c>
      <c r="O12" s="304">
        <f t="shared" si="3"/>
        <v>21.500462450704454</v>
      </c>
      <c r="P12" s="304">
        <f t="shared" si="3"/>
        <v>27.286339491849784</v>
      </c>
      <c r="Q12" s="306"/>
      <c r="R12" s="304">
        <f t="shared" ref="R12:T12" si="22">SUM(R24,R36,R54,R66,R78,R96)</f>
        <v>6.2447428008329453</v>
      </c>
      <c r="S12" s="304">
        <f t="shared" si="22"/>
        <v>7.167988451451679</v>
      </c>
      <c r="T12" s="304">
        <f t="shared" si="22"/>
        <v>8.4074045955841292</v>
      </c>
      <c r="U12" s="306"/>
      <c r="V12" s="304">
        <f t="shared" ref="V12:X12" si="23">SUM(V24,V36,V54,V66,V78,V96)</f>
        <v>5.8740175685394682</v>
      </c>
      <c r="W12" s="304">
        <f t="shared" si="23"/>
        <v>6.4325790960067142</v>
      </c>
      <c r="X12" s="304">
        <f t="shared" si="23"/>
        <v>7.4586830430993096</v>
      </c>
      <c r="Y12" s="306"/>
      <c r="Z12" s="304">
        <f t="shared" ref="Z12:AA12" si="24">SUM(Z24,Z36,Z54,Z66,Z78,Z96)</f>
        <v>20.435731943599066</v>
      </c>
      <c r="AA12" s="304">
        <f t="shared" si="24"/>
        <v>19.5370959049554</v>
      </c>
      <c r="AB12" s="304">
        <f>SUM(AB24,AB36,AB54,AB66,AB78,AB96)</f>
        <v>15.913577663676403</v>
      </c>
      <c r="AC12" s="306"/>
      <c r="AD12" s="304">
        <f t="shared" ref="AD12:AE12" si="25">SUM(AD24,AD36,AD54,AD66,AD78,AD96)</f>
        <v>20.681234084322245</v>
      </c>
      <c r="AE12" s="304">
        <f t="shared" si="25"/>
        <v>19.878357259380849</v>
      </c>
      <c r="AF12" s="304">
        <f>SUM(AF24,AF36,AF54,AF66,AF78,AF96)</f>
        <v>13.22287154375285</v>
      </c>
      <c r="AG12" s="306"/>
      <c r="AH12" s="304">
        <f t="shared" ref="AH12:AI12" si="26">SUM(AH24,AH36,AH54,AH66,AH78,AH96)</f>
        <v>11.103333136074912</v>
      </c>
      <c r="AI12" s="304">
        <f t="shared" si="26"/>
        <v>7.9221271661170274</v>
      </c>
      <c r="AJ12" s="304">
        <f>SUM(AJ24,AJ36,AJ54,AJ66,AJ78,AJ96)</f>
        <v>2.782873724694876</v>
      </c>
      <c r="AK12" s="306"/>
      <c r="AL12" s="304">
        <f t="shared" ref="AL12:AM12" si="27">SUM(AL24,AL36,AL54,AL66,AL78,AL96)</f>
        <v>3.4066783738297515</v>
      </c>
      <c r="AM12" s="304">
        <f t="shared" si="27"/>
        <v>3.2712432134197318</v>
      </c>
      <c r="AN12" s="304">
        <f>SUM(AN24,AN36,AN54,AN66,AN78,AN96)</f>
        <v>3.0510367771223343</v>
      </c>
    </row>
    <row r="13" spans="1:40" x14ac:dyDescent="0.2">
      <c r="A13" s="13" t="str">
        <f>name!E8</f>
        <v>Skilled trades occupations</v>
      </c>
      <c r="B13" s="304">
        <f t="shared" si="0"/>
        <v>55.457650337137238</v>
      </c>
      <c r="C13" s="304">
        <f t="shared" si="0"/>
        <v>55.16596318477778</v>
      </c>
      <c r="D13" s="304">
        <f t="shared" si="0"/>
        <v>53.069089728424309</v>
      </c>
      <c r="E13" s="304"/>
      <c r="F13" s="304">
        <f t="shared" si="1"/>
        <v>8.627166271875486E-2</v>
      </c>
      <c r="G13" s="304">
        <f t="shared" si="1"/>
        <v>0.11722457126124435</v>
      </c>
      <c r="H13" s="304">
        <f t="shared" si="1"/>
        <v>0.16248413824625749</v>
      </c>
      <c r="I13" s="304"/>
      <c r="J13" s="304">
        <f t="shared" si="2"/>
        <v>0.93546752041730463</v>
      </c>
      <c r="K13" s="304">
        <f t="shared" si="2"/>
        <v>1.2198409657896541</v>
      </c>
      <c r="L13" s="304">
        <f t="shared" si="2"/>
        <v>1.749812686425009</v>
      </c>
      <c r="M13" s="304"/>
      <c r="N13" s="304">
        <f t="shared" si="3"/>
        <v>3.494445158006664</v>
      </c>
      <c r="O13" s="304">
        <f t="shared" si="3"/>
        <v>4.2140986717941153</v>
      </c>
      <c r="P13" s="304">
        <f t="shared" si="3"/>
        <v>5.8063979590141228</v>
      </c>
      <c r="Q13" s="306"/>
      <c r="R13" s="304">
        <f t="shared" ref="R13:T13" si="28">SUM(R25,R37,R55,R67,R79,R97)</f>
        <v>1.526570573852202</v>
      </c>
      <c r="S13" s="304">
        <f t="shared" si="28"/>
        <v>1.7735921347927024</v>
      </c>
      <c r="T13" s="304">
        <f t="shared" si="28"/>
        <v>2.4415776201401336</v>
      </c>
      <c r="U13" s="306"/>
      <c r="V13" s="304">
        <f t="shared" ref="V13:X13" si="29">SUM(V25,V37,V55,V67,V79,V97)</f>
        <v>3.1667419523546125</v>
      </c>
      <c r="W13" s="304">
        <f t="shared" si="29"/>
        <v>3.5514036928427766</v>
      </c>
      <c r="X13" s="304">
        <f t="shared" si="29"/>
        <v>4.679000240732563</v>
      </c>
      <c r="Y13" s="306"/>
      <c r="Z13" s="304">
        <f t="shared" ref="Z13:AB13" si="30">SUM(Z25,Z37,Z55,Z67,Z79,Z97)</f>
        <v>18.256946873548642</v>
      </c>
      <c r="AA13" s="304">
        <f t="shared" si="30"/>
        <v>17.904937589260264</v>
      </c>
      <c r="AB13" s="304">
        <f t="shared" si="30"/>
        <v>16.22064858874344</v>
      </c>
      <c r="AC13" s="306"/>
      <c r="AD13" s="304">
        <f t="shared" ref="AD13:AF13" si="31">SUM(AD25,AD37,AD55,AD67,AD79,AD97)</f>
        <v>15.330883853368315</v>
      </c>
      <c r="AE13" s="304">
        <f t="shared" si="31"/>
        <v>15.25216085193264</v>
      </c>
      <c r="AF13" s="304">
        <f t="shared" si="31"/>
        <v>14.177089208289267</v>
      </c>
      <c r="AG13" s="306"/>
      <c r="AH13" s="304">
        <f t="shared" ref="AH13:AJ13" si="32">SUM(AH25,AH37,AH55,AH67,AH79,AH97)</f>
        <v>8.2384195951503614</v>
      </c>
      <c r="AI13" s="304">
        <f t="shared" si="32"/>
        <v>7.3690740879687056</v>
      </c>
      <c r="AJ13" s="304">
        <f t="shared" si="32"/>
        <v>5.5458946550426447</v>
      </c>
      <c r="AK13" s="306"/>
      <c r="AL13" s="304">
        <f t="shared" ref="AL13:AN13" si="33">SUM(AL25,AL37,AL55,AL67,AL79,AL97)</f>
        <v>4.421903147720383</v>
      </c>
      <c r="AM13" s="304">
        <f t="shared" si="33"/>
        <v>3.7636306191356779</v>
      </c>
      <c r="AN13" s="304">
        <f t="shared" si="33"/>
        <v>2.2861846317908618</v>
      </c>
    </row>
    <row r="14" spans="1:40" x14ac:dyDescent="0.2">
      <c r="A14" s="13" t="str">
        <f>name!E9</f>
        <v>Caring, leisure and other service occupations</v>
      </c>
      <c r="B14" s="304">
        <f t="shared" si="0"/>
        <v>81.833329771402731</v>
      </c>
      <c r="C14" s="304">
        <f t="shared" si="0"/>
        <v>84.186468078902635</v>
      </c>
      <c r="D14" s="304">
        <f t="shared" si="0"/>
        <v>90.91581226296455</v>
      </c>
      <c r="E14" s="304"/>
      <c r="F14" s="304">
        <f t="shared" si="1"/>
        <v>6.9588318593240481E-2</v>
      </c>
      <c r="G14" s="304">
        <f t="shared" si="1"/>
        <v>9.150103058791445E-2</v>
      </c>
      <c r="H14" s="304">
        <f t="shared" si="1"/>
        <v>0.12631706023416878</v>
      </c>
      <c r="I14" s="304"/>
      <c r="J14" s="304">
        <f t="shared" si="2"/>
        <v>2.8608423277592072</v>
      </c>
      <c r="K14" s="304">
        <f t="shared" si="2"/>
        <v>3.8065164936669884</v>
      </c>
      <c r="L14" s="304">
        <f t="shared" si="2"/>
        <v>5.4621645962498953</v>
      </c>
      <c r="M14" s="304"/>
      <c r="N14" s="304">
        <f t="shared" si="3"/>
        <v>9.0154630558348465</v>
      </c>
      <c r="O14" s="304">
        <f t="shared" si="3"/>
        <v>10.757384323445612</v>
      </c>
      <c r="P14" s="304">
        <f t="shared" si="3"/>
        <v>13.770459422301263</v>
      </c>
      <c r="Q14" s="306"/>
      <c r="R14" s="304">
        <f>SUM(R26,R38,R56,R68,R80,R98)</f>
        <v>7.1293355795328868</v>
      </c>
      <c r="S14" s="304">
        <f t="shared" ref="S14:T14" si="34">SUM(S26,S38,S56,S68,S80,S98)</f>
        <v>7.3067020535690306</v>
      </c>
      <c r="T14" s="304">
        <f t="shared" si="34"/>
        <v>8.0090294162691773</v>
      </c>
      <c r="U14" s="306"/>
      <c r="V14" s="304">
        <f t="shared" ref="V14:X14" si="35">SUM(V26,V38,V56,V68,V80,V98)</f>
        <v>4.9910915247446805</v>
      </c>
      <c r="W14" s="304">
        <f t="shared" si="35"/>
        <v>5.4494580141639775</v>
      </c>
      <c r="X14" s="304">
        <f t="shared" si="35"/>
        <v>6.6729984993891049</v>
      </c>
      <c r="Y14" s="306"/>
      <c r="Z14" s="304">
        <f t="shared" ref="Z14:AB14" si="36">SUM(Z26,Z38,Z56,Z68,Z80,Z98)</f>
        <v>30.458784983981477</v>
      </c>
      <c r="AA14" s="304">
        <f t="shared" si="36"/>
        <v>30.993285131595663</v>
      </c>
      <c r="AB14" s="304">
        <f t="shared" si="36"/>
        <v>35.225779599585401</v>
      </c>
      <c r="AC14" s="306"/>
      <c r="AD14" s="304">
        <f t="shared" ref="AD14:AF14" si="37">SUM(AD26,AD38,AD56,AD68,AD80,AD98)</f>
        <v>21.029629346030049</v>
      </c>
      <c r="AE14" s="304">
        <f t="shared" si="37"/>
        <v>20.8473880262598</v>
      </c>
      <c r="AF14" s="304">
        <f t="shared" si="37"/>
        <v>17.622514398246253</v>
      </c>
      <c r="AG14" s="306"/>
      <c r="AH14" s="304">
        <f t="shared" ref="AH14:AJ14" si="38">SUM(AH26,AH38,AH56,AH68,AH80,AH98)</f>
        <v>4.6129793585996932</v>
      </c>
      <c r="AI14" s="304">
        <f t="shared" si="38"/>
        <v>3.4652502385146766</v>
      </c>
      <c r="AJ14" s="304">
        <f t="shared" si="38"/>
        <v>2.6113958721212285</v>
      </c>
      <c r="AK14" s="306"/>
      <c r="AL14" s="304">
        <f t="shared" ref="AL14:AN14" si="39">SUM(AL26,AL38,AL56,AL68,AL80,AL98)</f>
        <v>1.6656152763266459</v>
      </c>
      <c r="AM14" s="304">
        <f t="shared" si="39"/>
        <v>1.4689827670989597</v>
      </c>
      <c r="AN14" s="304">
        <f t="shared" si="39"/>
        <v>1.415153398568058</v>
      </c>
    </row>
    <row r="15" spans="1:40" x14ac:dyDescent="0.2">
      <c r="A15" s="13" t="str">
        <f>name!E10</f>
        <v>Sales and customer service occupations</v>
      </c>
      <c r="B15" s="304">
        <f t="shared" si="0"/>
        <v>65.433833474291774</v>
      </c>
      <c r="C15" s="304">
        <f t="shared" si="0"/>
        <v>66.924423050433276</v>
      </c>
      <c r="D15" s="304">
        <f t="shared" si="0"/>
        <v>67.896322221820839</v>
      </c>
      <c r="E15" s="304"/>
      <c r="F15" s="304">
        <f t="shared" si="1"/>
        <v>0.16654832659257662</v>
      </c>
      <c r="G15" s="304">
        <f t="shared" si="1"/>
        <v>0.21491764449694079</v>
      </c>
      <c r="H15" s="304">
        <f t="shared" si="1"/>
        <v>0.28158151389390979</v>
      </c>
      <c r="I15" s="304"/>
      <c r="J15" s="304">
        <f t="shared" si="2"/>
        <v>2.0761660892477791</v>
      </c>
      <c r="K15" s="304">
        <f t="shared" si="2"/>
        <v>2.6721335185929918</v>
      </c>
      <c r="L15" s="304">
        <f t="shared" si="2"/>
        <v>3.8037624287335361</v>
      </c>
      <c r="M15" s="304"/>
      <c r="N15" s="304">
        <f t="shared" si="3"/>
        <v>8.7994820288129869</v>
      </c>
      <c r="O15" s="304">
        <f t="shared" si="3"/>
        <v>10.48862933819033</v>
      </c>
      <c r="P15" s="304">
        <f t="shared" si="3"/>
        <v>14.266341643442342</v>
      </c>
      <c r="Q15" s="306"/>
      <c r="R15" s="304">
        <f t="shared" ref="R15:T15" si="40">SUM(R27,R39,R57,R69,R81,R99)</f>
        <v>2.9178522693640621</v>
      </c>
      <c r="S15" s="304">
        <f t="shared" si="40"/>
        <v>3.2887377522999022</v>
      </c>
      <c r="T15" s="304">
        <f t="shared" si="40"/>
        <v>4.3191668118042505</v>
      </c>
      <c r="U15" s="306"/>
      <c r="V15" s="304">
        <f t="shared" ref="V15:X15" si="41">SUM(V27,V39,V57,V69,V81,V99)</f>
        <v>2.7486113008028661</v>
      </c>
      <c r="W15" s="304">
        <f t="shared" si="41"/>
        <v>3.152135538647058</v>
      </c>
      <c r="X15" s="304">
        <f t="shared" si="41"/>
        <v>4.0178537192536083</v>
      </c>
      <c r="Y15" s="306"/>
      <c r="Z15" s="304">
        <f t="shared" ref="Z15:AB15" si="42">SUM(Z27,Z39,Z57,Z69,Z81,Z99)</f>
        <v>17.584442377307276</v>
      </c>
      <c r="AA15" s="304">
        <f t="shared" si="42"/>
        <v>17.732396497459888</v>
      </c>
      <c r="AB15" s="304">
        <f t="shared" si="42"/>
        <v>18.465488059085118</v>
      </c>
      <c r="AC15" s="306"/>
      <c r="AD15" s="304">
        <f t="shared" ref="AD15:AF15" si="43">SUM(AD27,AD39,AD57,AD69,AD81,AD99)</f>
        <v>16.24865423516113</v>
      </c>
      <c r="AE15" s="304">
        <f t="shared" si="43"/>
        <v>16.7480865379816</v>
      </c>
      <c r="AF15" s="304">
        <f t="shared" si="43"/>
        <v>14.88496957750136</v>
      </c>
      <c r="AG15" s="306"/>
      <c r="AH15" s="304">
        <f t="shared" ref="AH15:AJ15" si="44">SUM(AH27,AH39,AH57,AH69,AH81,AH99)</f>
        <v>10.327546374977025</v>
      </c>
      <c r="AI15" s="304">
        <f t="shared" si="44"/>
        <v>8.9235060085336446</v>
      </c>
      <c r="AJ15" s="304">
        <f t="shared" si="44"/>
        <v>4.7236183288046938</v>
      </c>
      <c r="AK15" s="306"/>
      <c r="AL15" s="304">
        <f t="shared" ref="AL15:AN15" si="45">SUM(AL27,AL39,AL57,AL69,AL81,AL99)</f>
        <v>4.5645304720260711</v>
      </c>
      <c r="AM15" s="304">
        <f t="shared" si="45"/>
        <v>3.7038802142309253</v>
      </c>
      <c r="AN15" s="304">
        <f t="shared" si="45"/>
        <v>3.1335401393020166</v>
      </c>
    </row>
    <row r="16" spans="1:40" x14ac:dyDescent="0.2">
      <c r="A16" s="13" t="str">
        <f>name!E11</f>
        <v>Process, plant and machine operatives</v>
      </c>
      <c r="B16" s="304">
        <f t="shared" si="0"/>
        <v>44.819587138354315</v>
      </c>
      <c r="C16" s="304">
        <f t="shared" si="0"/>
        <v>46.181129959031999</v>
      </c>
      <c r="D16" s="304">
        <f t="shared" si="0"/>
        <v>44.737921566368513</v>
      </c>
      <c r="E16" s="304"/>
      <c r="F16" s="304">
        <f t="shared" si="1"/>
        <v>0.10191387525016304</v>
      </c>
      <c r="G16" s="304">
        <f t="shared" si="1"/>
        <v>0.16096091153803718</v>
      </c>
      <c r="H16" s="304">
        <f t="shared" si="1"/>
        <v>0.26350923315566988</v>
      </c>
      <c r="I16" s="304"/>
      <c r="J16" s="304">
        <f t="shared" si="2"/>
        <v>0.60087398152682392</v>
      </c>
      <c r="K16" s="304">
        <f t="shared" si="2"/>
        <v>0.81492890421945186</v>
      </c>
      <c r="L16" s="304">
        <f t="shared" si="2"/>
        <v>1.2161531690985312</v>
      </c>
      <c r="M16" s="304"/>
      <c r="N16" s="304">
        <f t="shared" si="3"/>
        <v>2.0640666227657558</v>
      </c>
      <c r="O16" s="304">
        <f t="shared" si="3"/>
        <v>2.8136672967176133</v>
      </c>
      <c r="P16" s="304">
        <f t="shared" si="3"/>
        <v>4.4197582563283433</v>
      </c>
      <c r="Q16" s="306"/>
      <c r="R16" s="304">
        <f t="shared" ref="R16:T16" si="46">SUM(R28,R40,R58,R70,R82,R100)</f>
        <v>1.0243394304124587</v>
      </c>
      <c r="S16" s="304">
        <f t="shared" si="46"/>
        <v>1.3621094364937552</v>
      </c>
      <c r="T16" s="304">
        <f t="shared" si="46"/>
        <v>2.0274469208728343</v>
      </c>
      <c r="U16" s="306"/>
      <c r="V16" s="304">
        <f t="shared" ref="V16:X16" si="47">SUM(V28,V40,V58,V70,V82,V100)</f>
        <v>1.7319132347949662</v>
      </c>
      <c r="W16" s="304">
        <f t="shared" si="47"/>
        <v>2.1520084649688229</v>
      </c>
      <c r="X16" s="304">
        <f t="shared" si="47"/>
        <v>3.0319882690440476</v>
      </c>
      <c r="Y16" s="306"/>
      <c r="Z16" s="304">
        <f t="shared" ref="Z16:AB16" si="48">SUM(Z28,Z40,Z58,Z70,Z82,Z100)</f>
        <v>9.4353638124245105</v>
      </c>
      <c r="AA16" s="304">
        <f t="shared" si="48"/>
        <v>10.354539297027744</v>
      </c>
      <c r="AB16" s="304">
        <f t="shared" si="48"/>
        <v>10.773660573155642</v>
      </c>
      <c r="AC16" s="306"/>
      <c r="AD16" s="304">
        <f t="shared" ref="AD16:AF16" si="49">SUM(AD28,AD40,AD58,AD70,AD82,AD100)</f>
        <v>13.78894362309639</v>
      </c>
      <c r="AE16" s="304">
        <f t="shared" si="49"/>
        <v>14.841981899485466</v>
      </c>
      <c r="AF16" s="304">
        <f t="shared" si="49"/>
        <v>14.433432580186208</v>
      </c>
      <c r="AG16" s="306"/>
      <c r="AH16" s="304">
        <f t="shared" ref="AH16:AJ16" si="50">SUM(AH28,AH40,AH58,AH70,AH82,AH100)</f>
        <v>10.817542089591223</v>
      </c>
      <c r="AI16" s="304">
        <f t="shared" si="50"/>
        <v>9.6436926140632213</v>
      </c>
      <c r="AJ16" s="304">
        <f t="shared" si="50"/>
        <v>6.3715265591700492</v>
      </c>
      <c r="AK16" s="306"/>
      <c r="AL16" s="304">
        <f t="shared" ref="AL16:AN16" si="51">SUM(AL28,AL40,AL58,AL70,AL82,AL100)</f>
        <v>5.2546304684920191</v>
      </c>
      <c r="AM16" s="304">
        <f t="shared" si="51"/>
        <v>4.0372411345178927</v>
      </c>
      <c r="AN16" s="304">
        <f t="shared" si="51"/>
        <v>2.2004460053571773</v>
      </c>
    </row>
    <row r="17" spans="1:40" x14ac:dyDescent="0.2">
      <c r="A17" s="13" t="str">
        <f>name!E12</f>
        <v>Elementary occupations</v>
      </c>
      <c r="B17" s="304">
        <f t="shared" si="0"/>
        <v>70.759906610831763</v>
      </c>
      <c r="C17" s="304">
        <f t="shared" si="0"/>
        <v>72.781637698349869</v>
      </c>
      <c r="D17" s="304">
        <f t="shared" si="0"/>
        <v>71.767619550344847</v>
      </c>
      <c r="E17" s="304"/>
      <c r="F17" s="304">
        <f t="shared" si="1"/>
        <v>4.5920991744467447E-2</v>
      </c>
      <c r="G17" s="304">
        <f t="shared" si="1"/>
        <v>5.5178836600618383E-2</v>
      </c>
      <c r="H17" s="304">
        <f t="shared" si="1"/>
        <v>7.1497622231676425E-2</v>
      </c>
      <c r="I17" s="304"/>
      <c r="J17" s="304">
        <f t="shared" si="2"/>
        <v>1.4354430746322717</v>
      </c>
      <c r="K17" s="304">
        <f t="shared" si="2"/>
        <v>1.8909188788335318</v>
      </c>
      <c r="L17" s="304">
        <f t="shared" si="2"/>
        <v>2.6850677737066539</v>
      </c>
      <c r="M17" s="304"/>
      <c r="N17" s="304">
        <f t="shared" si="3"/>
        <v>5.3152751088245473</v>
      </c>
      <c r="O17" s="304">
        <f t="shared" si="3"/>
        <v>6.6822057480534358</v>
      </c>
      <c r="P17" s="304">
        <f t="shared" si="3"/>
        <v>9.1450141608179649</v>
      </c>
      <c r="Q17" s="306"/>
      <c r="R17" s="304">
        <f t="shared" ref="R17:T17" si="52">SUM(R29,R41,R59,R71,R83,R101)</f>
        <v>2.5714350916500361</v>
      </c>
      <c r="S17" s="304">
        <f t="shared" si="52"/>
        <v>3.3232064527579293</v>
      </c>
      <c r="T17" s="304">
        <f t="shared" si="52"/>
        <v>4.7249712068286334</v>
      </c>
      <c r="U17" s="306"/>
      <c r="V17" s="304">
        <f t="shared" ref="V17:X17" si="53">SUM(V29,V41,V59,V71,V83,V101)</f>
        <v>2.4012084298215575</v>
      </c>
      <c r="W17" s="304">
        <f t="shared" si="53"/>
        <v>2.9603541603959025</v>
      </c>
      <c r="X17" s="304">
        <f t="shared" si="53"/>
        <v>4.0132509458052645</v>
      </c>
      <c r="Y17" s="306"/>
      <c r="Z17" s="304">
        <f t="shared" ref="Z17:AB17" si="54">SUM(Z29,Z41,Z59,Z71,Z83,Z101)</f>
        <v>12.730861799996113</v>
      </c>
      <c r="AA17" s="304">
        <f t="shared" si="54"/>
        <v>12.270684901253768</v>
      </c>
      <c r="AB17" s="304">
        <f t="shared" si="54"/>
        <v>12.522948402295519</v>
      </c>
      <c r="AC17" s="306"/>
      <c r="AD17" s="304">
        <f t="shared" ref="AD17:AF17" si="55">SUM(AD29,AD41,AD59,AD71,AD83,AD101)</f>
        <v>20.427511171399669</v>
      </c>
      <c r="AE17" s="304">
        <f t="shared" si="55"/>
        <v>21.620572519955772</v>
      </c>
      <c r="AF17" s="304">
        <f t="shared" si="55"/>
        <v>20.080793730488608</v>
      </c>
      <c r="AG17" s="306"/>
      <c r="AH17" s="304">
        <f t="shared" ref="AH17:AJ17" si="56">SUM(AH29,AH41,AH59,AH71,AH83,AH101)</f>
        <v>18.037047452936051</v>
      </c>
      <c r="AI17" s="304">
        <f t="shared" si="56"/>
        <v>17.224016152272384</v>
      </c>
      <c r="AJ17" s="304">
        <f t="shared" si="56"/>
        <v>12.714498330524918</v>
      </c>
      <c r="AK17" s="306"/>
      <c r="AL17" s="304">
        <f t="shared" ref="AL17:AN17" si="57">SUM(AL29,AL41,AL59,AL71,AL83,AL101)</f>
        <v>7.7952034898270517</v>
      </c>
      <c r="AM17" s="304">
        <f t="shared" si="57"/>
        <v>6.7545000482265287</v>
      </c>
      <c r="AN17" s="304">
        <f t="shared" si="57"/>
        <v>5.8095773776456117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10.100999999999997</v>
      </c>
      <c r="C20" s="305">
        <f>SUM(C21:C29)</f>
        <v>10.154999999999987</v>
      </c>
      <c r="D20" s="305">
        <f>SUM(D21:D29)</f>
        <v>10.157999999999999</v>
      </c>
      <c r="E20" s="304"/>
      <c r="F20" s="305">
        <f>SUM(F21:F29)</f>
        <v>9.8762194138336271E-2</v>
      </c>
      <c r="G20" s="305">
        <f>SUM(G21:G29)</f>
        <v>0.11473276990656198</v>
      </c>
      <c r="H20" s="305">
        <f>SUM(H21:H29)</f>
        <v>0.14578669989211279</v>
      </c>
      <c r="I20" s="304"/>
      <c r="J20" s="305">
        <f>SUM(J21:J29)</f>
        <v>0.57478974001084548</v>
      </c>
      <c r="K20" s="305">
        <f>SUM(K21:K29)</f>
        <v>0.64466197641230727</v>
      </c>
      <c r="L20" s="305">
        <f>SUM(L21:L29)</f>
        <v>0.7836895737829338</v>
      </c>
      <c r="M20" s="304"/>
      <c r="N20" s="305">
        <f>SUM(N21:N29)</f>
        <v>1.5706849010256436</v>
      </c>
      <c r="O20" s="305">
        <f>SUM(O21:O29)</f>
        <v>1.7068585128226894</v>
      </c>
      <c r="P20" s="305">
        <f>SUM(P21:P29)</f>
        <v>2.090636237498801</v>
      </c>
      <c r="Q20" s="306"/>
      <c r="R20" s="305">
        <f>SUM(R21:R29)</f>
        <v>0.33821746213050385</v>
      </c>
      <c r="S20" s="305">
        <f>SUM(S21:S29)</f>
        <v>0.3664763244802362</v>
      </c>
      <c r="T20" s="305">
        <f>SUM(T21:T29)</f>
        <v>0.46246808423471997</v>
      </c>
      <c r="U20" s="306"/>
      <c r="V20" s="305">
        <f>SUM(V21:V29)</f>
        <v>0.82545476315601474</v>
      </c>
      <c r="W20" s="305">
        <f>SUM(W21:W29)</f>
        <v>0.8797442807504019</v>
      </c>
      <c r="X20" s="305">
        <f>SUM(X21:X29)</f>
        <v>1.06293858663563</v>
      </c>
      <c r="Y20" s="306"/>
      <c r="Z20" s="305">
        <f>SUM(Z21:Z29)</f>
        <v>1.9122418778837074</v>
      </c>
      <c r="AA20" s="305">
        <f>SUM(AA21:AA29)</f>
        <v>1.8164786822437002</v>
      </c>
      <c r="AB20" s="305">
        <f>SUM(AB21:AB29)</f>
        <v>1.7449277351141697</v>
      </c>
      <c r="AC20" s="306"/>
      <c r="AD20" s="305">
        <f>SUM(AD21:AD29)</f>
        <v>2.2499378226390405</v>
      </c>
      <c r="AE20" s="305">
        <f>SUM(AE21:AE29)</f>
        <v>2.2395192469473657</v>
      </c>
      <c r="AF20" s="305">
        <f>SUM(AF21:AF29)</f>
        <v>2.101550015484928</v>
      </c>
      <c r="AG20" s="306"/>
      <c r="AH20" s="305">
        <f>SUM(AH21:AH29)</f>
        <v>1.4249584170486536</v>
      </c>
      <c r="AI20" s="305">
        <f>SUM(AI21:AI29)</f>
        <v>1.1933794968207507</v>
      </c>
      <c r="AJ20" s="305">
        <f>SUM(AJ21:AJ29)</f>
        <v>0.85194314736747645</v>
      </c>
      <c r="AK20" s="306"/>
      <c r="AL20" s="305">
        <f>SUM(AL21:AL29)</f>
        <v>1.105952821967253</v>
      </c>
      <c r="AM20" s="305">
        <f>SUM(AM21:AM29)</f>
        <v>1.1931487096159752</v>
      </c>
      <c r="AN20" s="305">
        <f>SUM(AN21:AN29)</f>
        <v>0.91405991998922631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0.92886211924864592</v>
      </c>
      <c r="C21" s="304">
        <f t="shared" ref="C21:D21" si="59">SUM(G21,K21,O21,S21,W21,AA21,AE21,AI21,AM21)</f>
        <v>0.91879046583579094</v>
      </c>
      <c r="D21" s="304">
        <f t="shared" si="59"/>
        <v>0.96139144192095782</v>
      </c>
      <c r="E21" s="304"/>
      <c r="F21" s="304">
        <v>2.3856872481024489E-2</v>
      </c>
      <c r="G21" s="304">
        <v>2.5576071428810715E-2</v>
      </c>
      <c r="H21" s="304">
        <v>3.0543725519087638E-2</v>
      </c>
      <c r="I21" s="304"/>
      <c r="J21" s="304">
        <v>0.13053110332709109</v>
      </c>
      <c r="K21" s="304">
        <v>0.12651591872819809</v>
      </c>
      <c r="L21" s="304">
        <v>0.13720547095096858</v>
      </c>
      <c r="M21" s="304"/>
      <c r="N21" s="304">
        <v>0.21746119000871858</v>
      </c>
      <c r="O21" s="304">
        <v>0.2114900321528369</v>
      </c>
      <c r="P21" s="304">
        <v>0.25142859664521117</v>
      </c>
      <c r="Q21" s="306"/>
      <c r="R21" s="304">
        <v>3.9674297644435683E-2</v>
      </c>
      <c r="S21" s="304">
        <v>4.3113002303736589E-2</v>
      </c>
      <c r="T21" s="304">
        <v>5.3678257072395735E-2</v>
      </c>
      <c r="U21" s="306"/>
      <c r="V21" s="304">
        <v>5.3638696095053062E-2</v>
      </c>
      <c r="W21" s="304">
        <v>4.3398972390065564E-2</v>
      </c>
      <c r="X21" s="304">
        <v>4.3181651320734232E-2</v>
      </c>
      <c r="Y21" s="306"/>
      <c r="Z21" s="304">
        <v>0.14145187927054481</v>
      </c>
      <c r="AA21" s="304">
        <v>0.16220721686650336</v>
      </c>
      <c r="AB21" s="304">
        <v>0.18552114547231141</v>
      </c>
      <c r="AC21" s="306"/>
      <c r="AD21" s="304">
        <v>0.13969309170509081</v>
      </c>
      <c r="AE21" s="304">
        <v>0.13248721848574249</v>
      </c>
      <c r="AF21" s="304">
        <v>0.10415624932229456</v>
      </c>
      <c r="AG21" s="306"/>
      <c r="AH21" s="304">
        <v>9.163810098963629E-2</v>
      </c>
      <c r="AI21" s="304">
        <v>7.5868575496739851E-2</v>
      </c>
      <c r="AJ21" s="304">
        <v>4.7445013814393082E-2</v>
      </c>
      <c r="AK21" s="306"/>
      <c r="AL21" s="304">
        <v>9.0916887727051143E-2</v>
      </c>
      <c r="AM21" s="304">
        <v>9.8133457983157285E-2</v>
      </c>
      <c r="AN21" s="304">
        <v>0.10823133180356151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1.0524596711222112</v>
      </c>
      <c r="C22" s="304">
        <f t="shared" ref="C22:C29" si="61">SUM(G22,K22,O22,S22,W22,AA22,AE22,AI22,AM22)</f>
        <v>1.1465392718214917</v>
      </c>
      <c r="D22" s="304">
        <f t="shared" ref="D22:D29" si="62">SUM(H22,L22,P22,T22,X22,AB22,AF22,AJ22,AN22)</f>
        <v>1.2470063113874073</v>
      </c>
      <c r="E22" s="304"/>
      <c r="F22" s="304">
        <v>4.0326050708031989E-2</v>
      </c>
      <c r="G22" s="304">
        <v>5.0122098859212184E-2</v>
      </c>
      <c r="H22" s="304">
        <v>6.4840568626406442E-2</v>
      </c>
      <c r="I22" s="304"/>
      <c r="J22" s="304">
        <v>0.19167534938052558</v>
      </c>
      <c r="K22" s="304">
        <v>0.22878572951140672</v>
      </c>
      <c r="L22" s="304">
        <v>0.29037011499126214</v>
      </c>
      <c r="M22" s="304"/>
      <c r="N22" s="304">
        <v>0.31035630294965233</v>
      </c>
      <c r="O22" s="304">
        <v>0.32590410429104244</v>
      </c>
      <c r="P22" s="304">
        <v>0.33805061058506192</v>
      </c>
      <c r="Q22" s="306"/>
      <c r="R22" s="304">
        <v>4.0427727648646106E-2</v>
      </c>
      <c r="S22" s="304">
        <v>4.3942797216049184E-2</v>
      </c>
      <c r="T22" s="304">
        <v>5.1490416181443503E-2</v>
      </c>
      <c r="U22" s="306"/>
      <c r="V22" s="304">
        <v>0.13499066146629363</v>
      </c>
      <c r="W22" s="304">
        <v>0.15206660404156014</v>
      </c>
      <c r="X22" s="304">
        <v>0.17314657069236208</v>
      </c>
      <c r="Y22" s="306"/>
      <c r="Z22" s="304">
        <v>0.11544171271635585</v>
      </c>
      <c r="AA22" s="304">
        <v>0.11185445575736815</v>
      </c>
      <c r="AB22" s="304">
        <v>9.1795017209099966E-2</v>
      </c>
      <c r="AC22" s="306"/>
      <c r="AD22" s="304">
        <v>9.6758528868839802E-2</v>
      </c>
      <c r="AE22" s="304">
        <v>0.10090677923724965</v>
      </c>
      <c r="AF22" s="304">
        <v>0.11008191257175748</v>
      </c>
      <c r="AG22" s="306"/>
      <c r="AH22" s="304">
        <v>6.8884854634532505E-2</v>
      </c>
      <c r="AI22" s="304">
        <v>6.3356611738957389E-2</v>
      </c>
      <c r="AJ22" s="304">
        <v>5.2250839355575521E-2</v>
      </c>
      <c r="AK22" s="306"/>
      <c r="AL22" s="304">
        <v>5.3598482749333369E-2</v>
      </c>
      <c r="AM22" s="304">
        <v>6.9600091168645822E-2</v>
      </c>
      <c r="AN22" s="304">
        <v>7.4980261174438054E-2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0.88213857413896513</v>
      </c>
      <c r="C23" s="304">
        <f t="shared" si="61"/>
        <v>0.82986958406429556</v>
      </c>
      <c r="D23" s="304">
        <f t="shared" si="62"/>
        <v>0.86966573124955038</v>
      </c>
      <c r="E23" s="304"/>
      <c r="F23" s="304">
        <v>1.6644009912665628E-2</v>
      </c>
      <c r="G23" s="304">
        <v>1.7649887338812589E-2</v>
      </c>
      <c r="H23" s="304">
        <v>2.3181843005664546E-2</v>
      </c>
      <c r="I23" s="304"/>
      <c r="J23" s="304">
        <v>7.5289158095317832E-2</v>
      </c>
      <c r="K23" s="304">
        <v>7.9850535936593275E-2</v>
      </c>
      <c r="L23" s="304">
        <v>9.4984398851918034E-2</v>
      </c>
      <c r="M23" s="304"/>
      <c r="N23" s="304">
        <v>0.21306816661261324</v>
      </c>
      <c r="O23" s="304">
        <v>0.20987091052423029</v>
      </c>
      <c r="P23" s="304">
        <v>0.22336635221723108</v>
      </c>
      <c r="Q23" s="306"/>
      <c r="R23" s="304">
        <v>2.4829771314267567E-2</v>
      </c>
      <c r="S23" s="304">
        <v>2.5503088793414491E-2</v>
      </c>
      <c r="T23" s="304">
        <v>2.9877632821722969E-2</v>
      </c>
      <c r="U23" s="306"/>
      <c r="V23" s="304">
        <v>0.15447282998358497</v>
      </c>
      <c r="W23" s="304">
        <v>0.15439343183193688</v>
      </c>
      <c r="X23" s="304">
        <v>0.17885103816305736</v>
      </c>
      <c r="Y23" s="306"/>
      <c r="Z23" s="304">
        <v>0.18309708390677401</v>
      </c>
      <c r="AA23" s="304">
        <v>0.15016392488651886</v>
      </c>
      <c r="AB23" s="304">
        <v>0.12557503823470476</v>
      </c>
      <c r="AC23" s="306"/>
      <c r="AD23" s="304">
        <v>9.1116336987776103E-2</v>
      </c>
      <c r="AE23" s="304">
        <v>6.9091153123315374E-2</v>
      </c>
      <c r="AF23" s="304">
        <v>5.3457155611682912E-2</v>
      </c>
      <c r="AG23" s="306"/>
      <c r="AH23" s="304">
        <v>8.5101254320121736E-2</v>
      </c>
      <c r="AI23" s="304">
        <v>7.4813440772256365E-2</v>
      </c>
      <c r="AJ23" s="304">
        <v>6.1484380481143783E-2</v>
      </c>
      <c r="AK23" s="306"/>
      <c r="AL23" s="304">
        <v>3.8519963005843982E-2</v>
      </c>
      <c r="AM23" s="304">
        <v>4.8533210857217443E-2</v>
      </c>
      <c r="AN23" s="304">
        <v>7.8887891862424966E-2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0.86002677276838058</v>
      </c>
      <c r="C24" s="304">
        <f t="shared" si="61"/>
        <v>0.87313135833270095</v>
      </c>
      <c r="D24" s="304">
        <f t="shared" si="62"/>
        <v>0.79470246892869878</v>
      </c>
      <c r="E24" s="304"/>
      <c r="F24" s="304">
        <v>2.6253061006815352E-3</v>
      </c>
      <c r="G24" s="304">
        <v>3.4654975879759098E-3</v>
      </c>
      <c r="H24" s="304">
        <v>4.2442073972729462E-3</v>
      </c>
      <c r="I24" s="304"/>
      <c r="J24" s="304">
        <v>5.615910173554077E-2</v>
      </c>
      <c r="K24" s="304">
        <v>7.282338579826432E-2</v>
      </c>
      <c r="L24" s="304">
        <v>8.9673233148415812E-2</v>
      </c>
      <c r="M24" s="304"/>
      <c r="N24" s="304">
        <v>0.16563858981779878</v>
      </c>
      <c r="O24" s="304">
        <v>0.18830428940046223</v>
      </c>
      <c r="P24" s="304">
        <v>0.20589713502405008</v>
      </c>
      <c r="Q24" s="306"/>
      <c r="R24" s="304">
        <v>2.367163341153217E-2</v>
      </c>
      <c r="S24" s="304">
        <v>2.2200323926019009E-2</v>
      </c>
      <c r="T24" s="304">
        <v>1.9551246672268457E-2</v>
      </c>
      <c r="U24" s="306"/>
      <c r="V24" s="304">
        <v>6.8083327318975553E-2</v>
      </c>
      <c r="W24" s="304">
        <v>7.0864208890737856E-2</v>
      </c>
      <c r="X24" s="304">
        <v>7.3788712531870096E-2</v>
      </c>
      <c r="Y24" s="306"/>
      <c r="Z24" s="304">
        <v>0.16724855943715303</v>
      </c>
      <c r="AA24" s="304">
        <v>0.14333053559330766</v>
      </c>
      <c r="AB24" s="304">
        <v>9.1726925408418383E-2</v>
      </c>
      <c r="AC24" s="306"/>
      <c r="AD24" s="304">
        <v>0.11721842983744547</v>
      </c>
      <c r="AE24" s="304">
        <v>9.6461592791612399E-2</v>
      </c>
      <c r="AF24" s="304">
        <v>6.2452832778267506E-2</v>
      </c>
      <c r="AG24" s="306"/>
      <c r="AH24" s="304">
        <v>0.16166054128413973</v>
      </c>
      <c r="AI24" s="304">
        <v>0.14115534332325741</v>
      </c>
      <c r="AJ24" s="304">
        <v>7.3579888946913891E-2</v>
      </c>
      <c r="AK24" s="306"/>
      <c r="AL24" s="304">
        <v>9.7721283825113525E-2</v>
      </c>
      <c r="AM24" s="304">
        <v>0.13452618102106412</v>
      </c>
      <c r="AN24" s="304">
        <v>0.17378828702122159</v>
      </c>
    </row>
    <row r="25" spans="1:40" x14ac:dyDescent="0.2">
      <c r="A25" s="13" t="str">
        <f t="shared" si="58"/>
        <v>Skilled trades occupations</v>
      </c>
      <c r="B25" s="304">
        <f t="shared" si="60"/>
        <v>2.9647432196269121</v>
      </c>
      <c r="C25" s="304">
        <f t="shared" si="61"/>
        <v>2.8665459504136424</v>
      </c>
      <c r="D25" s="304">
        <f t="shared" si="62"/>
        <v>2.7972726839583841</v>
      </c>
      <c r="E25" s="304"/>
      <c r="F25" s="304">
        <v>1.0446375763983565E-2</v>
      </c>
      <c r="G25" s="304">
        <v>1.2318388883029364E-2</v>
      </c>
      <c r="H25" s="304">
        <v>1.6326932907551234E-2</v>
      </c>
      <c r="I25" s="304"/>
      <c r="J25" s="304">
        <v>4.021533146081064E-2</v>
      </c>
      <c r="K25" s="304">
        <v>3.9305222047993763E-2</v>
      </c>
      <c r="L25" s="304">
        <v>5.1112654404420095E-2</v>
      </c>
      <c r="M25" s="304"/>
      <c r="N25" s="304">
        <v>0.4636272187208344</v>
      </c>
      <c r="O25" s="304">
        <v>0.53922271816447309</v>
      </c>
      <c r="P25" s="304">
        <v>0.79386845259430627</v>
      </c>
      <c r="Q25" s="306"/>
      <c r="R25" s="304">
        <v>0.13708297222800539</v>
      </c>
      <c r="S25" s="304">
        <v>0.1469269810212312</v>
      </c>
      <c r="T25" s="304">
        <v>0.19885392417682446</v>
      </c>
      <c r="U25" s="306"/>
      <c r="V25" s="304">
        <v>0.29951540961472506</v>
      </c>
      <c r="W25" s="304">
        <v>0.31968699305617237</v>
      </c>
      <c r="X25" s="304">
        <v>0.42094980984529984</v>
      </c>
      <c r="Y25" s="306"/>
      <c r="Z25" s="304">
        <v>0.56652061219621375</v>
      </c>
      <c r="AA25" s="304">
        <v>0.47203779947599084</v>
      </c>
      <c r="AB25" s="304">
        <v>0.39250018373645273</v>
      </c>
      <c r="AC25" s="306"/>
      <c r="AD25" s="304">
        <v>0.67199102559867996</v>
      </c>
      <c r="AE25" s="304">
        <v>0.65509496453737992</v>
      </c>
      <c r="AF25" s="304">
        <v>0.60856892650689198</v>
      </c>
      <c r="AG25" s="306"/>
      <c r="AH25" s="304">
        <v>0.3944027693846664</v>
      </c>
      <c r="AI25" s="304">
        <v>0.29903270132973786</v>
      </c>
      <c r="AJ25" s="304">
        <v>0.17722866732243925</v>
      </c>
      <c r="AK25" s="306"/>
      <c r="AL25" s="304">
        <v>0.38094150465899274</v>
      </c>
      <c r="AM25" s="304">
        <v>0.38292018189763416</v>
      </c>
      <c r="AN25" s="304">
        <v>0.13786313246419787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0.25202085374619665</v>
      </c>
      <c r="C26" s="304">
        <f t="shared" si="61"/>
        <v>0.26196620760019296</v>
      </c>
      <c r="D26" s="304">
        <f t="shared" si="62"/>
        <v>0.28732979758902821</v>
      </c>
      <c r="E26" s="304"/>
      <c r="F26" s="304">
        <v>1.6017737952126357E-3</v>
      </c>
      <c r="G26" s="304">
        <v>1.9687614481641866E-3</v>
      </c>
      <c r="H26" s="304">
        <v>2.1497199393308302E-3</v>
      </c>
      <c r="I26" s="304"/>
      <c r="J26" s="304">
        <v>1.6855270103748453E-2</v>
      </c>
      <c r="K26" s="304">
        <v>1.9216272683486565E-2</v>
      </c>
      <c r="L26" s="304">
        <v>2.0651051067379207E-2</v>
      </c>
      <c r="M26" s="304"/>
      <c r="N26" s="304">
        <v>5.7927573558898118E-2</v>
      </c>
      <c r="O26" s="304">
        <v>6.5491686443442984E-2</v>
      </c>
      <c r="P26" s="304">
        <v>6.9785284621521726E-2</v>
      </c>
      <c r="Q26" s="306"/>
      <c r="R26" s="304">
        <v>1.1159534904145759E-2</v>
      </c>
      <c r="S26" s="304">
        <v>1.2419857568126967E-2</v>
      </c>
      <c r="T26" s="304">
        <v>1.5331089595747305E-2</v>
      </c>
      <c r="U26" s="306"/>
      <c r="V26" s="304">
        <v>9.8157532441279539E-3</v>
      </c>
      <c r="W26" s="304">
        <v>9.371746357803145E-3</v>
      </c>
      <c r="X26" s="304">
        <v>9.3552002030664761E-3</v>
      </c>
      <c r="Y26" s="306"/>
      <c r="Z26" s="304">
        <v>4.7139618723826243E-2</v>
      </c>
      <c r="AA26" s="304">
        <v>4.2300805681086878E-2</v>
      </c>
      <c r="AB26" s="304">
        <v>4.4782104721438724E-2</v>
      </c>
      <c r="AC26" s="306"/>
      <c r="AD26" s="304">
        <v>3.2025079624097293E-2</v>
      </c>
      <c r="AE26" s="304">
        <v>2.6578403788975413E-2</v>
      </c>
      <c r="AF26" s="304">
        <v>2.2881867274526093E-2</v>
      </c>
      <c r="AG26" s="306"/>
      <c r="AH26" s="304">
        <v>3.6799356922479771E-2</v>
      </c>
      <c r="AI26" s="304">
        <v>3.263257743828054E-2</v>
      </c>
      <c r="AJ26" s="304">
        <v>2.7011677898234613E-2</v>
      </c>
      <c r="AK26" s="306"/>
      <c r="AL26" s="304">
        <v>3.8696892869660424E-2</v>
      </c>
      <c r="AM26" s="304">
        <v>5.1986096190826232E-2</v>
      </c>
      <c r="AN26" s="304">
        <v>7.5381802267783238E-2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0.35807178826968472</v>
      </c>
      <c r="C27" s="304">
        <f t="shared" si="61"/>
        <v>0.37686073796228414</v>
      </c>
      <c r="D27" s="304">
        <f t="shared" si="62"/>
        <v>0.40595545130747812</v>
      </c>
      <c r="E27" s="304"/>
      <c r="F27" s="304">
        <v>3.1738447789184917E-3</v>
      </c>
      <c r="G27" s="304">
        <v>3.5230342655669586E-3</v>
      </c>
      <c r="H27" s="304">
        <v>4.3548679377519023E-3</v>
      </c>
      <c r="I27" s="304"/>
      <c r="J27" s="304">
        <v>1.5582103060541514E-2</v>
      </c>
      <c r="K27" s="304">
        <v>1.7084631781837351E-2</v>
      </c>
      <c r="L27" s="304">
        <v>2.0608452086597857E-2</v>
      </c>
      <c r="M27" s="304"/>
      <c r="N27" s="304">
        <v>5.3924466900023567E-2</v>
      </c>
      <c r="O27" s="304">
        <v>6.110806157752794E-2</v>
      </c>
      <c r="P27" s="304">
        <v>7.852437124452076E-2</v>
      </c>
      <c r="Q27" s="306"/>
      <c r="R27" s="304">
        <v>1.5861510352767377E-2</v>
      </c>
      <c r="S27" s="304">
        <v>1.6960720067093725E-2</v>
      </c>
      <c r="T27" s="304">
        <v>2.2571702038911536E-2</v>
      </c>
      <c r="U27" s="306"/>
      <c r="V27" s="304">
        <v>2.482647196175387E-2</v>
      </c>
      <c r="W27" s="304">
        <v>3.0171193846611002E-2</v>
      </c>
      <c r="X27" s="304">
        <v>3.9518660304008947E-2</v>
      </c>
      <c r="Y27" s="306"/>
      <c r="Z27" s="304">
        <v>8.7567234704843316E-2</v>
      </c>
      <c r="AA27" s="304">
        <v>9.3091462944356926E-2</v>
      </c>
      <c r="AB27" s="304">
        <v>0.10273472313490382</v>
      </c>
      <c r="AC27" s="306"/>
      <c r="AD27" s="304">
        <v>6.2809141515119266E-2</v>
      </c>
      <c r="AE27" s="304">
        <v>6.3976696481201231E-2</v>
      </c>
      <c r="AF27" s="304">
        <v>5.9294857494354376E-2</v>
      </c>
      <c r="AG27" s="306"/>
      <c r="AH27" s="304">
        <v>6.8051636442610572E-2</v>
      </c>
      <c r="AI27" s="304">
        <v>6.0964987222209707E-2</v>
      </c>
      <c r="AJ27" s="304">
        <v>4.652057592761611E-2</v>
      </c>
      <c r="AK27" s="306"/>
      <c r="AL27" s="304">
        <v>2.6275378553106736E-2</v>
      </c>
      <c r="AM27" s="304">
        <v>2.9979949775879283E-2</v>
      </c>
      <c r="AN27" s="304">
        <v>3.182724113881287E-2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1.3119380695867975</v>
      </c>
      <c r="C28" s="304">
        <f t="shared" si="61"/>
        <v>1.2782345748336976</v>
      </c>
      <c r="D28" s="304">
        <f t="shared" si="62"/>
        <v>1.2611776344884005</v>
      </c>
      <c r="E28" s="304"/>
      <c r="F28" s="304">
        <v>4.4621494874917119E-5</v>
      </c>
      <c r="G28" s="304">
        <v>5.7609529843191433E-5</v>
      </c>
      <c r="H28" s="304">
        <v>7.8252307909084509E-5</v>
      </c>
      <c r="I28" s="304"/>
      <c r="J28" s="304">
        <v>1.6588068626428767E-2</v>
      </c>
      <c r="K28" s="304">
        <v>1.9540253266593192E-2</v>
      </c>
      <c r="L28" s="304">
        <v>2.4333173587020654E-2</v>
      </c>
      <c r="M28" s="304"/>
      <c r="N28" s="304">
        <v>3.362394545588019E-2</v>
      </c>
      <c r="O28" s="304">
        <v>3.6223526698649137E-2</v>
      </c>
      <c r="P28" s="304">
        <v>4.3353694461237109E-2</v>
      </c>
      <c r="Q28" s="306"/>
      <c r="R28" s="304">
        <v>2.3112833912376729E-2</v>
      </c>
      <c r="S28" s="304">
        <v>2.5678221075209996E-2</v>
      </c>
      <c r="T28" s="304">
        <v>3.5458073398060154E-2</v>
      </c>
      <c r="U28" s="306"/>
      <c r="V28" s="304">
        <v>3.0536700311904426E-2</v>
      </c>
      <c r="W28" s="304">
        <v>3.1762865998502261E-2</v>
      </c>
      <c r="X28" s="304">
        <v>3.6682662592678016E-2</v>
      </c>
      <c r="Y28" s="306"/>
      <c r="Z28" s="304">
        <v>0.39451664240362355</v>
      </c>
      <c r="AA28" s="304">
        <v>0.43095610440683479</v>
      </c>
      <c r="AB28" s="304">
        <v>0.5396329310252842</v>
      </c>
      <c r="AC28" s="306"/>
      <c r="AD28" s="304">
        <v>0.50570164900093906</v>
      </c>
      <c r="AE28" s="304">
        <v>0.49220894324735109</v>
      </c>
      <c r="AF28" s="304">
        <v>0.47365640203762971</v>
      </c>
      <c r="AG28" s="306"/>
      <c r="AH28" s="304">
        <v>9.7135425064362985E-2</v>
      </c>
      <c r="AI28" s="304">
        <v>5.3170815071659092E-2</v>
      </c>
      <c r="AJ28" s="304">
        <v>2.9312393665398225E-2</v>
      </c>
      <c r="AK28" s="306"/>
      <c r="AL28" s="304">
        <v>0.21067818331640678</v>
      </c>
      <c r="AM28" s="304">
        <v>0.18863623553905501</v>
      </c>
      <c r="AN28" s="304">
        <v>7.8670051413183215E-2</v>
      </c>
    </row>
    <row r="29" spans="1:40" x14ac:dyDescent="0.2">
      <c r="A29" s="13" t="str">
        <f t="shared" si="58"/>
        <v>Elementary occupations</v>
      </c>
      <c r="B29" s="304">
        <f t="shared" si="60"/>
        <v>1.4907389314922053</v>
      </c>
      <c r="C29" s="304">
        <f t="shared" si="61"/>
        <v>1.6030618491358917</v>
      </c>
      <c r="D29" s="304">
        <f t="shared" si="62"/>
        <v>1.5334984791700934</v>
      </c>
      <c r="E29" s="304"/>
      <c r="F29" s="304">
        <v>4.3339102943019587E-5</v>
      </c>
      <c r="G29" s="304">
        <v>5.1420565146853908E-5</v>
      </c>
      <c r="H29" s="304">
        <v>6.6582251138153331E-5</v>
      </c>
      <c r="I29" s="304"/>
      <c r="J29" s="304">
        <v>3.189425422084078E-2</v>
      </c>
      <c r="K29" s="304">
        <v>4.1540026657933993E-2</v>
      </c>
      <c r="L29" s="304">
        <v>5.4751024694951349E-2</v>
      </c>
      <c r="M29" s="304"/>
      <c r="N29" s="304">
        <v>5.5057447001224426E-2</v>
      </c>
      <c r="O29" s="304">
        <v>6.924318357002443E-2</v>
      </c>
      <c r="P29" s="304">
        <v>8.636174010566082E-2</v>
      </c>
      <c r="Q29" s="306"/>
      <c r="R29" s="304">
        <v>2.2397180714327048E-2</v>
      </c>
      <c r="S29" s="304">
        <v>2.9731332509355047E-2</v>
      </c>
      <c r="T29" s="304">
        <v>3.5655742277345817E-2</v>
      </c>
      <c r="U29" s="306"/>
      <c r="V29" s="304">
        <v>4.9574913159596161E-2</v>
      </c>
      <c r="W29" s="304">
        <v>6.8028264337012548E-2</v>
      </c>
      <c r="X29" s="304">
        <v>8.7464280982553058E-2</v>
      </c>
      <c r="Y29" s="306"/>
      <c r="Z29" s="304">
        <v>0.20925853452437304</v>
      </c>
      <c r="AA29" s="304">
        <v>0.21053637663173264</v>
      </c>
      <c r="AB29" s="304">
        <v>0.17065966617155573</v>
      </c>
      <c r="AC29" s="306"/>
      <c r="AD29" s="304">
        <v>0.53262453950105282</v>
      </c>
      <c r="AE29" s="304">
        <v>0.60271349525453799</v>
      </c>
      <c r="AF29" s="304">
        <v>0.60699981188752339</v>
      </c>
      <c r="AG29" s="306"/>
      <c r="AH29" s="304">
        <v>0.42128447800610358</v>
      </c>
      <c r="AI29" s="304">
        <v>0.39238444442765258</v>
      </c>
      <c r="AJ29" s="304">
        <v>0.33710970995576206</v>
      </c>
      <c r="AK29" s="306"/>
      <c r="AL29" s="304">
        <v>0.1686042452617445</v>
      </c>
      <c r="AM29" s="304">
        <v>0.18883330518249586</v>
      </c>
      <c r="AN29" s="304">
        <v>0.15442992084360305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51.642999999999951</v>
      </c>
      <c r="C32" s="305">
        <f>SUM(C33:C41)</f>
        <v>50.022999999999989</v>
      </c>
      <c r="D32" s="305">
        <f>SUM(D33:D41)</f>
        <v>46.781000000000006</v>
      </c>
      <c r="E32" s="304"/>
      <c r="F32" s="305">
        <f>SUM(F33:F41)</f>
        <v>0.67728191268483373</v>
      </c>
      <c r="G32" s="305">
        <f>SUM(G33:G41)</f>
        <v>0.77536032583735959</v>
      </c>
      <c r="H32" s="305">
        <f>SUM(H33:H41)</f>
        <v>0.90331164334471037</v>
      </c>
      <c r="I32" s="304"/>
      <c r="J32" s="305">
        <f>SUM(J33:J41)</f>
        <v>3.2605918648776782</v>
      </c>
      <c r="K32" s="305">
        <f>SUM(K33:K41)</f>
        <v>3.8064073007972037</v>
      </c>
      <c r="L32" s="305">
        <f>SUM(L33:L41)</f>
        <v>4.6505934473631116</v>
      </c>
      <c r="M32" s="304"/>
      <c r="N32" s="305">
        <f>SUM(N33:N41)</f>
        <v>8.1426995303410266</v>
      </c>
      <c r="O32" s="305">
        <f>SUM(O33:O41)</f>
        <v>8.690276806776474</v>
      </c>
      <c r="P32" s="305">
        <f>SUM(P33:P41)</f>
        <v>9.8132497400702174</v>
      </c>
      <c r="Q32" s="306"/>
      <c r="R32" s="305">
        <f>SUM(R33:R41)</f>
        <v>1.9433013464743427</v>
      </c>
      <c r="S32" s="305">
        <f>SUM(S33:S41)</f>
        <v>2.0888822228168102</v>
      </c>
      <c r="T32" s="305">
        <f>SUM(T33:T41)</f>
        <v>2.3886384581455493</v>
      </c>
      <c r="U32" s="306"/>
      <c r="V32" s="305">
        <f>SUM(V33:V41)</f>
        <v>4.4726134596004181</v>
      </c>
      <c r="W32" s="305">
        <f>SUM(W33:W41)</f>
        <v>4.644741244607733</v>
      </c>
      <c r="X32" s="305">
        <f>SUM(X33:X41)</f>
        <v>5.1826674595505189</v>
      </c>
      <c r="Y32" s="306"/>
      <c r="Z32" s="305">
        <f>SUM(Z33:Z41)</f>
        <v>12.307317155537914</v>
      </c>
      <c r="AA32" s="305">
        <f>SUM(AA33:AA41)</f>
        <v>11.794729852531814</v>
      </c>
      <c r="AB32" s="305">
        <f>SUM(AB33:AB41)</f>
        <v>10.258174687460606</v>
      </c>
      <c r="AC32" s="306"/>
      <c r="AD32" s="305">
        <f>SUM(AD33:AD41)</f>
        <v>10.694843570055772</v>
      </c>
      <c r="AE32" s="305">
        <f>SUM(AE33:AE41)</f>
        <v>10.18577672716957</v>
      </c>
      <c r="AF32" s="305">
        <f>SUM(AF33:AF41)</f>
        <v>8.1307721581117764</v>
      </c>
      <c r="AG32" s="306"/>
      <c r="AH32" s="305">
        <f>SUM(AH33:AH41)</f>
        <v>7.1720301141786234</v>
      </c>
      <c r="AI32" s="305">
        <f>SUM(AI33:AI41)</f>
        <v>5.8589687547542546</v>
      </c>
      <c r="AJ32" s="305">
        <f>SUM(AJ33:AJ41)</f>
        <v>3.5154431187214206</v>
      </c>
      <c r="AK32" s="306"/>
      <c r="AL32" s="305">
        <f>SUM(AL33:AL41)</f>
        <v>2.9723210462493461</v>
      </c>
      <c r="AM32" s="305">
        <f>SUM(AM33:AM41)</f>
        <v>2.1778567647087712</v>
      </c>
      <c r="AN32" s="305">
        <f>SUM(AN33:AN41)</f>
        <v>1.9381492872320847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6.090921258895369</v>
      </c>
      <c r="C33" s="304">
        <f t="shared" ref="C33:C41" si="64">SUM(G33,K33,O33,S33,W33,AA33,AE33,AI33,AM33)</f>
        <v>5.2760435166396089</v>
      </c>
      <c r="D33" s="304">
        <f t="shared" ref="D33:D40" si="65">SUM(H33,L33,P33,T33,X33,AB33,AF33,AJ33,AN33)</f>
        <v>5.1574586849565396</v>
      </c>
      <c r="E33" s="304"/>
      <c r="F33" s="304">
        <v>8.4775687627448096E-2</v>
      </c>
      <c r="G33" s="304">
        <v>7.7152773883562301E-2</v>
      </c>
      <c r="H33" s="304">
        <v>8.2138040050856509E-2</v>
      </c>
      <c r="I33" s="304"/>
      <c r="J33" s="304">
        <v>0.58644806362731183</v>
      </c>
      <c r="K33" s="304">
        <v>0.5826799939932743</v>
      </c>
      <c r="L33" s="304">
        <v>0.65481306614723545</v>
      </c>
      <c r="M33" s="304"/>
      <c r="N33" s="304">
        <v>1.6435468546253345</v>
      </c>
      <c r="O33" s="304">
        <v>1.5285706110137867</v>
      </c>
      <c r="P33" s="304">
        <v>1.6825403628415356</v>
      </c>
      <c r="Q33" s="306"/>
      <c r="R33" s="304">
        <v>0.36010676799356106</v>
      </c>
      <c r="S33" s="304">
        <v>0.33569628994648359</v>
      </c>
      <c r="T33" s="304">
        <v>0.36361237837225574</v>
      </c>
      <c r="U33" s="306"/>
      <c r="V33" s="304">
        <v>0.80350962666338521</v>
      </c>
      <c r="W33" s="304">
        <v>0.72472197237020186</v>
      </c>
      <c r="X33" s="304">
        <v>0.79974373898677664</v>
      </c>
      <c r="Y33" s="306"/>
      <c r="Z33" s="304">
        <v>1.1009147849121224</v>
      </c>
      <c r="AA33" s="304">
        <v>0.86840367415971886</v>
      </c>
      <c r="AB33" s="304">
        <v>0.68883652324547406</v>
      </c>
      <c r="AC33" s="306"/>
      <c r="AD33" s="304">
        <v>0.88921227511048495</v>
      </c>
      <c r="AE33" s="304">
        <v>0.69682471491009002</v>
      </c>
      <c r="AF33" s="304">
        <v>0.52836953773144402</v>
      </c>
      <c r="AG33" s="306"/>
      <c r="AH33" s="304">
        <v>0.47730110729496278</v>
      </c>
      <c r="AI33" s="304">
        <v>0.31214973707478855</v>
      </c>
      <c r="AJ33" s="304">
        <v>0.16817176157390093</v>
      </c>
      <c r="AK33" s="306"/>
      <c r="AL33" s="304">
        <v>0.14510609104075867</v>
      </c>
      <c r="AM33" s="304">
        <v>0.14984374928770236</v>
      </c>
      <c r="AN33" s="304">
        <v>0.18923327600706102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11.036189942927049</v>
      </c>
      <c r="C34" s="304">
        <f t="shared" si="64"/>
        <v>12.115273223266493</v>
      </c>
      <c r="D34" s="304">
        <f t="shared" si="65"/>
        <v>12.568455108040016</v>
      </c>
      <c r="E34" s="304"/>
      <c r="F34" s="304">
        <v>0.47203236200069498</v>
      </c>
      <c r="G34" s="304">
        <v>0.56730327661588131</v>
      </c>
      <c r="H34" s="304">
        <v>0.67036566700321965</v>
      </c>
      <c r="I34" s="304"/>
      <c r="J34" s="304">
        <v>1.6019693930918277</v>
      </c>
      <c r="K34" s="304">
        <v>1.9804339327071008</v>
      </c>
      <c r="L34" s="304">
        <v>2.422528135162187</v>
      </c>
      <c r="M34" s="304"/>
      <c r="N34" s="304">
        <v>3.1743242988109843</v>
      </c>
      <c r="O34" s="304">
        <v>3.4952319889761814</v>
      </c>
      <c r="P34" s="304">
        <v>3.8692284312777363</v>
      </c>
      <c r="Q34" s="306"/>
      <c r="R34" s="304">
        <v>0.37925865813136372</v>
      </c>
      <c r="S34" s="304">
        <v>0.4296484519656722</v>
      </c>
      <c r="T34" s="304">
        <v>0.48593332007896095</v>
      </c>
      <c r="U34" s="306"/>
      <c r="V34" s="304">
        <v>1.4472061895207664</v>
      </c>
      <c r="W34" s="304">
        <v>1.6335303757386106</v>
      </c>
      <c r="X34" s="304">
        <v>1.8300867209871345</v>
      </c>
      <c r="Y34" s="306"/>
      <c r="Z34" s="304">
        <v>1.9842950666180745</v>
      </c>
      <c r="AA34" s="304">
        <v>2.0119534836400028</v>
      </c>
      <c r="AB34" s="304">
        <v>1.6191505335407486</v>
      </c>
      <c r="AC34" s="306"/>
      <c r="AD34" s="304">
        <v>1.10889763573859</v>
      </c>
      <c r="AE34" s="304">
        <v>1.1263305945733204</v>
      </c>
      <c r="AF34" s="304">
        <v>0.88166913379736356</v>
      </c>
      <c r="AG34" s="306"/>
      <c r="AH34" s="304">
        <v>0.7217884945973233</v>
      </c>
      <c r="AI34" s="304">
        <v>0.69077095302900282</v>
      </c>
      <c r="AJ34" s="304">
        <v>0.55267205977397615</v>
      </c>
      <c r="AK34" s="306"/>
      <c r="AL34" s="304">
        <v>0.14641784441742409</v>
      </c>
      <c r="AM34" s="304">
        <v>0.18007016602072246</v>
      </c>
      <c r="AN34" s="304">
        <v>0.2368211064186907</v>
      </c>
    </row>
    <row r="35" spans="1:40" x14ac:dyDescent="0.2">
      <c r="A35" s="13" t="str">
        <f t="shared" si="63"/>
        <v>Associate professional occupations</v>
      </c>
      <c r="B35" s="304">
        <f t="shared" si="66"/>
        <v>6.4245812378164739</v>
      </c>
      <c r="C35" s="304">
        <f t="shared" si="64"/>
        <v>5.9287109429371965</v>
      </c>
      <c r="D35" s="304">
        <f t="shared" si="65"/>
        <v>5.7554581552739545</v>
      </c>
      <c r="E35" s="304"/>
      <c r="F35" s="304">
        <v>6.7251015360075314E-2</v>
      </c>
      <c r="G35" s="304">
        <v>7.084872422173337E-2</v>
      </c>
      <c r="H35" s="304">
        <v>8.2230625782218111E-2</v>
      </c>
      <c r="I35" s="304"/>
      <c r="J35" s="304">
        <v>0.50577717012576029</v>
      </c>
      <c r="K35" s="304">
        <v>0.53957903759040149</v>
      </c>
      <c r="L35" s="304">
        <v>0.62487236555322445</v>
      </c>
      <c r="M35" s="304"/>
      <c r="N35" s="304">
        <v>1.4873669843065938</v>
      </c>
      <c r="O35" s="304">
        <v>1.4978744400345685</v>
      </c>
      <c r="P35" s="304">
        <v>1.616344828133977</v>
      </c>
      <c r="Q35" s="306"/>
      <c r="R35" s="304">
        <v>0.42507864026938197</v>
      </c>
      <c r="S35" s="304">
        <v>0.44003267477571933</v>
      </c>
      <c r="T35" s="304">
        <v>0.50705658187177149</v>
      </c>
      <c r="U35" s="306"/>
      <c r="V35" s="304">
        <v>0.69205200509392917</v>
      </c>
      <c r="W35" s="304">
        <v>0.63075004395719803</v>
      </c>
      <c r="X35" s="304">
        <v>0.67073701665235008</v>
      </c>
      <c r="Y35" s="306"/>
      <c r="Z35" s="304">
        <v>1.5378612135750296</v>
      </c>
      <c r="AA35" s="304">
        <v>1.3562239280628128</v>
      </c>
      <c r="AB35" s="304">
        <v>1.1617521549045959</v>
      </c>
      <c r="AC35" s="306"/>
      <c r="AD35" s="304">
        <v>1.0580284063816585</v>
      </c>
      <c r="AE35" s="304">
        <v>0.90507843644169617</v>
      </c>
      <c r="AF35" s="304">
        <v>0.71147710041251144</v>
      </c>
      <c r="AG35" s="306"/>
      <c r="AH35" s="304">
        <v>0.56416465849842856</v>
      </c>
      <c r="AI35" s="304">
        <v>0.38475490322326494</v>
      </c>
      <c r="AJ35" s="304">
        <v>0.25362433429493236</v>
      </c>
      <c r="AK35" s="306"/>
      <c r="AL35" s="304">
        <v>8.7001144205617553E-2</v>
      </c>
      <c r="AM35" s="304">
        <v>0.10356875462980131</v>
      </c>
      <c r="AN35" s="304">
        <v>0.12736314766837334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4.0940048511327181</v>
      </c>
      <c r="C36" s="304">
        <f t="shared" si="64"/>
        <v>3.8961382048297941</v>
      </c>
      <c r="D36" s="304">
        <f t="shared" si="65"/>
        <v>3.5510882352863113</v>
      </c>
      <c r="E36" s="304"/>
      <c r="F36" s="304">
        <v>1.5291710490668874E-2</v>
      </c>
      <c r="G36" s="304">
        <v>1.9085720397931979E-2</v>
      </c>
      <c r="H36" s="304">
        <v>2.6188458921196939E-2</v>
      </c>
      <c r="I36" s="304"/>
      <c r="J36" s="304">
        <v>0.17512166522971234</v>
      </c>
      <c r="K36" s="304">
        <v>0.22491161323065981</v>
      </c>
      <c r="L36" s="304">
        <v>0.28137544780493101</v>
      </c>
      <c r="M36" s="304"/>
      <c r="N36" s="304">
        <v>0.64866128199775175</v>
      </c>
      <c r="O36" s="304">
        <v>0.74310616313870359</v>
      </c>
      <c r="P36" s="304">
        <v>0.84822792218066612</v>
      </c>
      <c r="Q36" s="306"/>
      <c r="R36" s="304">
        <v>0.22211419224511247</v>
      </c>
      <c r="S36" s="304">
        <v>0.25179339978954041</v>
      </c>
      <c r="T36" s="304">
        <v>0.28486807245568224</v>
      </c>
      <c r="U36" s="306"/>
      <c r="V36" s="304">
        <v>0.28644532699709951</v>
      </c>
      <c r="W36" s="304">
        <v>0.31680386718765158</v>
      </c>
      <c r="X36" s="304">
        <v>0.35333764918945848</v>
      </c>
      <c r="Y36" s="306"/>
      <c r="Z36" s="304">
        <v>0.93561398713221489</v>
      </c>
      <c r="AA36" s="304">
        <v>0.90407531873089952</v>
      </c>
      <c r="AB36" s="304">
        <v>0.79342422311405325</v>
      </c>
      <c r="AC36" s="306"/>
      <c r="AD36" s="304">
        <v>1.2828331203429897</v>
      </c>
      <c r="AE36" s="304">
        <v>1.1346413033934604</v>
      </c>
      <c r="AF36" s="304">
        <v>0.79953637341791772</v>
      </c>
      <c r="AG36" s="306"/>
      <c r="AH36" s="304">
        <v>0.4309662413450373</v>
      </c>
      <c r="AI36" s="304">
        <v>0.20563708095808989</v>
      </c>
      <c r="AJ36" s="304">
        <v>5.3129815390149854E-2</v>
      </c>
      <c r="AK36" s="306"/>
      <c r="AL36" s="304">
        <v>9.6957325352131585E-2</v>
      </c>
      <c r="AM36" s="304">
        <v>9.608373800285662E-2</v>
      </c>
      <c r="AN36" s="304">
        <v>0.11100027281225577</v>
      </c>
    </row>
    <row r="37" spans="1:40" x14ac:dyDescent="0.2">
      <c r="A37" s="13" t="str">
        <f t="shared" si="63"/>
        <v>Skilled trades occupations</v>
      </c>
      <c r="B37" s="304">
        <f t="shared" si="66"/>
        <v>10.164573250086812</v>
      </c>
      <c r="C37" s="304">
        <f t="shared" si="64"/>
        <v>9.2718791994765599</v>
      </c>
      <c r="D37" s="304">
        <f t="shared" si="65"/>
        <v>7.9053257658629006</v>
      </c>
      <c r="E37" s="304"/>
      <c r="F37" s="304">
        <v>9.6002039569356851E-3</v>
      </c>
      <c r="G37" s="304">
        <v>1.2367517073354357E-2</v>
      </c>
      <c r="H37" s="304">
        <v>1.6017273636867065E-2</v>
      </c>
      <c r="I37" s="304"/>
      <c r="J37" s="304">
        <v>0.17232803478399081</v>
      </c>
      <c r="K37" s="304">
        <v>0.20499115896744796</v>
      </c>
      <c r="L37" s="304">
        <v>0.26705839335532983</v>
      </c>
      <c r="M37" s="304"/>
      <c r="N37" s="304">
        <v>0.46957916558923812</v>
      </c>
      <c r="O37" s="304">
        <v>0.51921339808225508</v>
      </c>
      <c r="P37" s="304">
        <v>0.64062641396702025</v>
      </c>
      <c r="Q37" s="306"/>
      <c r="R37" s="304">
        <v>0.19122701480820786</v>
      </c>
      <c r="S37" s="304">
        <v>0.20274561040353128</v>
      </c>
      <c r="T37" s="304">
        <v>0.2319197697485868</v>
      </c>
      <c r="U37" s="306"/>
      <c r="V37" s="304">
        <v>0.72773360688370248</v>
      </c>
      <c r="W37" s="304">
        <v>0.73420155775877904</v>
      </c>
      <c r="X37" s="304">
        <v>0.8248832577110512</v>
      </c>
      <c r="Y37" s="306"/>
      <c r="Z37" s="304">
        <v>3.850958035570307</v>
      </c>
      <c r="AA37" s="304">
        <v>3.6700289738932277</v>
      </c>
      <c r="AB37" s="304">
        <v>3.2073883209530893</v>
      </c>
      <c r="AC37" s="306"/>
      <c r="AD37" s="304">
        <v>2.5322766256602303</v>
      </c>
      <c r="AE37" s="304">
        <v>2.2917254888477268</v>
      </c>
      <c r="AF37" s="304">
        <v>1.7022924418279863</v>
      </c>
      <c r="AG37" s="306"/>
      <c r="AH37" s="304">
        <v>1.559663998042617</v>
      </c>
      <c r="AI37" s="304">
        <v>1.2570932188850101</v>
      </c>
      <c r="AJ37" s="304">
        <v>0.76609036382909534</v>
      </c>
      <c r="AK37" s="306"/>
      <c r="AL37" s="304">
        <v>0.65120656479158401</v>
      </c>
      <c r="AM37" s="304">
        <v>0.37951227556522737</v>
      </c>
      <c r="AN37" s="304">
        <v>0.2490495308338741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0.70007348904921274</v>
      </c>
      <c r="C38" s="304">
        <f t="shared" si="64"/>
        <v>0.64673788560066514</v>
      </c>
      <c r="D38" s="304">
        <f t="shared" si="65"/>
        <v>0.61097363948512107</v>
      </c>
      <c r="E38" s="304"/>
      <c r="F38" s="304">
        <v>1.0508401361889139E-2</v>
      </c>
      <c r="G38" s="304">
        <v>1.0742398990527056E-2</v>
      </c>
      <c r="H38" s="304">
        <v>8.8917419616405917E-3</v>
      </c>
      <c r="I38" s="304"/>
      <c r="J38" s="304">
        <v>7.8504591359837839E-3</v>
      </c>
      <c r="K38" s="304">
        <v>7.3396775063859386E-3</v>
      </c>
      <c r="L38" s="304">
        <v>6.9216025519353817E-3</v>
      </c>
      <c r="M38" s="304"/>
      <c r="N38" s="304">
        <v>9.3536532343478113E-2</v>
      </c>
      <c r="O38" s="304">
        <v>9.2577802641033907E-2</v>
      </c>
      <c r="P38" s="304">
        <v>8.7294800356059341E-2</v>
      </c>
      <c r="Q38" s="306"/>
      <c r="R38" s="304">
        <v>2.5679841199119677E-2</v>
      </c>
      <c r="S38" s="304">
        <v>2.2820007264195773E-2</v>
      </c>
      <c r="T38" s="304">
        <v>2.0633947291182158E-2</v>
      </c>
      <c r="U38" s="306"/>
      <c r="V38" s="304">
        <v>5.6591180956047871E-2</v>
      </c>
      <c r="W38" s="304">
        <v>5.1344984066648759E-2</v>
      </c>
      <c r="X38" s="304">
        <v>5.2114045576045716E-2</v>
      </c>
      <c r="Y38" s="306"/>
      <c r="Z38" s="304">
        <v>0.13000189889203709</v>
      </c>
      <c r="AA38" s="304">
        <v>9.4307642754895268E-2</v>
      </c>
      <c r="AB38" s="304">
        <v>6.8234602768183591E-2</v>
      </c>
      <c r="AC38" s="306"/>
      <c r="AD38" s="304">
        <v>0.12548591279607049</v>
      </c>
      <c r="AE38" s="304">
        <v>0.10091641534414895</v>
      </c>
      <c r="AF38" s="304">
        <v>6.8505116384609363E-2</v>
      </c>
      <c r="AG38" s="306"/>
      <c r="AH38" s="304">
        <v>0.17573809190312498</v>
      </c>
      <c r="AI38" s="304">
        <v>0.17030070360445393</v>
      </c>
      <c r="AJ38" s="304">
        <v>0.16384098470377234</v>
      </c>
      <c r="AK38" s="306"/>
      <c r="AL38" s="304">
        <v>7.4681170461461624E-2</v>
      </c>
      <c r="AM38" s="304">
        <v>9.6388253428375509E-2</v>
      </c>
      <c r="AN38" s="304">
        <v>0.13453679789169251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1.5561395064341745</v>
      </c>
      <c r="C39" s="304">
        <f t="shared" si="64"/>
        <v>1.4986658267757007</v>
      </c>
      <c r="D39" s="304">
        <f t="shared" si="65"/>
        <v>1.4400238301512625</v>
      </c>
      <c r="E39" s="304"/>
      <c r="F39" s="304">
        <v>1.1744541177611784E-2</v>
      </c>
      <c r="G39" s="304">
        <v>1.1314611235590183E-2</v>
      </c>
      <c r="H39" s="304">
        <v>9.9184469500625955E-3</v>
      </c>
      <c r="I39" s="304"/>
      <c r="J39" s="304">
        <v>8.4958003741501004E-2</v>
      </c>
      <c r="K39" s="304">
        <v>9.388019978246645E-2</v>
      </c>
      <c r="L39" s="304">
        <v>0.1026128833203214</v>
      </c>
      <c r="M39" s="304"/>
      <c r="N39" s="304">
        <v>0.27600580972024086</v>
      </c>
      <c r="O39" s="304">
        <v>0.30026472608161475</v>
      </c>
      <c r="P39" s="304">
        <v>0.34340829212235685</v>
      </c>
      <c r="Q39" s="306"/>
      <c r="R39" s="304">
        <v>9.4605733515773713E-2</v>
      </c>
      <c r="S39" s="304">
        <v>0.10251293808520517</v>
      </c>
      <c r="T39" s="304">
        <v>0.11314430442183079</v>
      </c>
      <c r="U39" s="306"/>
      <c r="V39" s="304">
        <v>0.10047424603424934</v>
      </c>
      <c r="W39" s="304">
        <v>0.10878561593223192</v>
      </c>
      <c r="X39" s="304">
        <v>0.12077876805501124</v>
      </c>
      <c r="Y39" s="306"/>
      <c r="Z39" s="304">
        <v>0.37485728046135286</v>
      </c>
      <c r="AA39" s="304">
        <v>0.31875822465934361</v>
      </c>
      <c r="AB39" s="304">
        <v>0.26934640425596795</v>
      </c>
      <c r="AC39" s="306"/>
      <c r="AD39" s="304">
        <v>0.30578001289039092</v>
      </c>
      <c r="AE39" s="304">
        <v>0.30039281436581378</v>
      </c>
      <c r="AF39" s="304">
        <v>0.27763475371751489</v>
      </c>
      <c r="AG39" s="306"/>
      <c r="AH39" s="304">
        <v>0.15719926732131892</v>
      </c>
      <c r="AI39" s="304">
        <v>0.10407559148383927</v>
      </c>
      <c r="AJ39" s="304">
        <v>3.8453304747126056E-2</v>
      </c>
      <c r="AK39" s="306"/>
      <c r="AL39" s="304">
        <v>0.15051461157173507</v>
      </c>
      <c r="AM39" s="304">
        <v>0.15868110514959582</v>
      </c>
      <c r="AN39" s="304">
        <v>0.16472667256107057</v>
      </c>
    </row>
    <row r="40" spans="1:40" x14ac:dyDescent="0.2">
      <c r="A40" s="13" t="str">
        <f t="shared" si="63"/>
        <v>Process, plant and machine operatives</v>
      </c>
      <c r="B40" s="304">
        <f t="shared" si="66"/>
        <v>8.3172591993369256</v>
      </c>
      <c r="C40" s="304">
        <f t="shared" si="64"/>
        <v>7.7125709442753436</v>
      </c>
      <c r="D40" s="304">
        <f t="shared" si="65"/>
        <v>6.4468718538356633</v>
      </c>
      <c r="E40" s="304"/>
      <c r="F40" s="304">
        <v>2.1870161935979501E-3</v>
      </c>
      <c r="G40" s="304">
        <v>2.4059803537786572E-3</v>
      </c>
      <c r="H40" s="304">
        <v>2.6919858324582764E-3</v>
      </c>
      <c r="I40" s="304"/>
      <c r="J40" s="304">
        <v>9.9837279419891664E-2</v>
      </c>
      <c r="K40" s="304">
        <v>0.13700558053825496</v>
      </c>
      <c r="L40" s="304">
        <v>0.24253124497630241</v>
      </c>
      <c r="M40" s="304"/>
      <c r="N40" s="304">
        <v>0.20942967312052005</v>
      </c>
      <c r="O40" s="304">
        <v>0.27753159555906215</v>
      </c>
      <c r="P40" s="304">
        <v>0.41741878350400163</v>
      </c>
      <c r="Q40" s="306"/>
      <c r="R40" s="305">
        <v>0.14119999934470054</v>
      </c>
      <c r="S40" s="305">
        <v>0.15753637773785537</v>
      </c>
      <c r="T40" s="305">
        <v>0.18823836596787882</v>
      </c>
      <c r="U40" s="306"/>
      <c r="V40" s="305">
        <v>0.28597750716102777</v>
      </c>
      <c r="W40" s="305">
        <v>0.33329015900777093</v>
      </c>
      <c r="X40" s="305">
        <v>0.39517229264739379</v>
      </c>
      <c r="Y40" s="306"/>
      <c r="Z40" s="305">
        <v>1.9717697891317902</v>
      </c>
      <c r="AA40" s="305">
        <v>2.0632413412728385</v>
      </c>
      <c r="AB40" s="305">
        <v>1.957780403045438</v>
      </c>
      <c r="AC40" s="306"/>
      <c r="AD40" s="305">
        <v>2.5910165532309701</v>
      </c>
      <c r="AE40" s="305">
        <v>2.6331284457383837</v>
      </c>
      <c r="AF40" s="305">
        <v>2.3273736612969262</v>
      </c>
      <c r="AG40" s="306"/>
      <c r="AH40" s="305">
        <v>1.9677584057943323</v>
      </c>
      <c r="AI40" s="305">
        <v>1.549811427068144</v>
      </c>
      <c r="AJ40" s="305">
        <v>0.55476517706231798</v>
      </c>
      <c r="AK40" s="306"/>
      <c r="AL40" s="305">
        <v>1.0480829759400945</v>
      </c>
      <c r="AM40" s="305">
        <v>0.55862003699925444</v>
      </c>
      <c r="AN40" s="305">
        <v>0.3608999395029468</v>
      </c>
    </row>
    <row r="41" spans="1:40" x14ac:dyDescent="0.2">
      <c r="A41" s="39" t="str">
        <f t="shared" si="63"/>
        <v>Elementary occupations</v>
      </c>
      <c r="B41" s="307">
        <f t="shared" si="66"/>
        <v>3.2592572643212203</v>
      </c>
      <c r="C41" s="307">
        <f t="shared" si="64"/>
        <v>3.6769802561986302</v>
      </c>
      <c r="D41" s="307">
        <f>SUM(H41,L41,P41,T41,X41,AB41,AF41,AJ41,AN41)</f>
        <v>3.3453447271082273</v>
      </c>
      <c r="E41" s="307"/>
      <c r="F41" s="307">
        <v>3.8909745159117523E-3</v>
      </c>
      <c r="G41" s="307">
        <v>4.1393230650002034E-3</v>
      </c>
      <c r="H41" s="307">
        <v>4.8694032061908192E-3</v>
      </c>
      <c r="I41" s="307"/>
      <c r="J41" s="307">
        <v>2.6301795721698221E-2</v>
      </c>
      <c r="K41" s="307">
        <v>3.5586106481212361E-2</v>
      </c>
      <c r="L41" s="307">
        <v>4.7880308491644867E-2</v>
      </c>
      <c r="M41" s="307"/>
      <c r="N41" s="307">
        <v>0.14024892982688467</v>
      </c>
      <c r="O41" s="307">
        <v>0.23590608124926854</v>
      </c>
      <c r="P41" s="307">
        <v>0.30815990568686596</v>
      </c>
      <c r="Q41" s="308"/>
      <c r="R41" s="307">
        <v>0.1040304989671216</v>
      </c>
      <c r="S41" s="307">
        <v>0.146096472848607</v>
      </c>
      <c r="T41" s="307">
        <v>0.19323171793740052</v>
      </c>
      <c r="U41" s="308"/>
      <c r="V41" s="307">
        <v>7.2623770290210762E-2</v>
      </c>
      <c r="W41" s="307">
        <v>0.11131266858863993</v>
      </c>
      <c r="X41" s="307">
        <v>0.13581396974529744</v>
      </c>
      <c r="Y41" s="308"/>
      <c r="Z41" s="307">
        <v>0.42104509924498756</v>
      </c>
      <c r="AA41" s="307">
        <v>0.50773726535807551</v>
      </c>
      <c r="AB41" s="307">
        <v>0.49226152163305575</v>
      </c>
      <c r="AC41" s="308"/>
      <c r="AD41" s="307">
        <v>0.80131302790438919</v>
      </c>
      <c r="AE41" s="307">
        <v>0.99673851355492959</v>
      </c>
      <c r="AF41" s="307">
        <v>0.83391403952550236</v>
      </c>
      <c r="AG41" s="308"/>
      <c r="AH41" s="307">
        <v>1.1174498493814777</v>
      </c>
      <c r="AI41" s="307">
        <v>1.1843751394276618</v>
      </c>
      <c r="AJ41" s="307">
        <v>0.96469531734614955</v>
      </c>
      <c r="AK41" s="308"/>
      <c r="AL41" s="307">
        <v>0.57235331846853887</v>
      </c>
      <c r="AM41" s="307">
        <v>0.45508868562523525</v>
      </c>
      <c r="AN41" s="307">
        <v>0.36451854353611984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Liverpool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38.943999999999988</v>
      </c>
      <c r="C50" s="305">
        <f>SUM(C51:C59)</f>
        <v>39.454000000000086</v>
      </c>
      <c r="D50" s="305">
        <f>SUM(D51:D59)</f>
        <v>40.897000000000006</v>
      </c>
      <c r="E50" s="304"/>
      <c r="F50" s="305">
        <f>SUM(F51:F59)</f>
        <v>9.9763067165463418E-2</v>
      </c>
      <c r="G50" s="305">
        <f>SUM(G51:G59)</f>
        <v>0.12618747370687328</v>
      </c>
      <c r="H50" s="305">
        <f>SUM(H51:H59)</f>
        <v>0.18396246591263041</v>
      </c>
      <c r="I50" s="304"/>
      <c r="J50" s="305">
        <f>SUM(J51:J59)</f>
        <v>1.759207110577272</v>
      </c>
      <c r="K50" s="305">
        <f>SUM(K51:K59)</f>
        <v>2.1974535711101475</v>
      </c>
      <c r="L50" s="305">
        <f>SUM(L51:L59)</f>
        <v>3.0837626411346237</v>
      </c>
      <c r="M50" s="304"/>
      <c r="N50" s="305">
        <f>SUM(N51:N59)</f>
        <v>3.4600802247446647</v>
      </c>
      <c r="O50" s="305">
        <f>SUM(O51:O59)</f>
        <v>3.8399501273436867</v>
      </c>
      <c r="P50" s="305">
        <f>SUM(P51:P59)</f>
        <v>5.003927381409178</v>
      </c>
      <c r="Q50" s="304"/>
      <c r="R50" s="305">
        <f>SUM(R51:R59)</f>
        <v>1.2521384517190022</v>
      </c>
      <c r="S50" s="305">
        <f>SUM(S51:S59)</f>
        <v>1.3962722043073617</v>
      </c>
      <c r="T50" s="305">
        <f>SUM(T51:T59)</f>
        <v>1.9130910170144682</v>
      </c>
      <c r="U50" s="304"/>
      <c r="V50" s="305">
        <f>SUM(V51:V59)</f>
        <v>2.6498394183807861</v>
      </c>
      <c r="W50" s="305">
        <f>SUM(W51:W59)</f>
        <v>2.8516572789984402</v>
      </c>
      <c r="X50" s="305">
        <f>SUM(X51:X59)</f>
        <v>3.7202167537774309</v>
      </c>
      <c r="Y50" s="304"/>
      <c r="Z50" s="305">
        <f>SUM(Z51:Z59)</f>
        <v>11.954968531069573</v>
      </c>
      <c r="AA50" s="305">
        <f>SUM(AA51:AA59)</f>
        <v>11.927584707297971</v>
      </c>
      <c r="AB50" s="305">
        <f>SUM(AB51:AB59)</f>
        <v>11.803750013870307</v>
      </c>
      <c r="AC50" s="304"/>
      <c r="AD50" s="305">
        <f>SUM(AD51:AD59)</f>
        <v>9.8460745582420355</v>
      </c>
      <c r="AE50" s="305">
        <f>SUM(AE51:AE59)</f>
        <v>10.103675879664948</v>
      </c>
      <c r="AF50" s="305">
        <f>SUM(AF51:AF59)</f>
        <v>10.122054047803887</v>
      </c>
      <c r="AG50" s="304"/>
      <c r="AH50" s="305">
        <f>SUM(AH51:AH59)</f>
        <v>5.6607389168733748</v>
      </c>
      <c r="AI50" s="305">
        <f>SUM(AI51:AI59)</f>
        <v>5.1690150108154835</v>
      </c>
      <c r="AJ50" s="305">
        <f>SUM(AJ51:AJ59)</f>
        <v>4.1833902076090519</v>
      </c>
      <c r="AK50" s="304"/>
      <c r="AL50" s="305">
        <f>SUM(AL51:AL59)</f>
        <v>2.261189721227824</v>
      </c>
      <c r="AM50" s="305">
        <f>SUM(AM51:AM59)</f>
        <v>1.8422037467551737</v>
      </c>
      <c r="AN50" s="305">
        <f>SUM(AN51:AN59)</f>
        <v>0.88284547146843051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4.6225075546783838</v>
      </c>
      <c r="C51" s="304">
        <f t="shared" ref="C51:D51" si="68">SUM(G51,K51,O51,S51,W51,AA51,AE51,AI51,AM51)</f>
        <v>4.2085331907165813</v>
      </c>
      <c r="D51" s="304">
        <f t="shared" si="68"/>
        <v>4.7265522046859463</v>
      </c>
      <c r="E51" s="304"/>
      <c r="F51" s="304">
        <v>1.9284156254049726E-2</v>
      </c>
      <c r="G51" s="304">
        <v>2.3003581843893773E-2</v>
      </c>
      <c r="H51" s="304">
        <v>3.2735933515685191E-2</v>
      </c>
      <c r="I51" s="304"/>
      <c r="J51" s="304">
        <v>0.46599784613045298</v>
      </c>
      <c r="K51" s="304">
        <v>0.50886064862573455</v>
      </c>
      <c r="L51" s="304">
        <v>0.71792743467186804</v>
      </c>
      <c r="M51" s="304"/>
      <c r="N51" s="304">
        <v>0.82082653236748915</v>
      </c>
      <c r="O51" s="304">
        <v>0.79477925661377069</v>
      </c>
      <c r="P51" s="304">
        <v>0.97153021728298217</v>
      </c>
      <c r="Q51" s="304"/>
      <c r="R51" s="304">
        <v>0.21175602358363174</v>
      </c>
      <c r="S51" s="304">
        <v>0.18000335494908351</v>
      </c>
      <c r="T51" s="304">
        <v>0.19789452002143443</v>
      </c>
      <c r="U51" s="304"/>
      <c r="V51" s="304">
        <v>0.54599150461472401</v>
      </c>
      <c r="W51" s="304">
        <v>0.50292438493223457</v>
      </c>
      <c r="X51" s="304">
        <v>0.6422614495786324</v>
      </c>
      <c r="Y51" s="304"/>
      <c r="Z51" s="304">
        <v>1.1402141637152163</v>
      </c>
      <c r="AA51" s="304">
        <v>0.97515455283999175</v>
      </c>
      <c r="AB51" s="304">
        <v>1.0508651284881971</v>
      </c>
      <c r="AC51" s="304"/>
      <c r="AD51" s="304">
        <v>0.77008413699039935</v>
      </c>
      <c r="AE51" s="304">
        <v>0.65976806298605128</v>
      </c>
      <c r="AF51" s="304">
        <v>0.61742663561846445</v>
      </c>
      <c r="AG51" s="304"/>
      <c r="AH51" s="304">
        <v>0.45833263804109459</v>
      </c>
      <c r="AI51" s="304">
        <v>0.35185619205507501</v>
      </c>
      <c r="AJ51" s="304">
        <v>0.26004706651514103</v>
      </c>
      <c r="AK51" s="304"/>
      <c r="AL51" s="304">
        <v>0.19002055298132575</v>
      </c>
      <c r="AM51" s="304">
        <v>0.21218315587074602</v>
      </c>
      <c r="AN51" s="304">
        <v>0.2358638189935417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4.5511848605650433</v>
      </c>
      <c r="C52" s="304">
        <f t="shared" ref="C52:C59" si="70">SUM(G52,K52,O52,S52,W52,AA52,AE52,AI52,AM52)</f>
        <v>5.1694647503711355</v>
      </c>
      <c r="D52" s="304">
        <f t="shared" ref="D52:D59" si="71">SUM(H52,L52,P52,T52,X52,AB52,AF52,AJ52,AN52)</f>
        <v>6.1477899500473727</v>
      </c>
      <c r="E52" s="304"/>
      <c r="F52" s="304">
        <v>4.0817890208520412E-2</v>
      </c>
      <c r="G52" s="304">
        <v>5.1442040823927331E-2</v>
      </c>
      <c r="H52" s="304">
        <v>6.9009871746290474E-2</v>
      </c>
      <c r="I52" s="304"/>
      <c r="J52" s="304">
        <v>0.71143089405161408</v>
      </c>
      <c r="K52" s="304">
        <v>0.95046645630701576</v>
      </c>
      <c r="L52" s="304">
        <v>1.347435592351699</v>
      </c>
      <c r="M52" s="304"/>
      <c r="N52" s="304">
        <v>0.99659984969695592</v>
      </c>
      <c r="O52" s="304">
        <v>1.0720190625634483</v>
      </c>
      <c r="P52" s="304">
        <v>1.2948256134071443</v>
      </c>
      <c r="Q52" s="304"/>
      <c r="R52" s="304">
        <v>0.12747148176816228</v>
      </c>
      <c r="S52" s="304">
        <v>0.11633426434574227</v>
      </c>
      <c r="T52" s="304">
        <v>0.15451314881115807</v>
      </c>
      <c r="U52" s="304"/>
      <c r="V52" s="304">
        <v>0.37683902075733799</v>
      </c>
      <c r="W52" s="304">
        <v>0.34702772116712788</v>
      </c>
      <c r="X52" s="304">
        <v>0.2871250771933116</v>
      </c>
      <c r="Y52" s="304"/>
      <c r="Z52" s="304">
        <v>1.1854895823542551</v>
      </c>
      <c r="AA52" s="304">
        <v>1.4066198860031582</v>
      </c>
      <c r="AB52" s="304">
        <v>1.7439346868816372</v>
      </c>
      <c r="AC52" s="304"/>
      <c r="AD52" s="304">
        <v>0.6839057478022782</v>
      </c>
      <c r="AE52" s="304">
        <v>0.79149900584849497</v>
      </c>
      <c r="AF52" s="304">
        <v>0.88861925240385986</v>
      </c>
      <c r="AG52" s="304"/>
      <c r="AH52" s="304">
        <v>0.30349584085741327</v>
      </c>
      <c r="AI52" s="304">
        <v>0.28283754822588719</v>
      </c>
      <c r="AJ52" s="304">
        <v>0.21931915110457048</v>
      </c>
      <c r="AK52" s="304"/>
      <c r="AL52" s="304">
        <v>0.12513455306850646</v>
      </c>
      <c r="AM52" s="304">
        <v>0.1512187650863332</v>
      </c>
      <c r="AN52" s="304">
        <v>0.14300755614770172</v>
      </c>
    </row>
    <row r="53" spans="1:40" x14ac:dyDescent="0.2">
      <c r="A53" s="13" t="str">
        <f t="shared" si="67"/>
        <v>Associate professional occupations</v>
      </c>
      <c r="B53" s="304">
        <f t="shared" si="69"/>
        <v>3.1219621202946395</v>
      </c>
      <c r="C53" s="304">
        <f t="shared" si="70"/>
        <v>3.0761461454776118</v>
      </c>
      <c r="D53" s="304">
        <f t="shared" si="71"/>
        <v>3.5309028916634304</v>
      </c>
      <c r="E53" s="304"/>
      <c r="F53" s="304">
        <v>5.5919931582126435E-3</v>
      </c>
      <c r="G53" s="304">
        <v>6.441771179099662E-3</v>
      </c>
      <c r="H53" s="304">
        <v>9.634840417091067E-3</v>
      </c>
      <c r="I53" s="304"/>
      <c r="J53" s="304">
        <v>0.24387541661206585</v>
      </c>
      <c r="K53" s="304">
        <v>0.30311805118643748</v>
      </c>
      <c r="L53" s="304">
        <v>0.41952749508295034</v>
      </c>
      <c r="M53" s="304"/>
      <c r="N53" s="304">
        <v>0.49899931787631929</v>
      </c>
      <c r="O53" s="304">
        <v>0.52987704962768911</v>
      </c>
      <c r="P53" s="304">
        <v>0.65383849090934698</v>
      </c>
      <c r="Q53" s="304"/>
      <c r="R53" s="304">
        <v>0.22968167344393772</v>
      </c>
      <c r="S53" s="304">
        <v>0.25887359080012923</v>
      </c>
      <c r="T53" s="304">
        <v>0.35501892339437269</v>
      </c>
      <c r="U53" s="304"/>
      <c r="V53" s="304">
        <v>0.43883017059720986</v>
      </c>
      <c r="W53" s="304">
        <v>0.43207262553864983</v>
      </c>
      <c r="X53" s="304">
        <v>0.54417151274212439</v>
      </c>
      <c r="Y53" s="304"/>
      <c r="Z53" s="304">
        <v>0.60973449984927242</v>
      </c>
      <c r="AA53" s="304">
        <v>0.48726619159326268</v>
      </c>
      <c r="AB53" s="304">
        <v>0.44634160780388488</v>
      </c>
      <c r="AC53" s="304"/>
      <c r="AD53" s="304">
        <v>0.59453005608905463</v>
      </c>
      <c r="AE53" s="304">
        <v>0.58182559944524637</v>
      </c>
      <c r="AF53" s="304">
        <v>0.61734750196449073</v>
      </c>
      <c r="AG53" s="304"/>
      <c r="AH53" s="304">
        <v>0.42125484052309481</v>
      </c>
      <c r="AI53" s="304">
        <v>0.39946975287263309</v>
      </c>
      <c r="AJ53" s="304">
        <v>0.37585738009358333</v>
      </c>
      <c r="AK53" s="304"/>
      <c r="AL53" s="304">
        <v>7.9464152145471922E-2</v>
      </c>
      <c r="AM53" s="304">
        <v>7.7201513234464961E-2</v>
      </c>
      <c r="AN53" s="304">
        <v>0.10916513925558674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2.7268138029388194</v>
      </c>
      <c r="C54" s="304">
        <f t="shared" si="70"/>
        <v>2.6476434685537615</v>
      </c>
      <c r="D54" s="304">
        <f t="shared" si="71"/>
        <v>2.4441031511898581</v>
      </c>
      <c r="E54" s="304"/>
      <c r="F54" s="304">
        <v>2.3713368073727689E-2</v>
      </c>
      <c r="G54" s="304">
        <v>3.1771956233445003E-2</v>
      </c>
      <c r="H54" s="304">
        <v>5.3193454326981485E-2</v>
      </c>
      <c r="I54" s="304"/>
      <c r="J54" s="304">
        <v>0.12140833177991829</v>
      </c>
      <c r="K54" s="304">
        <v>0.1597377092419851</v>
      </c>
      <c r="L54" s="304">
        <v>0.23896282097454291</v>
      </c>
      <c r="M54" s="304"/>
      <c r="N54" s="304">
        <v>0.39405361023377555</v>
      </c>
      <c r="O54" s="304">
        <v>0.50243442637868185</v>
      </c>
      <c r="P54" s="304">
        <v>0.69361430703535798</v>
      </c>
      <c r="Q54" s="304"/>
      <c r="R54" s="304">
        <v>0.24946367392426785</v>
      </c>
      <c r="S54" s="304">
        <v>0.28526402680450713</v>
      </c>
      <c r="T54" s="304">
        <v>0.36800885128535898</v>
      </c>
      <c r="U54" s="304"/>
      <c r="V54" s="304">
        <v>0.1396387039065469</v>
      </c>
      <c r="W54" s="304">
        <v>0.16318141658224222</v>
      </c>
      <c r="X54" s="304">
        <v>0.20997300229661683</v>
      </c>
      <c r="Y54" s="304"/>
      <c r="Z54" s="304">
        <v>0.48826488770124843</v>
      </c>
      <c r="AA54" s="304">
        <v>0.39692025350050963</v>
      </c>
      <c r="AB54" s="304">
        <v>0.24816135516615845</v>
      </c>
      <c r="AC54" s="304"/>
      <c r="AD54" s="304">
        <v>0.40125275239534824</v>
      </c>
      <c r="AE54" s="304">
        <v>0.29921007520495085</v>
      </c>
      <c r="AF54" s="304">
        <v>9.7239739426816352E-2</v>
      </c>
      <c r="AG54" s="304"/>
      <c r="AH54" s="304">
        <v>0.760326335924706</v>
      </c>
      <c r="AI54" s="304">
        <v>0.73962113781703298</v>
      </c>
      <c r="AJ54" s="304">
        <v>0.5274330902818779</v>
      </c>
      <c r="AK54" s="304"/>
      <c r="AL54" s="304">
        <v>0.14869213899928069</v>
      </c>
      <c r="AM54" s="304">
        <v>6.9502466790406614E-2</v>
      </c>
      <c r="AN54" s="304">
        <v>7.5165303961471546E-3</v>
      </c>
    </row>
    <row r="55" spans="1:40" x14ac:dyDescent="0.2">
      <c r="A55" s="13" t="str">
        <f t="shared" si="67"/>
        <v>Skilled trades occupations</v>
      </c>
      <c r="B55" s="304">
        <f t="shared" si="69"/>
        <v>18.834342312155471</v>
      </c>
      <c r="C55" s="304">
        <f t="shared" si="70"/>
        <v>19.060117433094121</v>
      </c>
      <c r="D55" s="304">
        <f t="shared" si="71"/>
        <v>18.597271900439289</v>
      </c>
      <c r="E55" s="304"/>
      <c r="F55" s="304">
        <v>2.6120113822422119E-3</v>
      </c>
      <c r="G55" s="304">
        <v>3.360154889760512E-3</v>
      </c>
      <c r="H55" s="304">
        <v>4.3679975486023183E-3</v>
      </c>
      <c r="I55" s="304"/>
      <c r="J55" s="304">
        <v>0.12337915066830193</v>
      </c>
      <c r="K55" s="304">
        <v>0.16410578568496867</v>
      </c>
      <c r="L55" s="304">
        <v>0.21344000100651234</v>
      </c>
      <c r="M55" s="304"/>
      <c r="N55" s="304">
        <v>0.55198727006271542</v>
      </c>
      <c r="O55" s="304">
        <v>0.69624333346157774</v>
      </c>
      <c r="P55" s="304">
        <v>1.053425176495753</v>
      </c>
      <c r="Q55" s="304"/>
      <c r="R55" s="304">
        <v>0.33784575646976156</v>
      </c>
      <c r="S55" s="304">
        <v>0.43165590237565088</v>
      </c>
      <c r="T55" s="304">
        <v>0.64659766848129363</v>
      </c>
      <c r="U55" s="304"/>
      <c r="V55" s="304">
        <v>0.89501559348674964</v>
      </c>
      <c r="W55" s="304">
        <v>1.0882049374082852</v>
      </c>
      <c r="X55" s="304">
        <v>1.6055985288483237</v>
      </c>
      <c r="Y55" s="304"/>
      <c r="Z55" s="304">
        <v>7.1007752524282903</v>
      </c>
      <c r="AA55" s="304">
        <v>7.0305308216741338</v>
      </c>
      <c r="AB55" s="304">
        <v>6.3713393226685415</v>
      </c>
      <c r="AC55" s="304"/>
      <c r="AD55" s="304">
        <v>5.9691654528839404</v>
      </c>
      <c r="AE55" s="304">
        <v>6.2497518409842892</v>
      </c>
      <c r="AF55" s="304">
        <v>6.3226029042131655</v>
      </c>
      <c r="AG55" s="304"/>
      <c r="AH55" s="304">
        <v>2.633012024580927</v>
      </c>
      <c r="AI55" s="304">
        <v>2.443492095992132</v>
      </c>
      <c r="AJ55" s="304">
        <v>2.2187233656731209</v>
      </c>
      <c r="AK55" s="304"/>
      <c r="AL55" s="304">
        <v>1.2205498001925428</v>
      </c>
      <c r="AM55" s="304">
        <v>0.95277256062332316</v>
      </c>
      <c r="AN55" s="304">
        <v>0.16117693550397363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0.10562334341808</v>
      </c>
      <c r="C56" s="304">
        <f t="shared" si="70"/>
        <v>9.438084012622755E-2</v>
      </c>
      <c r="D56" s="304">
        <f t="shared" si="71"/>
        <v>9.7815396963081711E-2</v>
      </c>
      <c r="E56" s="304"/>
      <c r="F56" s="304">
        <v>7.6953749473985145E-5</v>
      </c>
      <c r="G56" s="304">
        <v>6.1302477219877239E-5</v>
      </c>
      <c r="H56" s="304">
        <v>7.6685052952830504E-5</v>
      </c>
      <c r="I56" s="304"/>
      <c r="J56" s="304">
        <v>3.6383418981636296E-3</v>
      </c>
      <c r="K56" s="304">
        <v>3.9318713993255448E-3</v>
      </c>
      <c r="L56" s="304">
        <v>4.6102914367098418E-3</v>
      </c>
      <c r="M56" s="304"/>
      <c r="N56" s="304">
        <v>4.8166917099429184E-3</v>
      </c>
      <c r="O56" s="304">
        <v>4.3836399680035332E-3</v>
      </c>
      <c r="P56" s="304">
        <v>4.4737507970851048E-3</v>
      </c>
      <c r="Q56" s="304"/>
      <c r="R56" s="304">
        <v>1.0177813163171092E-3</v>
      </c>
      <c r="S56" s="304">
        <v>8.6625780721689407E-4</v>
      </c>
      <c r="T56" s="304">
        <v>8.8079014649806184E-4</v>
      </c>
      <c r="U56" s="304"/>
      <c r="V56" s="304">
        <v>3.4872319828206017E-3</v>
      </c>
      <c r="W56" s="304">
        <v>3.6731652766368865E-3</v>
      </c>
      <c r="X56" s="304">
        <v>4.5584877329229384E-3</v>
      </c>
      <c r="Y56" s="304"/>
      <c r="Z56" s="304">
        <v>3.6766365599737505E-2</v>
      </c>
      <c r="AA56" s="304">
        <v>3.9897904494424367E-2</v>
      </c>
      <c r="AB56" s="304">
        <v>4.8846741876060001E-2</v>
      </c>
      <c r="AC56" s="304"/>
      <c r="AD56" s="304">
        <v>6.4551585814901138E-3</v>
      </c>
      <c r="AE56" s="304">
        <v>4.7403407281888035E-3</v>
      </c>
      <c r="AF56" s="304">
        <v>4.6953603528371553E-3</v>
      </c>
      <c r="AG56" s="304"/>
      <c r="AH56" s="304">
        <v>2.6924019824469372E-2</v>
      </c>
      <c r="AI56" s="304">
        <v>1.9116678240958036E-2</v>
      </c>
      <c r="AJ56" s="304">
        <v>1.6307484306256264E-2</v>
      </c>
      <c r="AK56" s="304"/>
      <c r="AL56" s="304">
        <v>2.2440798755664765E-2</v>
      </c>
      <c r="AM56" s="304">
        <v>1.7709679734253615E-2</v>
      </c>
      <c r="AN56" s="304">
        <v>1.3365805261759513E-2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0.76304872292292469</v>
      </c>
      <c r="C57" s="304">
        <f t="shared" si="70"/>
        <v>0.77763189546725497</v>
      </c>
      <c r="D57" s="304">
        <f t="shared" si="71"/>
        <v>0.80415493004034988</v>
      </c>
      <c r="E57" s="304"/>
      <c r="F57" s="304">
        <v>1.5952967653565626E-3</v>
      </c>
      <c r="G57" s="304">
        <v>2.0542504751117543E-3</v>
      </c>
      <c r="H57" s="304">
        <v>3.1005672089113451E-3</v>
      </c>
      <c r="I57" s="304"/>
      <c r="J57" s="304">
        <v>5.205421813889765E-2</v>
      </c>
      <c r="K57" s="304">
        <v>5.2365860532053936E-2</v>
      </c>
      <c r="L57" s="304">
        <v>5.6487896847462027E-2</v>
      </c>
      <c r="M57" s="304"/>
      <c r="N57" s="304">
        <v>0.11204868919566982</v>
      </c>
      <c r="O57" s="304">
        <v>0.12759111127280798</v>
      </c>
      <c r="P57" s="304">
        <v>0.1542809295489708</v>
      </c>
      <c r="Q57" s="304"/>
      <c r="R57" s="304">
        <v>3.2633058522700882E-2</v>
      </c>
      <c r="S57" s="304">
        <v>3.9531382928949754E-2</v>
      </c>
      <c r="T57" s="304">
        <v>4.7237543196215467E-2</v>
      </c>
      <c r="U57" s="304"/>
      <c r="V57" s="304">
        <v>3.947773234397299E-2</v>
      </c>
      <c r="W57" s="304">
        <v>4.4570950335619322E-2</v>
      </c>
      <c r="X57" s="304">
        <v>5.3937047934723724E-2</v>
      </c>
      <c r="Y57" s="304"/>
      <c r="Z57" s="304">
        <v>0.28748262603856278</v>
      </c>
      <c r="AA57" s="304">
        <v>0.29112267895655786</v>
      </c>
      <c r="AB57" s="304">
        <v>0.32722182169183323</v>
      </c>
      <c r="AC57" s="304"/>
      <c r="AD57" s="304">
        <v>4.9184801625892179E-2</v>
      </c>
      <c r="AE57" s="304">
        <v>3.8925218729390768E-2</v>
      </c>
      <c r="AF57" s="304">
        <v>1.8788157734080501E-2</v>
      </c>
      <c r="AG57" s="304"/>
      <c r="AH57" s="304">
        <v>7.6966539240799575E-2</v>
      </c>
      <c r="AI57" s="304">
        <v>6.5028786423830379E-2</v>
      </c>
      <c r="AJ57" s="304">
        <v>2.6384353396734436E-2</v>
      </c>
      <c r="AK57" s="304"/>
      <c r="AL57" s="304">
        <v>0.1116057610510722</v>
      </c>
      <c r="AM57" s="304">
        <v>0.11644165581293324</v>
      </c>
      <c r="AN57" s="304">
        <v>0.11671661248141837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2.7443987309855404</v>
      </c>
      <c r="C58" s="304">
        <f t="shared" si="70"/>
        <v>2.8300582768642828</v>
      </c>
      <c r="D58" s="304">
        <f t="shared" si="71"/>
        <v>2.8205671534706882</v>
      </c>
      <c r="E58" s="304"/>
      <c r="F58" s="304">
        <v>5.909135976503401E-3</v>
      </c>
      <c r="G58" s="304">
        <v>7.8862939026315259E-3</v>
      </c>
      <c r="H58" s="304">
        <v>1.1639432531927342E-2</v>
      </c>
      <c r="I58" s="304"/>
      <c r="J58" s="304">
        <v>2.3836434510632314E-2</v>
      </c>
      <c r="K58" s="304">
        <v>3.5264866416960743E-2</v>
      </c>
      <c r="L58" s="304">
        <v>5.5321056821985556E-2</v>
      </c>
      <c r="M58" s="304"/>
      <c r="N58" s="304">
        <v>4.6128060413340749E-2</v>
      </c>
      <c r="O58" s="304">
        <v>6.2691493865422498E-2</v>
      </c>
      <c r="P58" s="304">
        <v>0.11215173703175055</v>
      </c>
      <c r="Q58" s="304"/>
      <c r="R58" s="304">
        <v>5.3499462320253661E-2</v>
      </c>
      <c r="S58" s="304">
        <v>7.3447635477540393E-2</v>
      </c>
      <c r="T58" s="304">
        <v>0.1311617165461525</v>
      </c>
      <c r="U58" s="304"/>
      <c r="V58" s="304">
        <v>0.13772185162663772</v>
      </c>
      <c r="W58" s="304">
        <v>0.16911243056527733</v>
      </c>
      <c r="X58" s="304">
        <v>0.23691810391601895</v>
      </c>
      <c r="Y58" s="304"/>
      <c r="Z58" s="304">
        <v>0.73449800649504982</v>
      </c>
      <c r="AA58" s="304">
        <v>0.82896823917824036</v>
      </c>
      <c r="AB58" s="304">
        <v>0.92143958259071201</v>
      </c>
      <c r="AC58" s="304"/>
      <c r="AD58" s="304">
        <v>0.93914005754048602</v>
      </c>
      <c r="AE58" s="304">
        <v>0.99812253375843174</v>
      </c>
      <c r="AF58" s="304">
        <v>1.012837309391881</v>
      </c>
      <c r="AG58" s="304"/>
      <c r="AH58" s="304">
        <v>0.61967447724943236</v>
      </c>
      <c r="AI58" s="304">
        <v>0.52007680930420086</v>
      </c>
      <c r="AJ58" s="304">
        <v>0.31161696536861944</v>
      </c>
      <c r="AK58" s="304"/>
      <c r="AL58" s="304">
        <v>0.18399124485320409</v>
      </c>
      <c r="AM58" s="304">
        <v>0.13448797439557722</v>
      </c>
      <c r="AN58" s="304">
        <v>2.7481249271640504E-2</v>
      </c>
    </row>
    <row r="59" spans="1:40" x14ac:dyDescent="0.2">
      <c r="A59" s="13" t="str">
        <f t="shared" si="67"/>
        <v>Elementary occupations</v>
      </c>
      <c r="B59" s="304">
        <f t="shared" si="69"/>
        <v>1.4741185520410909</v>
      </c>
      <c r="C59" s="304">
        <f t="shared" si="70"/>
        <v>1.5900239993291092</v>
      </c>
      <c r="D59" s="304">
        <f t="shared" si="71"/>
        <v>1.7278424214999937</v>
      </c>
      <c r="E59" s="304"/>
      <c r="F59" s="304">
        <v>1.6226159737678196E-4</v>
      </c>
      <c r="G59" s="304">
        <v>1.6612188178385571E-4</v>
      </c>
      <c r="H59" s="304">
        <v>2.0368356418833553E-4</v>
      </c>
      <c r="I59" s="304"/>
      <c r="J59" s="304">
        <v>1.358647678722512E-2</v>
      </c>
      <c r="K59" s="304">
        <v>1.9602321715665533E-2</v>
      </c>
      <c r="L59" s="304">
        <v>3.0050051940893528E-2</v>
      </c>
      <c r="M59" s="304"/>
      <c r="N59" s="304">
        <v>3.4620203188455378E-2</v>
      </c>
      <c r="O59" s="304">
        <v>4.9930753592284785E-2</v>
      </c>
      <c r="P59" s="304">
        <v>6.5787158900788303E-2</v>
      </c>
      <c r="Q59" s="304"/>
      <c r="R59" s="304">
        <v>8.7695403699694797E-3</v>
      </c>
      <c r="S59" s="304">
        <v>1.0295788818541424E-2</v>
      </c>
      <c r="T59" s="304">
        <v>1.1777855131984536E-2</v>
      </c>
      <c r="U59" s="304"/>
      <c r="V59" s="304">
        <v>7.2837609064786313E-2</v>
      </c>
      <c r="W59" s="304">
        <v>0.10088964719236702</v>
      </c>
      <c r="X59" s="304">
        <v>0.13567354353475655</v>
      </c>
      <c r="Y59" s="304"/>
      <c r="Z59" s="304">
        <v>0.37174314688793958</v>
      </c>
      <c r="AA59" s="304">
        <v>0.47110417905769303</v>
      </c>
      <c r="AB59" s="304">
        <v>0.64559976670328145</v>
      </c>
      <c r="AC59" s="304"/>
      <c r="AD59" s="304">
        <v>0.43235639433314554</v>
      </c>
      <c r="AE59" s="304">
        <v>0.47983320197990453</v>
      </c>
      <c r="AF59" s="304">
        <v>0.54249718669829172</v>
      </c>
      <c r="AG59" s="304"/>
      <c r="AH59" s="304">
        <v>0.36075220063143743</v>
      </c>
      <c r="AI59" s="304">
        <v>0.34751600988373316</v>
      </c>
      <c r="AJ59" s="304">
        <v>0.22770135086914822</v>
      </c>
      <c r="AK59" s="304"/>
      <c r="AL59" s="304">
        <v>0.17929071918075523</v>
      </c>
      <c r="AM59" s="304">
        <v>0.11068597520713581</v>
      </c>
      <c r="AN59" s="304">
        <v>6.8551824156661098E-2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195.92600000000007</v>
      </c>
      <c r="C62" s="305">
        <f>SUM(C63:C71)</f>
        <v>203.09500000000011</v>
      </c>
      <c r="D62" s="305">
        <f>SUM(D63:D71)</f>
        <v>213.65900000000013</v>
      </c>
      <c r="E62" s="304"/>
      <c r="F62" s="305">
        <f>SUM(F63:F71)</f>
        <v>0.54043911446744264</v>
      </c>
      <c r="G62" s="305">
        <f>SUM(G63:G71)</f>
        <v>0.72624010179081633</v>
      </c>
      <c r="H62" s="305">
        <f>SUM(H63:H71)</f>
        <v>1.1030148124815495</v>
      </c>
      <c r="I62" s="304"/>
      <c r="J62" s="305">
        <f>SUM(J63:J71)</f>
        <v>6.4081202181918613</v>
      </c>
      <c r="K62" s="305">
        <f>SUM(K63:K71)</f>
        <v>8.3495087002479771</v>
      </c>
      <c r="L62" s="305">
        <f>SUM(L63:L71)</f>
        <v>12.678829587141603</v>
      </c>
      <c r="M62" s="304"/>
      <c r="N62" s="305">
        <f>SUM(N63:N71)</f>
        <v>24.624700879498498</v>
      </c>
      <c r="O62" s="305">
        <f>SUM(O63:O71)</f>
        <v>29.991748031436941</v>
      </c>
      <c r="P62" s="305">
        <f>SUM(P63:P71)</f>
        <v>43.096823564556217</v>
      </c>
      <c r="Q62" s="304"/>
      <c r="R62" s="305">
        <f>SUM(R63:R71)</f>
        <v>7.6210396614860674</v>
      </c>
      <c r="S62" s="305">
        <f>SUM(S63:S71)</f>
        <v>9.058397856619429</v>
      </c>
      <c r="T62" s="305">
        <f>SUM(T63:T71)</f>
        <v>12.739676000495338</v>
      </c>
      <c r="U62" s="304"/>
      <c r="V62" s="305">
        <f>SUM(V63:V71)</f>
        <v>8.793883160993218</v>
      </c>
      <c r="W62" s="305">
        <f>SUM(W63:W71)</f>
        <v>10.228092571217731</v>
      </c>
      <c r="X62" s="305">
        <f>SUM(X63:X71)</f>
        <v>14.022568335418704</v>
      </c>
      <c r="Y62" s="304"/>
      <c r="Z62" s="305">
        <f>SUM(Z63:Z71)</f>
        <v>46.733519461610996</v>
      </c>
      <c r="AA62" s="305">
        <f>SUM(AA63:AA71)</f>
        <v>47.724245860024261</v>
      </c>
      <c r="AB62" s="305">
        <f>SUM(AB63:AB71)</f>
        <v>50.82659466004246</v>
      </c>
      <c r="AC62" s="304"/>
      <c r="AD62" s="305">
        <f>SUM(AD63:AD71)</f>
        <v>51.232302203808587</v>
      </c>
      <c r="AE62" s="305">
        <f>SUM(AE63:AE71)</f>
        <v>53.18477585679598</v>
      </c>
      <c r="AF62" s="305">
        <f>SUM(AF63:AF71)</f>
        <v>49.717182742676108</v>
      </c>
      <c r="AG62" s="304"/>
      <c r="AH62" s="305">
        <f>SUM(AH63:AH71)</f>
        <v>34.896754883763059</v>
      </c>
      <c r="AI62" s="305">
        <f>SUM(AI63:AI71)</f>
        <v>30.836235311788869</v>
      </c>
      <c r="AJ62" s="305">
        <f>SUM(AJ63:AJ71)</f>
        <v>18.948113018402225</v>
      </c>
      <c r="AK62" s="304"/>
      <c r="AL62" s="305">
        <f>SUM(AL63:AL71)</f>
        <v>15.075240416180382</v>
      </c>
      <c r="AM62" s="305">
        <f>SUM(AM63:AM71)</f>
        <v>12.99575571007812</v>
      </c>
      <c r="AN62" s="305">
        <f>SUM(AN63:AN71)</f>
        <v>10.526197278785901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22.869216927773376</v>
      </c>
      <c r="C63" s="304">
        <f t="shared" ref="C63:C71" si="73">SUM(G63,K63,O63,S63,W63,AA63,AE63,AI63,AM63)</f>
        <v>22.211884966263774</v>
      </c>
      <c r="D63" s="304">
        <f t="shared" ref="D63:D71" si="74">SUM(H63,L63,P63,T63,X63,AB63,AF63,AJ63,AN63)</f>
        <v>25.739010305879368</v>
      </c>
      <c r="E63" s="304"/>
      <c r="F63" s="304">
        <v>0.10824644790893294</v>
      </c>
      <c r="G63" s="304">
        <v>0.13596730693829659</v>
      </c>
      <c r="H63" s="304">
        <v>0.20678275049837067</v>
      </c>
      <c r="I63" s="304"/>
      <c r="J63" s="304">
        <v>1.3102570611878164</v>
      </c>
      <c r="K63" s="304">
        <v>1.5386189004103381</v>
      </c>
      <c r="L63" s="304">
        <v>2.2572028815473257</v>
      </c>
      <c r="M63" s="304"/>
      <c r="N63" s="304">
        <v>5.1029423303851171</v>
      </c>
      <c r="O63" s="304">
        <v>5.6524013871800811</v>
      </c>
      <c r="P63" s="304">
        <v>8.084396406072683</v>
      </c>
      <c r="Q63" s="304"/>
      <c r="R63" s="304">
        <v>1.0261315504826509</v>
      </c>
      <c r="S63" s="304">
        <v>1.056606995784942</v>
      </c>
      <c r="T63" s="304">
        <v>1.4684680135423231</v>
      </c>
      <c r="U63" s="304"/>
      <c r="V63" s="304">
        <v>1.4098002807754402</v>
      </c>
      <c r="W63" s="304">
        <v>1.4609712570726352</v>
      </c>
      <c r="X63" s="304">
        <v>1.8892736900176945</v>
      </c>
      <c r="Y63" s="304"/>
      <c r="Z63" s="304">
        <v>4.6962842086965839</v>
      </c>
      <c r="AA63" s="304">
        <v>4.3244437897730466</v>
      </c>
      <c r="AB63" s="304">
        <v>4.7763965449120169</v>
      </c>
      <c r="AC63" s="304"/>
      <c r="AD63" s="304">
        <v>4.8226543461623947</v>
      </c>
      <c r="AE63" s="304">
        <v>4.3666540120602892</v>
      </c>
      <c r="AF63" s="304">
        <v>3.9177228842986422</v>
      </c>
      <c r="AG63" s="304"/>
      <c r="AH63" s="304">
        <v>3.6285342416842439</v>
      </c>
      <c r="AI63" s="304">
        <v>3.0134651103998604</v>
      </c>
      <c r="AJ63" s="304">
        <v>2.3211475207561252</v>
      </c>
      <c r="AK63" s="304"/>
      <c r="AL63" s="304">
        <v>0.76436646049019719</v>
      </c>
      <c r="AM63" s="304">
        <v>0.66275620664428592</v>
      </c>
      <c r="AN63" s="304">
        <v>0.81761961423418972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12.628049342373304</v>
      </c>
      <c r="C64" s="304">
        <f t="shared" si="73"/>
        <v>14.211331365187903</v>
      </c>
      <c r="D64" s="304">
        <f t="shared" si="74"/>
        <v>16.723913622604194</v>
      </c>
      <c r="E64" s="304"/>
      <c r="F64" s="304">
        <v>0.19043221066144606</v>
      </c>
      <c r="G64" s="304">
        <v>0.25870403273999276</v>
      </c>
      <c r="H64" s="304">
        <v>0.38196693766718437</v>
      </c>
      <c r="I64" s="304"/>
      <c r="J64" s="304">
        <v>1.281388430235739</v>
      </c>
      <c r="K64" s="304">
        <v>1.7095020368990466</v>
      </c>
      <c r="L64" s="304">
        <v>2.5496213104611578</v>
      </c>
      <c r="M64" s="304"/>
      <c r="N64" s="304">
        <v>3.2441886991863904</v>
      </c>
      <c r="O64" s="304">
        <v>3.9880426106717408</v>
      </c>
      <c r="P64" s="304">
        <v>5.4388176713795335</v>
      </c>
      <c r="Q64" s="304"/>
      <c r="R64" s="304">
        <v>0.49215555285803625</v>
      </c>
      <c r="S64" s="304">
        <v>0.53031577277895425</v>
      </c>
      <c r="T64" s="304">
        <v>0.6259099544406751</v>
      </c>
      <c r="U64" s="304"/>
      <c r="V64" s="304">
        <v>0.77290948703299922</v>
      </c>
      <c r="W64" s="304">
        <v>0.92941550116408855</v>
      </c>
      <c r="X64" s="304">
        <v>1.2491022765787854</v>
      </c>
      <c r="Y64" s="304"/>
      <c r="Z64" s="304">
        <v>2.7026716148681289</v>
      </c>
      <c r="AA64" s="304">
        <v>2.9045609721534222</v>
      </c>
      <c r="AB64" s="304">
        <v>3.1504562118437645</v>
      </c>
      <c r="AC64" s="304"/>
      <c r="AD64" s="304">
        <v>2.1263637392163339</v>
      </c>
      <c r="AE64" s="304">
        <v>2.1269939377489648</v>
      </c>
      <c r="AF64" s="304">
        <v>1.816007937574442</v>
      </c>
      <c r="AG64" s="304"/>
      <c r="AH64" s="304">
        <v>1.4268247352859191</v>
      </c>
      <c r="AI64" s="304">
        <v>1.3401517925948645</v>
      </c>
      <c r="AJ64" s="304">
        <v>0.93378092826192227</v>
      </c>
      <c r="AK64" s="304"/>
      <c r="AL64" s="304">
        <v>0.39111487302831055</v>
      </c>
      <c r="AM64" s="304">
        <v>0.4236447084368275</v>
      </c>
      <c r="AN64" s="304">
        <v>0.57825039439672787</v>
      </c>
    </row>
    <row r="65" spans="1:40" x14ac:dyDescent="0.2">
      <c r="A65" s="13" t="str">
        <f t="shared" si="72"/>
        <v>Associate professional occupations</v>
      </c>
      <c r="B65" s="304">
        <f t="shared" si="75"/>
        <v>12.904201207710376</v>
      </c>
      <c r="C65" s="304">
        <f t="shared" si="73"/>
        <v>13.491292712092797</v>
      </c>
      <c r="D65" s="304">
        <f t="shared" si="74"/>
        <v>15.222125330415562</v>
      </c>
      <c r="E65" s="304"/>
      <c r="F65" s="304">
        <v>6.7369949491135298E-2</v>
      </c>
      <c r="G65" s="304">
        <v>8.4485854213920311E-2</v>
      </c>
      <c r="H65" s="304">
        <v>0.11851341479588143</v>
      </c>
      <c r="I65" s="304"/>
      <c r="J65" s="304">
        <v>0.67546896391511613</v>
      </c>
      <c r="K65" s="304">
        <v>0.85060354310135111</v>
      </c>
      <c r="L65" s="304">
        <v>1.2138176754519658</v>
      </c>
      <c r="M65" s="304"/>
      <c r="N65" s="304">
        <v>2.5217353279442132</v>
      </c>
      <c r="O65" s="304">
        <v>2.8931742215337795</v>
      </c>
      <c r="P65" s="304">
        <v>3.9107239566660157</v>
      </c>
      <c r="Q65" s="304"/>
      <c r="R65" s="304">
        <v>0.60847289475270416</v>
      </c>
      <c r="S65" s="304">
        <v>0.70403796040204047</v>
      </c>
      <c r="T65" s="304">
        <v>0.98126830148008881</v>
      </c>
      <c r="U65" s="304"/>
      <c r="V65" s="304">
        <v>0.78132459814892163</v>
      </c>
      <c r="W65" s="304">
        <v>0.90988845034060084</v>
      </c>
      <c r="X65" s="304">
        <v>1.2112784656812987</v>
      </c>
      <c r="Y65" s="304"/>
      <c r="Z65" s="304">
        <v>3.172783046390006</v>
      </c>
      <c r="AA65" s="304">
        <v>3.2325836204295038</v>
      </c>
      <c r="AB65" s="304">
        <v>3.5328776987222454</v>
      </c>
      <c r="AC65" s="304"/>
      <c r="AD65" s="304">
        <v>2.8487579744696441</v>
      </c>
      <c r="AE65" s="304">
        <v>2.9314620291407247</v>
      </c>
      <c r="AF65" s="304">
        <v>2.8086114698282798</v>
      </c>
      <c r="AG65" s="304"/>
      <c r="AH65" s="304">
        <v>1.6769778911116329</v>
      </c>
      <c r="AI65" s="304">
        <v>1.409718510332457</v>
      </c>
      <c r="AJ65" s="304">
        <v>0.85520885872583607</v>
      </c>
      <c r="AK65" s="304"/>
      <c r="AL65" s="304">
        <v>0.55131056148700119</v>
      </c>
      <c r="AM65" s="304">
        <v>0.47533852259841824</v>
      </c>
      <c r="AN65" s="304">
        <v>0.58982548906394838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18.421934807410103</v>
      </c>
      <c r="C66" s="304">
        <f t="shared" si="73"/>
        <v>20.283440673084215</v>
      </c>
      <c r="D66" s="304">
        <f t="shared" si="74"/>
        <v>22.065465033119843</v>
      </c>
      <c r="E66" s="304"/>
      <c r="F66" s="304">
        <v>3.4816902598172009E-2</v>
      </c>
      <c r="G66" s="304">
        <v>5.239235299672966E-2</v>
      </c>
      <c r="H66" s="304">
        <v>9.2691642252171483E-2</v>
      </c>
      <c r="I66" s="304"/>
      <c r="J66" s="304">
        <v>0.72174224311449198</v>
      </c>
      <c r="K66" s="304">
        <v>1.0086188183905354</v>
      </c>
      <c r="L66" s="304">
        <v>1.6566615337774517</v>
      </c>
      <c r="M66" s="304"/>
      <c r="N66" s="304">
        <v>2.6104650557153288</v>
      </c>
      <c r="O66" s="304">
        <v>3.4651280005067635</v>
      </c>
      <c r="P66" s="304">
        <v>5.1739329839399053</v>
      </c>
      <c r="Q66" s="304"/>
      <c r="R66" s="304">
        <v>0.89043938768658248</v>
      </c>
      <c r="S66" s="304">
        <v>1.1199053448281142</v>
      </c>
      <c r="T66" s="304">
        <v>1.5239292896857795</v>
      </c>
      <c r="U66" s="304"/>
      <c r="V66" s="304">
        <v>0.78197487192010984</v>
      </c>
      <c r="W66" s="304">
        <v>0.89428845433087512</v>
      </c>
      <c r="X66" s="304">
        <v>1.1605619138444019</v>
      </c>
      <c r="Y66" s="304"/>
      <c r="Z66" s="304">
        <v>4.9768884096808046</v>
      </c>
      <c r="AA66" s="304">
        <v>5.4801189968966471</v>
      </c>
      <c r="AB66" s="304">
        <v>6.0539197991670282</v>
      </c>
      <c r="AC66" s="304"/>
      <c r="AD66" s="304">
        <v>5.4717763272323099</v>
      </c>
      <c r="AE66" s="304">
        <v>6.0947175894493002</v>
      </c>
      <c r="AF66" s="304">
        <v>5.4692482530004192</v>
      </c>
      <c r="AG66" s="304"/>
      <c r="AH66" s="304">
        <v>2.3893809117912226</v>
      </c>
      <c r="AI66" s="304">
        <v>1.7164849612165032</v>
      </c>
      <c r="AJ66" s="304">
        <v>0.6439711236446406</v>
      </c>
      <c r="AK66" s="304"/>
      <c r="AL66" s="304">
        <v>0.54445069767108534</v>
      </c>
      <c r="AM66" s="304">
        <v>0.45178615446874754</v>
      </c>
      <c r="AN66" s="304">
        <v>0.2905484938080477</v>
      </c>
    </row>
    <row r="67" spans="1:40" x14ac:dyDescent="0.2">
      <c r="A67" s="13" t="str">
        <f t="shared" si="72"/>
        <v>Skilled trades occupations</v>
      </c>
      <c r="B67" s="304">
        <f t="shared" si="75"/>
        <v>14.315004971153435</v>
      </c>
      <c r="C67" s="304">
        <f t="shared" si="73"/>
        <v>14.593057177790001</v>
      </c>
      <c r="D67" s="304">
        <f t="shared" si="74"/>
        <v>14.487193023430624</v>
      </c>
      <c r="E67" s="304"/>
      <c r="F67" s="304">
        <v>8.1426471331951435E-3</v>
      </c>
      <c r="G67" s="304">
        <v>1.1483180862097314E-2</v>
      </c>
      <c r="H67" s="304">
        <v>1.9422757977985379E-2</v>
      </c>
      <c r="I67" s="304"/>
      <c r="J67" s="304">
        <v>0.22457538844215025</v>
      </c>
      <c r="K67" s="304">
        <v>0.31736210938738074</v>
      </c>
      <c r="L67" s="304">
        <v>0.52617015627583985</v>
      </c>
      <c r="M67" s="304"/>
      <c r="N67" s="304">
        <v>0.78263347156127616</v>
      </c>
      <c r="O67" s="304">
        <v>1.0092882221059718</v>
      </c>
      <c r="P67" s="304">
        <v>1.4762375980443752</v>
      </c>
      <c r="Q67" s="304"/>
      <c r="R67" s="304">
        <v>0.38488231211151525</v>
      </c>
      <c r="S67" s="304">
        <v>0.45008442075566879</v>
      </c>
      <c r="T67" s="304">
        <v>0.6238761261653889</v>
      </c>
      <c r="U67" s="304"/>
      <c r="V67" s="304">
        <v>0.67051555092424509</v>
      </c>
      <c r="W67" s="304">
        <v>0.79298603116924582</v>
      </c>
      <c r="X67" s="304">
        <v>1.1088704550461292</v>
      </c>
      <c r="Y67" s="304"/>
      <c r="Z67" s="304">
        <v>4.5385637140883457</v>
      </c>
      <c r="AA67" s="304">
        <v>4.6471209027795553</v>
      </c>
      <c r="AB67" s="304">
        <v>4.5226683692640419</v>
      </c>
      <c r="AC67" s="304"/>
      <c r="AD67" s="304">
        <v>3.8911461980492894</v>
      </c>
      <c r="AE67" s="304">
        <v>3.9102304050238526</v>
      </c>
      <c r="AF67" s="304">
        <v>3.855493939531804</v>
      </c>
      <c r="AG67" s="304"/>
      <c r="AH67" s="304">
        <v>2.384682711283276</v>
      </c>
      <c r="AI67" s="304">
        <v>2.2226901025531456</v>
      </c>
      <c r="AJ67" s="304">
        <v>1.4173711113273226</v>
      </c>
      <c r="AK67" s="304"/>
      <c r="AL67" s="304">
        <v>1.429862977560143</v>
      </c>
      <c r="AM67" s="304">
        <v>1.2318118031530825</v>
      </c>
      <c r="AN67" s="304">
        <v>0.93708250979773633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5.6495314126113731</v>
      </c>
      <c r="C68" s="304">
        <f t="shared" si="73"/>
        <v>5.5593802853906578</v>
      </c>
      <c r="D68" s="304">
        <f t="shared" si="74"/>
        <v>6.3325823106540957</v>
      </c>
      <c r="E68" s="304"/>
      <c r="F68" s="304">
        <v>7.0822863875178487E-3</v>
      </c>
      <c r="G68" s="304">
        <v>9.8599552358243515E-3</v>
      </c>
      <c r="H68" s="304">
        <v>1.6322437123451647E-2</v>
      </c>
      <c r="I68" s="304"/>
      <c r="J68" s="304">
        <v>0.13934768928954269</v>
      </c>
      <c r="K68" s="304">
        <v>0.17417433999172072</v>
      </c>
      <c r="L68" s="304">
        <v>0.2571092473690787</v>
      </c>
      <c r="M68" s="304"/>
      <c r="N68" s="304">
        <v>0.65141559808358707</v>
      </c>
      <c r="O68" s="304">
        <v>0.73564631902674127</v>
      </c>
      <c r="P68" s="304">
        <v>0.98871888213897752</v>
      </c>
      <c r="Q68" s="304"/>
      <c r="R68" s="304">
        <v>0.51948275206742411</v>
      </c>
      <c r="S68" s="304">
        <v>0.60464031355921444</v>
      </c>
      <c r="T68" s="304">
        <v>0.88015391421175881</v>
      </c>
      <c r="U68" s="304"/>
      <c r="V68" s="304">
        <v>0.49500420655795513</v>
      </c>
      <c r="W68" s="304">
        <v>0.54806877434143098</v>
      </c>
      <c r="X68" s="304">
        <v>0.8129743499433858</v>
      </c>
      <c r="Y68" s="304"/>
      <c r="Z68" s="304">
        <v>1.0966109061455496</v>
      </c>
      <c r="AA68" s="304">
        <v>1.0191323445745897</v>
      </c>
      <c r="AB68" s="304">
        <v>1.0724980685795762</v>
      </c>
      <c r="AC68" s="304"/>
      <c r="AD68" s="304">
        <v>1.3714843741845868</v>
      </c>
      <c r="AE68" s="304">
        <v>1.3128247632656307</v>
      </c>
      <c r="AF68" s="304">
        <v>1.3240582417834263</v>
      </c>
      <c r="AG68" s="304"/>
      <c r="AH68" s="304">
        <v>0.83106484619892129</v>
      </c>
      <c r="AI68" s="304">
        <v>0.74769427655384335</v>
      </c>
      <c r="AJ68" s="304">
        <v>0.64729112264692912</v>
      </c>
      <c r="AK68" s="304"/>
      <c r="AL68" s="304">
        <v>0.53803875369628873</v>
      </c>
      <c r="AM68" s="304">
        <v>0.40733919884166231</v>
      </c>
      <c r="AN68" s="304">
        <v>0.33345604685751185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44.341798042090531</v>
      </c>
      <c r="C69" s="304">
        <f t="shared" si="73"/>
        <v>44.519936882588368</v>
      </c>
      <c r="D69" s="304">
        <f t="shared" si="74"/>
        <v>44.415304909121652</v>
      </c>
      <c r="E69" s="304"/>
      <c r="F69" s="304">
        <v>4.8206782053096829E-2</v>
      </c>
      <c r="G69" s="304">
        <v>5.9637800381758886E-2</v>
      </c>
      <c r="H69" s="304">
        <v>7.9393875323782129E-2</v>
      </c>
      <c r="I69" s="304"/>
      <c r="J69" s="304">
        <v>0.97165113469954512</v>
      </c>
      <c r="K69" s="304">
        <v>1.3034190344449734</v>
      </c>
      <c r="L69" s="304">
        <v>2.0454227643489844</v>
      </c>
      <c r="M69" s="304"/>
      <c r="N69" s="304">
        <v>4.7959885857727249</v>
      </c>
      <c r="O69" s="304">
        <v>5.877902803681387</v>
      </c>
      <c r="P69" s="304">
        <v>8.6069505964519077</v>
      </c>
      <c r="Q69" s="304"/>
      <c r="R69" s="304">
        <v>1.6223657106261506</v>
      </c>
      <c r="S69" s="304">
        <v>1.8913018634314729</v>
      </c>
      <c r="T69" s="304">
        <v>2.6182561923293282</v>
      </c>
      <c r="U69" s="304"/>
      <c r="V69" s="304">
        <v>1.264937859316134</v>
      </c>
      <c r="W69" s="304">
        <v>1.3502258818377659</v>
      </c>
      <c r="X69" s="304">
        <v>1.7852690876837143</v>
      </c>
      <c r="Y69" s="304"/>
      <c r="Z69" s="304">
        <v>12.670299910212304</v>
      </c>
      <c r="AA69" s="304">
        <v>12.827992384188843</v>
      </c>
      <c r="AB69" s="304">
        <v>13.766564291075388</v>
      </c>
      <c r="AC69" s="304"/>
      <c r="AD69" s="304">
        <v>11.586314862640579</v>
      </c>
      <c r="AE69" s="304">
        <v>11.956557108998206</v>
      </c>
      <c r="AF69" s="304">
        <v>10.712679762501123</v>
      </c>
      <c r="AG69" s="304"/>
      <c r="AH69" s="304">
        <v>7.9496053343858479</v>
      </c>
      <c r="AI69" s="304">
        <v>6.8133536899499996</v>
      </c>
      <c r="AJ69" s="304">
        <v>3.0848669258497337</v>
      </c>
      <c r="AK69" s="304"/>
      <c r="AL69" s="304">
        <v>3.4324278623841473</v>
      </c>
      <c r="AM69" s="304">
        <v>2.4395463156739652</v>
      </c>
      <c r="AN69" s="304">
        <v>1.7159014135576851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26.730142430473908</v>
      </c>
      <c r="C70" s="304">
        <f t="shared" si="73"/>
        <v>28.222418804366843</v>
      </c>
      <c r="D70" s="304">
        <f t="shared" si="74"/>
        <v>28.429375373853006</v>
      </c>
      <c r="E70" s="304"/>
      <c r="F70" s="304">
        <v>6.6972993950046134E-2</v>
      </c>
      <c r="G70" s="304">
        <v>0.10212310365806149</v>
      </c>
      <c r="H70" s="304">
        <v>0.17233637735022514</v>
      </c>
      <c r="I70" s="304"/>
      <c r="J70" s="304">
        <v>0.31382880131820151</v>
      </c>
      <c r="K70" s="304">
        <v>0.42763986683055283</v>
      </c>
      <c r="L70" s="304">
        <v>0.62258422409645719</v>
      </c>
      <c r="M70" s="304"/>
      <c r="N70" s="304">
        <v>1.3623956661048677</v>
      </c>
      <c r="O70" s="304">
        <v>1.8824411666160379</v>
      </c>
      <c r="P70" s="304">
        <v>3.0784349159041859</v>
      </c>
      <c r="Q70" s="304"/>
      <c r="R70" s="304">
        <v>0.61488806516720385</v>
      </c>
      <c r="S70" s="304">
        <v>0.82944207735567543</v>
      </c>
      <c r="T70" s="304">
        <v>1.275854934076003</v>
      </c>
      <c r="U70" s="304"/>
      <c r="V70" s="304">
        <v>0.99421740314067231</v>
      </c>
      <c r="W70" s="304">
        <v>1.2742116329074329</v>
      </c>
      <c r="X70" s="304">
        <v>1.9192273964819229</v>
      </c>
      <c r="Y70" s="304"/>
      <c r="Z70" s="304">
        <v>4.9077435229647577</v>
      </c>
      <c r="AA70" s="304">
        <v>5.4844155006025312</v>
      </c>
      <c r="AB70" s="304">
        <v>5.7335967439925515</v>
      </c>
      <c r="AC70" s="304"/>
      <c r="AD70" s="304">
        <v>8.5001071198655556</v>
      </c>
      <c r="AE70" s="304">
        <v>9.39233883908555</v>
      </c>
      <c r="AF70" s="304">
        <v>9.5501935425972384</v>
      </c>
      <c r="AG70" s="304"/>
      <c r="AH70" s="304">
        <v>6.876407429572974</v>
      </c>
      <c r="AI70" s="304">
        <v>6.3875430698687738</v>
      </c>
      <c r="AJ70" s="304">
        <v>4.7806606434116325</v>
      </c>
      <c r="AK70" s="304"/>
      <c r="AL70" s="304">
        <v>3.0935814283896268</v>
      </c>
      <c r="AM70" s="304">
        <v>2.4422635474422285</v>
      </c>
      <c r="AN70" s="304">
        <v>1.2964865959427867</v>
      </c>
    </row>
    <row r="71" spans="1:40" x14ac:dyDescent="0.2">
      <c r="A71" s="13" t="str">
        <f t="shared" si="72"/>
        <v>Elementary occupations</v>
      </c>
      <c r="B71" s="304">
        <f t="shared" si="75"/>
        <v>38.066120858403707</v>
      </c>
      <c r="C71" s="304">
        <f t="shared" si="73"/>
        <v>40.00225713323556</v>
      </c>
      <c r="D71" s="304">
        <f t="shared" si="74"/>
        <v>40.244030090921761</v>
      </c>
      <c r="E71" s="304"/>
      <c r="F71" s="304">
        <v>9.1688942839004139E-3</v>
      </c>
      <c r="G71" s="304">
        <v>1.1586514764134909E-2</v>
      </c>
      <c r="H71" s="304">
        <v>1.5584619492497148E-2</v>
      </c>
      <c r="I71" s="304"/>
      <c r="J71" s="304">
        <v>0.76986050598925848</v>
      </c>
      <c r="K71" s="304">
        <v>1.0195700507920771</v>
      </c>
      <c r="L71" s="304">
        <v>1.5502397938133421</v>
      </c>
      <c r="M71" s="304"/>
      <c r="N71" s="304">
        <v>3.5529361447449919</v>
      </c>
      <c r="O71" s="304">
        <v>4.4877233001144381</v>
      </c>
      <c r="P71" s="304">
        <v>6.3386105539586346</v>
      </c>
      <c r="Q71" s="304"/>
      <c r="R71" s="304">
        <v>1.4622214357337984</v>
      </c>
      <c r="S71" s="304">
        <v>1.8720631077233465</v>
      </c>
      <c r="T71" s="304">
        <v>2.741959274563992</v>
      </c>
      <c r="U71" s="304"/>
      <c r="V71" s="304">
        <v>1.6231989031767406</v>
      </c>
      <c r="W71" s="304">
        <v>2.0680365880536566</v>
      </c>
      <c r="X71" s="304">
        <v>2.8860107001413717</v>
      </c>
      <c r="Y71" s="304"/>
      <c r="Z71" s="304">
        <v>7.9716741285645201</v>
      </c>
      <c r="AA71" s="304">
        <v>7.8038773486261217</v>
      </c>
      <c r="AB71" s="304">
        <v>8.2176169324858428</v>
      </c>
      <c r="AC71" s="304"/>
      <c r="AD71" s="304">
        <v>10.613697261987895</v>
      </c>
      <c r="AE71" s="304">
        <v>11.092997172023457</v>
      </c>
      <c r="AF71" s="304">
        <v>10.263166711560734</v>
      </c>
      <c r="AG71" s="304"/>
      <c r="AH71" s="304">
        <v>7.7332767824490185</v>
      </c>
      <c r="AI71" s="304">
        <v>7.1851337983194243</v>
      </c>
      <c r="AJ71" s="304">
        <v>4.2638147837780824</v>
      </c>
      <c r="AK71" s="304"/>
      <c r="AL71" s="304">
        <v>4.3300868014735823</v>
      </c>
      <c r="AM71" s="304">
        <v>4.4612692528189015</v>
      </c>
      <c r="AN71" s="304">
        <v>3.9670267211272674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193.11899999999994</v>
      </c>
      <c r="C74" s="305">
        <f>SUM(C75:C83)</f>
        <v>198.14400000000001</v>
      </c>
      <c r="D74" s="305">
        <f>SUM(D75:D83)</f>
        <v>207.93600000000004</v>
      </c>
      <c r="E74" s="304"/>
      <c r="F74" s="305">
        <f>SUM(F75:F83)</f>
        <v>3.1701194997025453</v>
      </c>
      <c r="G74" s="305">
        <f>SUM(G75:G83)</f>
        <v>3.8055762456627216</v>
      </c>
      <c r="H74" s="305">
        <f>SUM(H75:H83)</f>
        <v>4.8602649809946348</v>
      </c>
      <c r="I74" s="304"/>
      <c r="J74" s="305">
        <f>SUM(J75:J83)</f>
        <v>23.299462422371668</v>
      </c>
      <c r="K74" s="305">
        <f>SUM(K75:K83)</f>
        <v>27.962843080159114</v>
      </c>
      <c r="L74" s="305">
        <f>SUM(L75:L83)</f>
        <v>36.376760363725552</v>
      </c>
      <c r="M74" s="304"/>
      <c r="N74" s="305">
        <f>SUM(N75:N83)</f>
        <v>49.943936698888855</v>
      </c>
      <c r="O74" s="305">
        <f>SUM(O75:O83)</f>
        <v>54.155581362349999</v>
      </c>
      <c r="P74" s="305">
        <f>SUM(P75:P83)</f>
        <v>63.093839102527667</v>
      </c>
      <c r="Q74" s="304"/>
      <c r="R74" s="305">
        <f>SUM(R75:R83)</f>
        <v>9.0188220411372928</v>
      </c>
      <c r="S74" s="305">
        <f>SUM(S75:S83)</f>
        <v>9.9101191529671535</v>
      </c>
      <c r="T74" s="305">
        <f>SUM(T75:T83)</f>
        <v>12.115206804110617</v>
      </c>
      <c r="U74" s="304"/>
      <c r="V74" s="305">
        <f>SUM(V75:V83)</f>
        <v>11.939080524570137</v>
      </c>
      <c r="W74" s="305">
        <f>SUM(W75:W83)</f>
        <v>12.75982711860471</v>
      </c>
      <c r="X74" s="305">
        <f>SUM(X75:X83)</f>
        <v>15.198417905586489</v>
      </c>
      <c r="Y74" s="304"/>
      <c r="Z74" s="305">
        <f>SUM(Z75:Z83)</f>
        <v>32.141563041372216</v>
      </c>
      <c r="AA74" s="305">
        <f>SUM(AA75:AA83)</f>
        <v>28.879655173069928</v>
      </c>
      <c r="AB74" s="305">
        <f>SUM(AB75:AB83)</f>
        <v>25.228014859836009</v>
      </c>
      <c r="AC74" s="304"/>
      <c r="AD74" s="305">
        <f>SUM(AD75:AD83)</f>
        <v>32.500541165405394</v>
      </c>
      <c r="AE74" s="305">
        <f>SUM(AE75:AE83)</f>
        <v>31.876900367943673</v>
      </c>
      <c r="AF74" s="305">
        <f>SUM(AF75:AF83)</f>
        <v>26.824044865575893</v>
      </c>
      <c r="AG74" s="304"/>
      <c r="AH74" s="305">
        <f>SUM(AH75:AH83)</f>
        <v>22.569989387477808</v>
      </c>
      <c r="AI74" s="305">
        <f>SUM(AI75:AI83)</f>
        <v>20.396637229293056</v>
      </c>
      <c r="AJ74" s="305">
        <f>SUM(AJ75:AJ83)</f>
        <v>15.507920048303681</v>
      </c>
      <c r="AK74" s="304"/>
      <c r="AL74" s="305">
        <f>SUM(AL75:AL83)</f>
        <v>8.5354852190740367</v>
      </c>
      <c r="AM74" s="305">
        <f>SUM(AM75:AM83)</f>
        <v>8.3968602699496451</v>
      </c>
      <c r="AN74" s="305">
        <f>SUM(AN75:AN83)</f>
        <v>8.7315310693394945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20.763318149830347</v>
      </c>
      <c r="C75" s="305">
        <f t="shared" ref="C75:C83" si="77">SUM(G75,K75,O75,S75,W75,AA75,AE75,AI75,AM75)</f>
        <v>19.409438115249966</v>
      </c>
      <c r="D75" s="305">
        <f t="shared" ref="D75:D83" si="78">SUM(H75,L75,P75,T75,X75,AB75,AF75,AJ75,AN75)</f>
        <v>21.108672259726731</v>
      </c>
      <c r="E75" s="304"/>
      <c r="F75" s="304">
        <v>0.46524180673066817</v>
      </c>
      <c r="G75" s="304">
        <v>0.50744781406308737</v>
      </c>
      <c r="H75" s="304">
        <v>0.64966217454420583</v>
      </c>
      <c r="I75" s="304"/>
      <c r="J75" s="304">
        <v>2.967790532883734</v>
      </c>
      <c r="K75" s="304">
        <v>3.1890089835208597</v>
      </c>
      <c r="L75" s="304">
        <v>4.05279922143911</v>
      </c>
      <c r="M75" s="304"/>
      <c r="N75" s="304">
        <v>6.3293332029532161</v>
      </c>
      <c r="O75" s="304">
        <v>6.118258742296673</v>
      </c>
      <c r="P75" s="304">
        <v>7.0739429721195881</v>
      </c>
      <c r="Q75" s="304"/>
      <c r="R75" s="304">
        <v>0.75597800040500529</v>
      </c>
      <c r="S75" s="304">
        <v>0.70378222873743257</v>
      </c>
      <c r="T75" s="304">
        <v>0.78504818523349418</v>
      </c>
      <c r="U75" s="304"/>
      <c r="V75" s="304">
        <v>1.6324107654319193</v>
      </c>
      <c r="W75" s="304">
        <v>1.6081844908044303</v>
      </c>
      <c r="X75" s="304">
        <v>1.9168268093024288</v>
      </c>
      <c r="Y75" s="304"/>
      <c r="Z75" s="304">
        <v>3.5237606648139503</v>
      </c>
      <c r="AA75" s="304">
        <v>2.7595361924384365</v>
      </c>
      <c r="AB75" s="304">
        <v>2.457545484945733</v>
      </c>
      <c r="AC75" s="304"/>
      <c r="AD75" s="304">
        <v>2.648776984075333</v>
      </c>
      <c r="AE75" s="304">
        <v>2.3253141160683204</v>
      </c>
      <c r="AF75" s="304">
        <v>2.0252837320942652</v>
      </c>
      <c r="AG75" s="304"/>
      <c r="AH75" s="304">
        <v>1.7132935487165537</v>
      </c>
      <c r="AI75" s="304">
        <v>1.4281955633488701</v>
      </c>
      <c r="AJ75" s="304">
        <v>1.1638250151797944</v>
      </c>
      <c r="AK75" s="304"/>
      <c r="AL75" s="304">
        <v>0.7267326438199686</v>
      </c>
      <c r="AM75" s="304">
        <v>0.76970998397185642</v>
      </c>
      <c r="AN75" s="304">
        <v>0.98373866486811501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43.545298095837822</v>
      </c>
      <c r="C76" s="305">
        <f t="shared" si="77"/>
        <v>47.405886464270253</v>
      </c>
      <c r="D76" s="305">
        <f>SUM(H76,L76,P76,T76,X76,AB76,AF76,AJ76,AN76)</f>
        <v>52.222978326853159</v>
      </c>
      <c r="E76" s="304"/>
      <c r="F76" s="304">
        <v>1.7736526348406358</v>
      </c>
      <c r="G76" s="304">
        <v>2.156175742759872</v>
      </c>
      <c r="H76" s="304">
        <v>2.672834359648812</v>
      </c>
      <c r="I76" s="304"/>
      <c r="J76" s="304">
        <v>10.444158658206964</v>
      </c>
      <c r="K76" s="304">
        <v>12.617241534702844</v>
      </c>
      <c r="L76" s="304">
        <v>15.862968449792996</v>
      </c>
      <c r="M76" s="304"/>
      <c r="N76" s="304">
        <v>17.057834794972706</v>
      </c>
      <c r="O76" s="304">
        <v>18.270936310713392</v>
      </c>
      <c r="P76" s="304">
        <v>19.670628365442113</v>
      </c>
      <c r="Q76" s="304"/>
      <c r="R76" s="304">
        <v>1.3514497761701363</v>
      </c>
      <c r="S76" s="304">
        <v>1.4675466752606021</v>
      </c>
      <c r="T76" s="304">
        <v>1.7678390546504261</v>
      </c>
      <c r="U76" s="304"/>
      <c r="V76" s="304">
        <v>2.6091114062198919</v>
      </c>
      <c r="W76" s="304">
        <v>2.7124623522793185</v>
      </c>
      <c r="X76" s="304">
        <v>3.1320675432943412</v>
      </c>
      <c r="Y76" s="304"/>
      <c r="Z76" s="304">
        <v>4.3900424705543823</v>
      </c>
      <c r="AA76" s="304">
        <v>4.1274252913227549</v>
      </c>
      <c r="AB76" s="304">
        <v>3.646510234777951</v>
      </c>
      <c r="AC76" s="304"/>
      <c r="AD76" s="304">
        <v>3.4493140933194408</v>
      </c>
      <c r="AE76" s="304">
        <v>3.5608997933917523</v>
      </c>
      <c r="AF76" s="304">
        <v>3.2778043009166491</v>
      </c>
      <c r="AG76" s="304"/>
      <c r="AH76" s="304">
        <v>1.8937002178474738</v>
      </c>
      <c r="AI76" s="304">
        <v>1.7207511519495944</v>
      </c>
      <c r="AJ76" s="304">
        <v>1.1395458133043068</v>
      </c>
      <c r="AK76" s="304"/>
      <c r="AL76" s="304">
        <v>0.57603404370618794</v>
      </c>
      <c r="AM76" s="304">
        <v>0.77244761189011879</v>
      </c>
      <c r="AN76" s="304">
        <v>1.052780205025567</v>
      </c>
    </row>
    <row r="77" spans="1:40" x14ac:dyDescent="0.2">
      <c r="A77" s="13" t="str">
        <f t="shared" si="76"/>
        <v>Associate professional occupations</v>
      </c>
      <c r="B77" s="305">
        <f t="shared" si="79"/>
        <v>30.740212379608728</v>
      </c>
      <c r="C77" s="305">
        <f t="shared" si="77"/>
        <v>29.772248514954448</v>
      </c>
      <c r="D77" s="305">
        <f t="shared" si="78"/>
        <v>32.013391852336319</v>
      </c>
      <c r="E77" s="304"/>
      <c r="F77" s="304">
        <v>0.53345504226188278</v>
      </c>
      <c r="G77" s="304">
        <v>0.61527059823507935</v>
      </c>
      <c r="H77" s="304">
        <v>0.81083941468550602</v>
      </c>
      <c r="I77" s="304"/>
      <c r="J77" s="304">
        <v>5.0291633898020054</v>
      </c>
      <c r="K77" s="304">
        <v>5.7590869982138306</v>
      </c>
      <c r="L77" s="304">
        <v>7.5729099262544732</v>
      </c>
      <c r="M77" s="304"/>
      <c r="N77" s="304">
        <v>10.375302620939312</v>
      </c>
      <c r="O77" s="304">
        <v>10.37485274784771</v>
      </c>
      <c r="P77" s="304">
        <v>11.618238223241415</v>
      </c>
      <c r="Q77" s="304"/>
      <c r="R77" s="304">
        <v>1.8330853790403212</v>
      </c>
      <c r="S77" s="304">
        <v>1.9535140098895372</v>
      </c>
      <c r="T77" s="304">
        <v>2.4242645687794981</v>
      </c>
      <c r="U77" s="304"/>
      <c r="V77" s="304">
        <v>1.9892637838331584</v>
      </c>
      <c r="W77" s="304">
        <v>1.9300419439535528</v>
      </c>
      <c r="X77" s="304">
        <v>2.0140506056225882</v>
      </c>
      <c r="Y77" s="304"/>
      <c r="Z77" s="304">
        <v>4.4820837300143763</v>
      </c>
      <c r="AA77" s="304">
        <v>3.5907425097392482</v>
      </c>
      <c r="AB77" s="304">
        <v>2.8929036771197585</v>
      </c>
      <c r="AC77" s="304"/>
      <c r="AD77" s="304">
        <v>3.4393003971391227</v>
      </c>
      <c r="AE77" s="304">
        <v>2.8814639957335517</v>
      </c>
      <c r="AF77" s="304">
        <v>2.1934034385231809</v>
      </c>
      <c r="AG77" s="304"/>
      <c r="AH77" s="304">
        <v>2.3952324392931854</v>
      </c>
      <c r="AI77" s="304">
        <v>1.9302544593140893</v>
      </c>
      <c r="AJ77" s="304">
        <v>1.4578894766160553</v>
      </c>
      <c r="AK77" s="304"/>
      <c r="AL77" s="304">
        <v>0.66332559728536089</v>
      </c>
      <c r="AM77" s="304">
        <v>0.73702125202784863</v>
      </c>
      <c r="AN77" s="304">
        <v>1.0288925214938456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40.470989180889205</v>
      </c>
      <c r="C78" s="305">
        <f t="shared" si="77"/>
        <v>42.202316130546109</v>
      </c>
      <c r="D78" s="305">
        <f t="shared" si="78"/>
        <v>41.915285551632138</v>
      </c>
      <c r="E78" s="304"/>
      <c r="F78" s="304">
        <v>0.23632351495769213</v>
      </c>
      <c r="G78" s="304">
        <v>0.31272243266170191</v>
      </c>
      <c r="H78" s="304">
        <v>0.43889649760572524</v>
      </c>
      <c r="I78" s="304"/>
      <c r="J78" s="304">
        <v>2.7833822386930689</v>
      </c>
      <c r="K78" s="304">
        <v>3.7283922564479264</v>
      </c>
      <c r="L78" s="304">
        <v>5.3307631422561688</v>
      </c>
      <c r="M78" s="304"/>
      <c r="N78" s="304">
        <v>9.2050598996536781</v>
      </c>
      <c r="O78" s="304">
        <v>11.188254479125829</v>
      </c>
      <c r="P78" s="304">
        <v>14.240168786979774</v>
      </c>
      <c r="Q78" s="304"/>
      <c r="R78" s="304">
        <v>2.2423072894425005</v>
      </c>
      <c r="S78" s="304">
        <v>2.5301606245318369</v>
      </c>
      <c r="T78" s="304">
        <v>2.9554906845759317</v>
      </c>
      <c r="U78" s="304"/>
      <c r="V78" s="304">
        <v>2.9334942869333309</v>
      </c>
      <c r="W78" s="304">
        <v>3.3155516148416622</v>
      </c>
      <c r="X78" s="304">
        <v>4.0612686479333391</v>
      </c>
      <c r="Y78" s="304"/>
      <c r="Z78" s="304">
        <v>7.8445280662858785</v>
      </c>
      <c r="AA78" s="304">
        <v>6.9166756074736826</v>
      </c>
      <c r="AB78" s="304">
        <v>5.2677155609712312</v>
      </c>
      <c r="AC78" s="304"/>
      <c r="AD78" s="304">
        <v>8.5716336670374425</v>
      </c>
      <c r="AE78" s="304">
        <v>8.3438051731711109</v>
      </c>
      <c r="AF78" s="304">
        <v>5.8478533350100372</v>
      </c>
      <c r="AG78" s="304"/>
      <c r="AH78" s="304">
        <v>4.572316912221436</v>
      </c>
      <c r="AI78" s="304">
        <v>3.6211817282819201</v>
      </c>
      <c r="AJ78" s="304">
        <v>1.3739900549795911</v>
      </c>
      <c r="AK78" s="304"/>
      <c r="AL78" s="304">
        <v>2.0819433056641761</v>
      </c>
      <c r="AM78" s="304">
        <v>2.2455722140104393</v>
      </c>
      <c r="AN78" s="304">
        <v>2.3991388413203358</v>
      </c>
    </row>
    <row r="79" spans="1:40" x14ac:dyDescent="0.2">
      <c r="A79" s="13" t="str">
        <f t="shared" si="76"/>
        <v>Skilled trades occupations</v>
      </c>
      <c r="B79" s="305">
        <f t="shared" si="79"/>
        <v>7.0811195975358396</v>
      </c>
      <c r="C79" s="305">
        <f t="shared" si="77"/>
        <v>7.3887825513465302</v>
      </c>
      <c r="D79" s="305">
        <f t="shared" si="78"/>
        <v>7.574645308612892</v>
      </c>
      <c r="E79" s="304"/>
      <c r="F79" s="304">
        <v>3.270862278796962E-2</v>
      </c>
      <c r="G79" s="304">
        <v>4.6384664657691928E-2</v>
      </c>
      <c r="H79" s="304">
        <v>6.3724188190000752E-2</v>
      </c>
      <c r="I79" s="304"/>
      <c r="J79" s="304">
        <v>0.32672573540026645</v>
      </c>
      <c r="K79" s="304">
        <v>0.43099456222870608</v>
      </c>
      <c r="L79" s="304">
        <v>0.60481679404192945</v>
      </c>
      <c r="M79" s="304"/>
      <c r="N79" s="304">
        <v>1.0058983846799572</v>
      </c>
      <c r="O79" s="304">
        <v>1.1941929126341753</v>
      </c>
      <c r="P79" s="304">
        <v>1.5649102598602327</v>
      </c>
      <c r="Q79" s="304"/>
      <c r="R79" s="304">
        <v>0.36369320818882384</v>
      </c>
      <c r="S79" s="304">
        <v>0.41484839705972687</v>
      </c>
      <c r="T79" s="304">
        <v>0.58198524296301513</v>
      </c>
      <c r="U79" s="304"/>
      <c r="V79" s="304">
        <v>0.47882277968287995</v>
      </c>
      <c r="W79" s="304">
        <v>0.50906532364133406</v>
      </c>
      <c r="X79" s="304">
        <v>0.59120818896745586</v>
      </c>
      <c r="Y79" s="304"/>
      <c r="Z79" s="304">
        <v>1.7102146358182861</v>
      </c>
      <c r="AA79" s="304">
        <v>1.64248180483753</v>
      </c>
      <c r="AB79" s="304">
        <v>1.3941004313642855</v>
      </c>
      <c r="AC79" s="304"/>
      <c r="AD79" s="304">
        <v>1.622072344759182</v>
      </c>
      <c r="AE79" s="304">
        <v>1.5650652963742835</v>
      </c>
      <c r="AF79" s="304">
        <v>1.3561175286484992</v>
      </c>
      <c r="AG79" s="304"/>
      <c r="AH79" s="304">
        <v>0.92893883095159813</v>
      </c>
      <c r="AI79" s="304">
        <v>0.87095687726778737</v>
      </c>
      <c r="AJ79" s="304">
        <v>0.72703386154232863</v>
      </c>
      <c r="AK79" s="304"/>
      <c r="AL79" s="304">
        <v>0.61204505526687647</v>
      </c>
      <c r="AM79" s="304">
        <v>0.71479271264529443</v>
      </c>
      <c r="AN79" s="304">
        <v>0.69074881303514402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12.426013630860647</v>
      </c>
      <c r="C80" s="305">
        <f t="shared" si="77"/>
        <v>11.891453248591091</v>
      </c>
      <c r="D80" s="305">
        <f t="shared" si="78"/>
        <v>11.919616100442823</v>
      </c>
      <c r="E80" s="304"/>
      <c r="F80" s="304">
        <v>8.7482459698723907E-3</v>
      </c>
      <c r="G80" s="304">
        <v>1.0504744795720649E-2</v>
      </c>
      <c r="H80" s="304">
        <v>1.480959660733731E-2</v>
      </c>
      <c r="I80" s="304"/>
      <c r="J80" s="304">
        <v>0.48588245582383321</v>
      </c>
      <c r="K80" s="304">
        <v>0.60378144756895247</v>
      </c>
      <c r="L80" s="304">
        <v>0.7962044519803404</v>
      </c>
      <c r="M80" s="304"/>
      <c r="N80" s="304">
        <v>1.6372444615860149</v>
      </c>
      <c r="O80" s="304">
        <v>1.8721287658768382</v>
      </c>
      <c r="P80" s="304">
        <v>2.3721214526811694</v>
      </c>
      <c r="Q80" s="304"/>
      <c r="R80" s="304">
        <v>0.94149098814770682</v>
      </c>
      <c r="S80" s="304">
        <v>1.0104911455665968</v>
      </c>
      <c r="T80" s="304">
        <v>1.2180022167245625</v>
      </c>
      <c r="U80" s="304"/>
      <c r="V80" s="304">
        <v>0.78720965489706074</v>
      </c>
      <c r="W80" s="304">
        <v>0.88685120592895206</v>
      </c>
      <c r="X80" s="304">
        <v>1.1882166931128577</v>
      </c>
      <c r="Y80" s="304"/>
      <c r="Z80" s="304">
        <v>3.4936356878736561</v>
      </c>
      <c r="AA80" s="304">
        <v>3.191534603736756</v>
      </c>
      <c r="AB80" s="304">
        <v>3.0539146680737828</v>
      </c>
      <c r="AC80" s="304"/>
      <c r="AD80" s="304">
        <v>2.6948211091426186</v>
      </c>
      <c r="AE80" s="304">
        <v>2.3129957601749886</v>
      </c>
      <c r="AF80" s="304">
        <v>1.6920247802758996</v>
      </c>
      <c r="AG80" s="304"/>
      <c r="AH80" s="304">
        <v>1.7950067115939594</v>
      </c>
      <c r="AI80" s="304">
        <v>1.5038644217041015</v>
      </c>
      <c r="AJ80" s="304">
        <v>1.1768910347496073</v>
      </c>
      <c r="AK80" s="304"/>
      <c r="AL80" s="304">
        <v>0.58197431582592418</v>
      </c>
      <c r="AM80" s="304">
        <v>0.4993011532381853</v>
      </c>
      <c r="AN80" s="304">
        <v>0.40743120623726764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15.26215850366969</v>
      </c>
      <c r="C81" s="305">
        <f t="shared" si="77"/>
        <v>16.368482811778794</v>
      </c>
      <c r="D81" s="305">
        <f t="shared" si="78"/>
        <v>17.413941456623867</v>
      </c>
      <c r="E81" s="304"/>
      <c r="F81" s="304">
        <v>8.4624975359389162E-2</v>
      </c>
      <c r="G81" s="304">
        <v>0.11280753101999728</v>
      </c>
      <c r="H81" s="304">
        <v>0.15080139389118613</v>
      </c>
      <c r="I81" s="304"/>
      <c r="J81" s="304">
        <v>0.65254661480226273</v>
      </c>
      <c r="K81" s="304">
        <v>0.82585183503626525</v>
      </c>
      <c r="L81" s="304">
        <v>1.0990067589175878</v>
      </c>
      <c r="M81" s="304"/>
      <c r="N81" s="304">
        <v>2.8594981244734914</v>
      </c>
      <c r="O81" s="304">
        <v>3.3081921332757065</v>
      </c>
      <c r="P81" s="304">
        <v>4.174914514347245</v>
      </c>
      <c r="Q81" s="304"/>
      <c r="R81" s="304">
        <v>0.77729706619210204</v>
      </c>
      <c r="S81" s="304">
        <v>0.9010045140875278</v>
      </c>
      <c r="T81" s="304">
        <v>1.1863741753231962</v>
      </c>
      <c r="U81" s="304"/>
      <c r="V81" s="304">
        <v>1.0574087769994165</v>
      </c>
      <c r="W81" s="304">
        <v>1.3056171033362631</v>
      </c>
      <c r="X81" s="304">
        <v>1.6599396465396197</v>
      </c>
      <c r="Y81" s="304"/>
      <c r="Z81" s="304">
        <v>3.4447823342702479</v>
      </c>
      <c r="AA81" s="304">
        <v>3.4647320368181931</v>
      </c>
      <c r="AB81" s="304">
        <v>3.2569602613169457</v>
      </c>
      <c r="AC81" s="304"/>
      <c r="AD81" s="304">
        <v>3.7294395693834836</v>
      </c>
      <c r="AE81" s="304">
        <v>3.8753199607896134</v>
      </c>
      <c r="AF81" s="304">
        <v>3.505236347500158</v>
      </c>
      <c r="AG81" s="304"/>
      <c r="AH81" s="304">
        <v>1.891628324869274</v>
      </c>
      <c r="AI81" s="304">
        <v>1.7208280950751402</v>
      </c>
      <c r="AJ81" s="304">
        <v>1.4354590177286368</v>
      </c>
      <c r="AK81" s="304"/>
      <c r="AL81" s="304">
        <v>0.76493271732002388</v>
      </c>
      <c r="AM81" s="304">
        <v>0.85412960234008961</v>
      </c>
      <c r="AN81" s="304">
        <v>0.94524934105929159</v>
      </c>
    </row>
    <row r="82" spans="1:40" x14ac:dyDescent="0.2">
      <c r="A82" s="13" t="str">
        <f t="shared" si="76"/>
        <v>Process, plant and machine operatives</v>
      </c>
      <c r="B82" s="305">
        <f t="shared" si="79"/>
        <v>3.7980398551702765</v>
      </c>
      <c r="C82" s="305">
        <f t="shared" si="77"/>
        <v>3.9502353027183936</v>
      </c>
      <c r="D82" s="305">
        <f t="shared" si="78"/>
        <v>3.7766336644264236</v>
      </c>
      <c r="E82" s="304"/>
      <c r="F82" s="304">
        <v>8.0160064764256637E-3</v>
      </c>
      <c r="G82" s="304">
        <v>1.0257298006319093E-2</v>
      </c>
      <c r="H82" s="304">
        <v>1.2888838714572727E-2</v>
      </c>
      <c r="I82" s="304"/>
      <c r="J82" s="304">
        <v>0.10457672851205563</v>
      </c>
      <c r="K82" s="304">
        <v>0.13099984071772169</v>
      </c>
      <c r="L82" s="304">
        <v>0.18716719131931941</v>
      </c>
      <c r="M82" s="304"/>
      <c r="N82" s="304">
        <v>0.26194574342490723</v>
      </c>
      <c r="O82" s="304">
        <v>0.32912040163842643</v>
      </c>
      <c r="P82" s="304">
        <v>0.45874036165632193</v>
      </c>
      <c r="Q82" s="304"/>
      <c r="R82" s="304">
        <v>8.4672904591781284E-2</v>
      </c>
      <c r="S82" s="304">
        <v>0.10920510260916313</v>
      </c>
      <c r="T82" s="304">
        <v>0.14762896412423124</v>
      </c>
      <c r="U82" s="304"/>
      <c r="V82" s="304">
        <v>0.109120351972636</v>
      </c>
      <c r="W82" s="304">
        <v>0.12682615449364665</v>
      </c>
      <c r="X82" s="304">
        <v>0.16463375462215435</v>
      </c>
      <c r="Y82" s="304"/>
      <c r="Z82" s="304">
        <v>0.94476517594167919</v>
      </c>
      <c r="AA82" s="304">
        <v>1.016169316566</v>
      </c>
      <c r="AB82" s="304">
        <v>1.1254702856294825</v>
      </c>
      <c r="AC82" s="304"/>
      <c r="AD82" s="304">
        <v>0.85708903124572111</v>
      </c>
      <c r="AE82" s="304">
        <v>0.88634219347532628</v>
      </c>
      <c r="AF82" s="304">
        <v>0.87274567131808833</v>
      </c>
      <c r="AG82" s="304"/>
      <c r="AH82" s="304">
        <v>0.81530943070734185</v>
      </c>
      <c r="AI82" s="304">
        <v>0.74274039828399507</v>
      </c>
      <c r="AJ82" s="304">
        <v>0.5105237968562869</v>
      </c>
      <c r="AK82" s="304"/>
      <c r="AL82" s="304">
        <v>0.61254448229772873</v>
      </c>
      <c r="AM82" s="304">
        <v>0.59857459692779524</v>
      </c>
      <c r="AN82" s="304">
        <v>0.29683480018596653</v>
      </c>
    </row>
    <row r="83" spans="1:40" x14ac:dyDescent="0.2">
      <c r="A83" s="39" t="str">
        <f t="shared" si="76"/>
        <v>Elementary occupations</v>
      </c>
      <c r="B83" s="307">
        <f t="shared" si="79"/>
        <v>19.031850606597409</v>
      </c>
      <c r="C83" s="307">
        <f t="shared" si="77"/>
        <v>19.755156860544425</v>
      </c>
      <c r="D83" s="307">
        <f t="shared" si="78"/>
        <v>19.990835479345684</v>
      </c>
      <c r="E83" s="307"/>
      <c r="F83" s="307">
        <v>2.7348650318009562E-2</v>
      </c>
      <c r="G83" s="307">
        <v>3.4005419463251897E-2</v>
      </c>
      <c r="H83" s="307">
        <v>4.5808517107288567E-2</v>
      </c>
      <c r="I83" s="307"/>
      <c r="J83" s="307">
        <v>0.50523606824748013</v>
      </c>
      <c r="K83" s="307">
        <v>0.67748562172201454</v>
      </c>
      <c r="L83" s="307">
        <v>0.87012442772363374</v>
      </c>
      <c r="M83" s="307"/>
      <c r="N83" s="307">
        <v>1.2118194662055719</v>
      </c>
      <c r="O83" s="307">
        <v>1.4996448689412543</v>
      </c>
      <c r="P83" s="307">
        <v>1.9201741661998049</v>
      </c>
      <c r="Q83" s="307"/>
      <c r="R83" s="307">
        <v>0.66884742895891536</v>
      </c>
      <c r="S83" s="307">
        <v>0.81956645522472915</v>
      </c>
      <c r="T83" s="307">
        <v>1.0485737117362623</v>
      </c>
      <c r="U83" s="307"/>
      <c r="V83" s="307">
        <v>0.34223871859984401</v>
      </c>
      <c r="W83" s="307">
        <v>0.36522692932554957</v>
      </c>
      <c r="X83" s="307">
        <v>0.47020601619170238</v>
      </c>
      <c r="Y83" s="307"/>
      <c r="Z83" s="307">
        <v>2.3077502757997572</v>
      </c>
      <c r="AA83" s="307">
        <v>2.1703578101373244</v>
      </c>
      <c r="AB83" s="307">
        <v>2.13289425563684</v>
      </c>
      <c r="AC83" s="307"/>
      <c r="AD83" s="307">
        <v>5.4880939693030513</v>
      </c>
      <c r="AE83" s="307">
        <v>6.1256940787647274</v>
      </c>
      <c r="AF83" s="307">
        <v>6.053575731289115</v>
      </c>
      <c r="AG83" s="307"/>
      <c r="AH83" s="307">
        <v>6.5645629712769891</v>
      </c>
      <c r="AI83" s="307">
        <v>6.8578645340675575</v>
      </c>
      <c r="AJ83" s="307">
        <v>6.5227619773470744</v>
      </c>
      <c r="AK83" s="307"/>
      <c r="AL83" s="307">
        <v>1.9159530578877892</v>
      </c>
      <c r="AM83" s="307">
        <v>1.2053111428980177</v>
      </c>
      <c r="AN83" s="307">
        <v>0.92671667611396025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Liverpool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231.58500000000001</v>
      </c>
      <c r="C92" s="305">
        <f>SUM(C93:C101)</f>
        <v>242.7919999999998</v>
      </c>
      <c r="D92" s="305">
        <f>SUM(D93:D101)</f>
        <v>259.2620000000004</v>
      </c>
      <c r="E92" s="304"/>
      <c r="F92" s="305">
        <f>SUM(F93:F101)</f>
        <v>7.0944203277428901</v>
      </c>
      <c r="G92" s="305">
        <f>SUM(G93:G101)</f>
        <v>8.6227105289674046</v>
      </c>
      <c r="H92" s="305">
        <f>SUM(H93:H101)</f>
        <v>11.159692795081709</v>
      </c>
      <c r="I92" s="304"/>
      <c r="J92" s="305">
        <f>SUM(J93:J101)</f>
        <v>39.345810531880062</v>
      </c>
      <c r="K92" s="305">
        <f>SUM(K93:K101)</f>
        <v>46.87283302512747</v>
      </c>
      <c r="L92" s="305">
        <f>SUM(L93:L101)</f>
        <v>60.090780053276909</v>
      </c>
      <c r="M92" s="304"/>
      <c r="N92" s="305">
        <f>SUM(N93:N101)</f>
        <v>55.125737546286707</v>
      </c>
      <c r="O92" s="305">
        <f>SUM(O93:O101)</f>
        <v>61.738532395262112</v>
      </c>
      <c r="P92" s="305">
        <f>SUM(P93:P101)</f>
        <v>71.940088948376371</v>
      </c>
      <c r="Q92" s="304"/>
      <c r="R92" s="305">
        <f>SUM(R93:R101)</f>
        <v>21.17681096065343</v>
      </c>
      <c r="S92" s="305">
        <f>SUM(S93:S101)</f>
        <v>19.054944165916162</v>
      </c>
      <c r="T92" s="305">
        <f>SUM(T93:T101)</f>
        <v>17.317291488953391</v>
      </c>
      <c r="U92" s="304"/>
      <c r="V92" s="305">
        <f>SUM(V93:V101)</f>
        <v>10.159669081745424</v>
      </c>
      <c r="W92" s="305">
        <f>SUM(W93:W101)</f>
        <v>10.82819436830183</v>
      </c>
      <c r="X92" s="305">
        <f>SUM(X93:X101)</f>
        <v>12.266129886330758</v>
      </c>
      <c r="Y92" s="304"/>
      <c r="Z92" s="305">
        <f>SUM(Z93:Z101)</f>
        <v>49.299002238656023</v>
      </c>
      <c r="AA92" s="305">
        <f>SUM(AA93:AA101)</f>
        <v>50.457305033240914</v>
      </c>
      <c r="AB92" s="305">
        <f>SUM(AB93:AB101)</f>
        <v>53.449593161472599</v>
      </c>
      <c r="AC92" s="304"/>
      <c r="AD92" s="305">
        <f>SUM(AD93:AD101)</f>
        <v>34.842542447518959</v>
      </c>
      <c r="AE92" s="305">
        <f>SUM(AE93:AE101)</f>
        <v>34.351376510225748</v>
      </c>
      <c r="AF92" s="305">
        <f>SUM(AF93:AF101)</f>
        <v>25.831464968813016</v>
      </c>
      <c r="AG92" s="304"/>
      <c r="AH92" s="305">
        <f>SUM(AH93:AH101)</f>
        <v>11.879198760637331</v>
      </c>
      <c r="AI92" s="305">
        <f>SUM(AI93:AI101)</f>
        <v>8.5093245309247578</v>
      </c>
      <c r="AJ92" s="305">
        <f>SUM(AJ93:AJ101)</f>
        <v>4.3888441307309911</v>
      </c>
      <c r="AK92" s="304"/>
      <c r="AL92" s="305">
        <f>SUM(AL93:AL101)</f>
        <v>2.6618081048791424</v>
      </c>
      <c r="AM92" s="305">
        <f>SUM(AM93:AM101)</f>
        <v>2.3567794420334258</v>
      </c>
      <c r="AN92" s="305">
        <f>SUM(AN93:AN101)</f>
        <v>2.8181145669646903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9.1969303837464782</v>
      </c>
      <c r="C93" s="305">
        <f t="shared" ref="C93:D93" si="81">SUM(G93,K93,O93,S93,W93,AA93,AE93,AI93,AM93)</f>
        <v>8.7361850221599529</v>
      </c>
      <c r="D93" s="305">
        <f t="shared" si="81"/>
        <v>9.7046954316925849</v>
      </c>
      <c r="E93" s="304"/>
      <c r="F93" s="304">
        <v>0.18021674726781078</v>
      </c>
      <c r="G93" s="304">
        <v>0.20699983420413645</v>
      </c>
      <c r="H93" s="304">
        <v>0.27779031672147392</v>
      </c>
      <c r="I93" s="304"/>
      <c r="J93" s="304">
        <v>1.7371059352045153</v>
      </c>
      <c r="K93" s="304">
        <v>1.7957231338783666</v>
      </c>
      <c r="L93" s="304">
        <v>2.1961905423587189</v>
      </c>
      <c r="M93" s="304"/>
      <c r="N93" s="304">
        <v>2.8377184614645405</v>
      </c>
      <c r="O93" s="304">
        <v>2.8217418417293563</v>
      </c>
      <c r="P93" s="304">
        <v>3.3121034853730986</v>
      </c>
      <c r="Q93" s="304"/>
      <c r="R93" s="304">
        <v>1.5851377746506701</v>
      </c>
      <c r="S93" s="304">
        <v>1.4819054236266553</v>
      </c>
      <c r="T93" s="304">
        <v>1.6305732662046293</v>
      </c>
      <c r="U93" s="304"/>
      <c r="V93" s="304">
        <v>0.3665754726488713</v>
      </c>
      <c r="W93" s="304">
        <v>0.31532417380942834</v>
      </c>
      <c r="X93" s="304">
        <v>0.338669623029204</v>
      </c>
      <c r="Y93" s="304"/>
      <c r="Z93" s="304">
        <v>1.4102117667698464</v>
      </c>
      <c r="AA93" s="304">
        <v>1.1737936011435164</v>
      </c>
      <c r="AB93" s="304">
        <v>1.076499679472557</v>
      </c>
      <c r="AC93" s="304"/>
      <c r="AD93" s="304">
        <v>0.65582183742513933</v>
      </c>
      <c r="AE93" s="304">
        <v>0.54369328114674509</v>
      </c>
      <c r="AF93" s="304">
        <v>0.41961086048423996</v>
      </c>
      <c r="AG93" s="304"/>
      <c r="AH93" s="304">
        <v>0.22246065663871478</v>
      </c>
      <c r="AI93" s="304">
        <v>0.16209854415174474</v>
      </c>
      <c r="AJ93" s="304">
        <v>0.1022322608159263</v>
      </c>
      <c r="AK93" s="304"/>
      <c r="AL93" s="304">
        <v>0.20168173167636977</v>
      </c>
      <c r="AM93" s="304">
        <v>0.23490518847000488</v>
      </c>
      <c r="AN93" s="304">
        <v>0.35102539723273818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85.937970516854548</v>
      </c>
      <c r="C94" s="305">
        <f t="shared" ref="C94:C101" si="83">SUM(G94,K94,O94,S94,W94,AA94,AE94,AI94,AM94)</f>
        <v>88.799781597720738</v>
      </c>
      <c r="D94" s="305">
        <f t="shared" ref="D94:D101" si="84">SUM(H94,L94,P94,T94,X94,AB94,AF94,AJ94,AN94)</f>
        <v>99.084270300199407</v>
      </c>
      <c r="E94" s="305"/>
      <c r="F94" s="304">
        <v>6.360086695196606</v>
      </c>
      <c r="G94" s="304">
        <v>7.6489405491099403</v>
      </c>
      <c r="H94" s="304">
        <v>9.7490153172111604</v>
      </c>
      <c r="I94" s="304"/>
      <c r="J94" s="304">
        <v>29.143089082293248</v>
      </c>
      <c r="K94" s="304">
        <v>33.504196624570085</v>
      </c>
      <c r="L94" s="304">
        <v>41.629419142291567</v>
      </c>
      <c r="M94" s="304"/>
      <c r="N94" s="304">
        <v>29.777560235776104</v>
      </c>
      <c r="O94" s="304">
        <v>30.265630079118754</v>
      </c>
      <c r="P94" s="304">
        <v>32.428682869535493</v>
      </c>
      <c r="Q94" s="304"/>
      <c r="R94" s="304">
        <v>6.1148249188476749</v>
      </c>
      <c r="S94" s="304">
        <v>3.3332174759772477</v>
      </c>
      <c r="T94" s="304">
        <v>1.6502828634480908</v>
      </c>
      <c r="U94" s="304"/>
      <c r="V94" s="304">
        <v>1.8973678140725529</v>
      </c>
      <c r="W94" s="304">
        <v>2.0077886237874836</v>
      </c>
      <c r="X94" s="304">
        <v>2.3315102947509243</v>
      </c>
      <c r="Y94" s="304"/>
      <c r="Z94" s="304">
        <v>6.2294306474625625</v>
      </c>
      <c r="AA94" s="304">
        <v>5.9791500800659705</v>
      </c>
      <c r="AB94" s="304">
        <v>6.3410009178621376</v>
      </c>
      <c r="AC94" s="304"/>
      <c r="AD94" s="304">
        <v>3.6984816155305165</v>
      </c>
      <c r="AE94" s="304">
        <v>3.5149645239250216</v>
      </c>
      <c r="AF94" s="304">
        <v>2.8033486254028483</v>
      </c>
      <c r="AG94" s="304"/>
      <c r="AH94" s="304">
        <v>2.3554041489867559</v>
      </c>
      <c r="AI94" s="304">
        <v>2.0790790802271029</v>
      </c>
      <c r="AJ94" s="304">
        <v>1.4942165780670178</v>
      </c>
      <c r="AK94" s="304"/>
      <c r="AL94" s="304">
        <v>0.36172535868853889</v>
      </c>
      <c r="AM94" s="304">
        <v>0.46681456093912987</v>
      </c>
      <c r="AN94" s="304">
        <v>0.65679369163016887</v>
      </c>
    </row>
    <row r="95" spans="1:40" x14ac:dyDescent="0.2">
      <c r="A95" s="13" t="str">
        <f t="shared" si="80"/>
        <v>Associate professional occupations</v>
      </c>
      <c r="B95" s="305">
        <f t="shared" si="82"/>
        <v>34.294832512499248</v>
      </c>
      <c r="C95" s="305">
        <f t="shared" si="83"/>
        <v>42.111317658125785</v>
      </c>
      <c r="D95" s="305">
        <f t="shared" si="84"/>
        <v>48.192971085850097</v>
      </c>
      <c r="E95" s="305"/>
      <c r="F95" s="304">
        <v>0.28011291356140111</v>
      </c>
      <c r="G95" s="304">
        <v>0.39414318903989898</v>
      </c>
      <c r="H95" s="304">
        <v>0.60560535672771221</v>
      </c>
      <c r="I95" s="304"/>
      <c r="J95" s="304">
        <v>4.1652928066763844</v>
      </c>
      <c r="K95" s="304">
        <v>5.9036591574437445</v>
      </c>
      <c r="L95" s="304">
        <v>8.409075625114081</v>
      </c>
      <c r="M95" s="304"/>
      <c r="N95" s="304">
        <v>9.8464528256511397</v>
      </c>
      <c r="O95" s="304">
        <v>13.615844010197312</v>
      </c>
      <c r="P95" s="304">
        <v>17.905566587554482</v>
      </c>
      <c r="Q95" s="304"/>
      <c r="R95" s="304">
        <v>4.3305332889514609</v>
      </c>
      <c r="S95" s="304">
        <v>4.5486815881887139</v>
      </c>
      <c r="T95" s="304">
        <v>3.4740458950501858</v>
      </c>
      <c r="U95" s="304"/>
      <c r="V95" s="304">
        <v>1.8206620844318091</v>
      </c>
      <c r="W95" s="304">
        <v>1.9993549702764721</v>
      </c>
      <c r="X95" s="304">
        <v>2.3270801253818809</v>
      </c>
      <c r="Y95" s="304"/>
      <c r="Z95" s="304">
        <v>6.8407123787858577</v>
      </c>
      <c r="AA95" s="304">
        <v>8.1849766159806236</v>
      </c>
      <c r="AB95" s="304">
        <v>9.2009899458178026</v>
      </c>
      <c r="AC95" s="304"/>
      <c r="AD95" s="304">
        <v>4.7376882512798968</v>
      </c>
      <c r="AE95" s="304">
        <v>5.4382202394845773</v>
      </c>
      <c r="AF95" s="304">
        <v>4.5310000314446359</v>
      </c>
      <c r="AG95" s="304"/>
      <c r="AH95" s="304">
        <v>1.9624128033284955</v>
      </c>
      <c r="AI95" s="304">
        <v>1.6963021401203264</v>
      </c>
      <c r="AJ95" s="304">
        <v>1.1871277620422351</v>
      </c>
      <c r="AK95" s="304"/>
      <c r="AL95" s="304">
        <v>0.31096515983279455</v>
      </c>
      <c r="AM95" s="304">
        <v>0.33013574739411461</v>
      </c>
      <c r="AN95" s="304">
        <v>0.55247975671708693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24.84908639692193</v>
      </c>
      <c r="C96" s="305">
        <f t="shared" si="83"/>
        <v>23.70197068600207</v>
      </c>
      <c r="D96" s="305">
        <f t="shared" si="84"/>
        <v>18.558881235138081</v>
      </c>
      <c r="E96" s="305"/>
      <c r="F96" s="304">
        <v>0.16837765315012357</v>
      </c>
      <c r="G96" s="304">
        <v>0.21391134401004019</v>
      </c>
      <c r="H96" s="304">
        <v>0.29773841127548872</v>
      </c>
      <c r="I96" s="304"/>
      <c r="J96" s="304">
        <v>1.6146660589257795</v>
      </c>
      <c r="K96" s="304">
        <v>2.0669538923156083</v>
      </c>
      <c r="L96" s="304">
        <v>2.6963499857748938</v>
      </c>
      <c r="M96" s="304"/>
      <c r="N96" s="304">
        <v>4.6996113725948581</v>
      </c>
      <c r="O96" s="304">
        <v>5.4132350921540127</v>
      </c>
      <c r="P96" s="304">
        <v>6.1244983566900295</v>
      </c>
      <c r="Q96" s="304"/>
      <c r="R96" s="304">
        <v>2.6167466241229502</v>
      </c>
      <c r="S96" s="304">
        <v>2.9586647315716608</v>
      </c>
      <c r="T96" s="304">
        <v>3.2555564509091082</v>
      </c>
      <c r="U96" s="304"/>
      <c r="V96" s="304">
        <v>1.6643810514634059</v>
      </c>
      <c r="W96" s="304">
        <v>1.6718895341735445</v>
      </c>
      <c r="X96" s="304">
        <v>1.5997531173036237</v>
      </c>
      <c r="Y96" s="304"/>
      <c r="Z96" s="304">
        <v>6.023188033361766</v>
      </c>
      <c r="AA96" s="304">
        <v>5.6959751927603524</v>
      </c>
      <c r="AB96" s="304">
        <v>3.4586297998495139</v>
      </c>
      <c r="AC96" s="304"/>
      <c r="AD96" s="304">
        <v>4.8365197874767105</v>
      </c>
      <c r="AE96" s="304">
        <v>3.9095215253704119</v>
      </c>
      <c r="AF96" s="304">
        <v>0.94654101011939218</v>
      </c>
      <c r="AG96" s="304"/>
      <c r="AH96" s="304">
        <v>2.7886821935083717</v>
      </c>
      <c r="AI96" s="304">
        <v>1.4980469145202231</v>
      </c>
      <c r="AJ96" s="304">
        <v>0.11076975145170245</v>
      </c>
      <c r="AK96" s="304"/>
      <c r="AL96" s="304">
        <v>0.43691362231796449</v>
      </c>
      <c r="AM96" s="304">
        <v>0.27377245912621756</v>
      </c>
      <c r="AN96" s="304">
        <v>6.9044351764325967E-2</v>
      </c>
    </row>
    <row r="97" spans="1:40" x14ac:dyDescent="0.2">
      <c r="A97" s="13" t="str">
        <f t="shared" si="80"/>
        <v>Skilled trades occupations</v>
      </c>
      <c r="B97" s="305">
        <f t="shared" si="82"/>
        <v>2.0978669865787727</v>
      </c>
      <c r="C97" s="305">
        <f t="shared" si="83"/>
        <v>1.9855808726569253</v>
      </c>
      <c r="D97" s="305">
        <f t="shared" si="84"/>
        <v>1.7073810461202179</v>
      </c>
      <c r="E97" s="304"/>
      <c r="F97" s="304">
        <v>2.2761801694428645E-2</v>
      </c>
      <c r="G97" s="304">
        <v>3.1310664895310869E-2</v>
      </c>
      <c r="H97" s="304">
        <v>4.2624987985250738E-2</v>
      </c>
      <c r="I97" s="304"/>
      <c r="J97" s="304">
        <v>4.8243879661784603E-2</v>
      </c>
      <c r="K97" s="304">
        <v>6.3082127473156877E-2</v>
      </c>
      <c r="L97" s="304">
        <v>8.721468734097762E-2</v>
      </c>
      <c r="M97" s="304"/>
      <c r="N97" s="304">
        <v>0.22071964739264283</v>
      </c>
      <c r="O97" s="304">
        <v>0.25593808734566154</v>
      </c>
      <c r="P97" s="304">
        <v>0.27733005805243549</v>
      </c>
      <c r="Q97" s="304"/>
      <c r="R97" s="304">
        <v>0.11183931004588815</v>
      </c>
      <c r="S97" s="304">
        <v>0.12733082317689329</v>
      </c>
      <c r="T97" s="304">
        <v>0.15834488860502449</v>
      </c>
      <c r="U97" s="304"/>
      <c r="V97" s="304">
        <v>9.5139011762310446E-2</v>
      </c>
      <c r="W97" s="304">
        <v>0.10725884980895992</v>
      </c>
      <c r="X97" s="304">
        <v>0.12749000031430296</v>
      </c>
      <c r="Y97" s="304"/>
      <c r="Z97" s="304">
        <v>0.48991462344720221</v>
      </c>
      <c r="AA97" s="304">
        <v>0.44273728659982742</v>
      </c>
      <c r="AB97" s="304">
        <v>0.33265196075703141</v>
      </c>
      <c r="AC97" s="304"/>
      <c r="AD97" s="304">
        <v>0.64423220641699319</v>
      </c>
      <c r="AE97" s="304">
        <v>0.58029285616510706</v>
      </c>
      <c r="AF97" s="304">
        <v>0.33201346756092154</v>
      </c>
      <c r="AG97" s="304"/>
      <c r="AH97" s="304">
        <v>0.33771926090727866</v>
      </c>
      <c r="AI97" s="304">
        <v>0.27580909194089248</v>
      </c>
      <c r="AJ97" s="304">
        <v>0.23944728534833845</v>
      </c>
      <c r="AK97" s="304"/>
      <c r="AL97" s="304">
        <v>0.12729724525024405</v>
      </c>
      <c r="AM97" s="304">
        <v>0.10182108525111598</v>
      </c>
      <c r="AN97" s="304">
        <v>0.11026371015593542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62.700067041717226</v>
      </c>
      <c r="C98" s="305">
        <f t="shared" si="83"/>
        <v>65.732549611593797</v>
      </c>
      <c r="D98" s="305">
        <f t="shared" si="84"/>
        <v>71.667495017830404</v>
      </c>
      <c r="E98" s="304"/>
      <c r="F98" s="304">
        <v>4.157065732927448E-2</v>
      </c>
      <c r="G98" s="304">
        <v>5.8363867640458318E-2</v>
      </c>
      <c r="H98" s="304">
        <v>8.4066879549455575E-2</v>
      </c>
      <c r="I98" s="304"/>
      <c r="J98" s="304">
        <v>2.2072681115079353</v>
      </c>
      <c r="K98" s="304">
        <v>2.9980728845171174</v>
      </c>
      <c r="L98" s="304">
        <v>4.3766679518444516</v>
      </c>
      <c r="M98" s="304"/>
      <c r="N98" s="304">
        <v>6.5705221985529247</v>
      </c>
      <c r="O98" s="304">
        <v>7.9871561094895522</v>
      </c>
      <c r="P98" s="304">
        <v>10.24806525170645</v>
      </c>
      <c r="Q98" s="304"/>
      <c r="R98" s="304">
        <v>5.6305046818981728</v>
      </c>
      <c r="S98" s="304">
        <v>5.6554644718036799</v>
      </c>
      <c r="T98" s="304">
        <v>5.8740274582994285</v>
      </c>
      <c r="U98" s="304"/>
      <c r="V98" s="304">
        <v>3.6389834971066679</v>
      </c>
      <c r="W98" s="304">
        <v>3.9501481381925059</v>
      </c>
      <c r="X98" s="304">
        <v>4.6057797228208264</v>
      </c>
      <c r="Y98" s="304"/>
      <c r="Z98" s="304">
        <v>25.65463050674667</v>
      </c>
      <c r="AA98" s="304">
        <v>26.60611183035391</v>
      </c>
      <c r="AB98" s="304">
        <v>30.937503413566361</v>
      </c>
      <c r="AC98" s="304"/>
      <c r="AD98" s="304">
        <v>16.799357711701187</v>
      </c>
      <c r="AE98" s="304">
        <v>17.089332342957867</v>
      </c>
      <c r="AF98" s="304">
        <v>14.510349032174956</v>
      </c>
      <c r="AG98" s="304"/>
      <c r="AH98" s="304">
        <v>1.7474463321567386</v>
      </c>
      <c r="AI98" s="304">
        <v>0.99164158097303889</v>
      </c>
      <c r="AJ98" s="304">
        <v>0.58005356781642869</v>
      </c>
      <c r="AK98" s="304"/>
      <c r="AL98" s="304">
        <v>0.40978334471764605</v>
      </c>
      <c r="AM98" s="304">
        <v>0.39625838566565669</v>
      </c>
      <c r="AN98" s="304">
        <v>0.45098174005204328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3.1526169109047699</v>
      </c>
      <c r="C99" s="305">
        <f t="shared" si="83"/>
        <v>3.3828448958608748</v>
      </c>
      <c r="D99" s="305">
        <f>SUM(H99,L99,P99,T99,X99,AB99,AF99,AJ99,AN99)</f>
        <v>3.4169416445762306</v>
      </c>
      <c r="E99" s="304"/>
      <c r="F99" s="304">
        <v>1.7202886458203778E-2</v>
      </c>
      <c r="G99" s="304">
        <v>2.5580417118915733E-2</v>
      </c>
      <c r="H99" s="304">
        <v>3.4012362582215676E-2</v>
      </c>
      <c r="I99" s="304"/>
      <c r="J99" s="304">
        <v>0.29937401480503117</v>
      </c>
      <c r="K99" s="304">
        <v>0.37953195701539549</v>
      </c>
      <c r="L99" s="304">
        <v>0.47962367321258226</v>
      </c>
      <c r="M99" s="304"/>
      <c r="N99" s="304">
        <v>0.70201635275083685</v>
      </c>
      <c r="O99" s="304">
        <v>0.81357050230128525</v>
      </c>
      <c r="P99" s="304">
        <v>0.90826293972734051</v>
      </c>
      <c r="Q99" s="304"/>
      <c r="R99" s="304">
        <v>0.3750891901545671</v>
      </c>
      <c r="S99" s="304">
        <v>0.33742633369965297</v>
      </c>
      <c r="T99" s="304">
        <v>0.33158289449476841</v>
      </c>
      <c r="U99" s="304"/>
      <c r="V99" s="304">
        <v>0.26148621414733952</v>
      </c>
      <c r="W99" s="304">
        <v>0.31276479335856688</v>
      </c>
      <c r="X99" s="304">
        <v>0.35841050873653046</v>
      </c>
      <c r="Y99" s="304"/>
      <c r="Z99" s="304">
        <v>0.71945299161996612</v>
      </c>
      <c r="AA99" s="304">
        <v>0.73669970989259381</v>
      </c>
      <c r="AB99" s="304">
        <v>0.74266055761007843</v>
      </c>
      <c r="AC99" s="304"/>
      <c r="AD99" s="304">
        <v>0.51512584710566534</v>
      </c>
      <c r="AE99" s="304">
        <v>0.51291473861737713</v>
      </c>
      <c r="AF99" s="304">
        <v>0.31133569855412985</v>
      </c>
      <c r="AG99" s="304"/>
      <c r="AH99" s="304">
        <v>0.18409527271717424</v>
      </c>
      <c r="AI99" s="304">
        <v>0.15925485837862524</v>
      </c>
      <c r="AJ99" s="304">
        <v>9.1934151154846835E-2</v>
      </c>
      <c r="AK99" s="304"/>
      <c r="AL99" s="304">
        <v>7.8774141145985674E-2</v>
      </c>
      <c r="AM99" s="304">
        <v>0.105101585478462</v>
      </c>
      <c r="AN99" s="304">
        <v>0.159118858503738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1.9178088528008663</v>
      </c>
      <c r="C100" s="305">
        <f t="shared" si="83"/>
        <v>2.1876120559734415</v>
      </c>
      <c r="D100" s="305">
        <f t="shared" si="84"/>
        <v>2.0032958862943229</v>
      </c>
      <c r="E100" s="304"/>
      <c r="F100" s="304">
        <v>1.8784101158714976E-2</v>
      </c>
      <c r="G100" s="304">
        <v>3.8230626087403227E-2</v>
      </c>
      <c r="H100" s="304">
        <v>6.3874346418577324E-2</v>
      </c>
      <c r="I100" s="304"/>
      <c r="J100" s="304">
        <v>4.2206669139614066E-2</v>
      </c>
      <c r="K100" s="304">
        <v>6.447849644936833E-2</v>
      </c>
      <c r="L100" s="304">
        <v>8.4216278297446073E-2</v>
      </c>
      <c r="M100" s="304"/>
      <c r="N100" s="304">
        <v>0.15054353424623956</v>
      </c>
      <c r="O100" s="304">
        <v>0.22565911234001476</v>
      </c>
      <c r="P100" s="304">
        <v>0.30965876377084606</v>
      </c>
      <c r="Q100" s="304"/>
      <c r="R100" s="304">
        <v>0.10696616507614268</v>
      </c>
      <c r="S100" s="304">
        <v>0.16680002223831081</v>
      </c>
      <c r="T100" s="304">
        <v>0.24910486676050855</v>
      </c>
      <c r="U100" s="304"/>
      <c r="V100" s="304">
        <v>0.17433942058208782</v>
      </c>
      <c r="W100" s="304">
        <v>0.21680522199619276</v>
      </c>
      <c r="X100" s="304">
        <v>0.27935405878387976</v>
      </c>
      <c r="Y100" s="304"/>
      <c r="Z100" s="304">
        <v>0.48207067548761018</v>
      </c>
      <c r="AA100" s="304">
        <v>0.53078879500129761</v>
      </c>
      <c r="AB100" s="304">
        <v>0.49574062687217418</v>
      </c>
      <c r="AC100" s="304"/>
      <c r="AD100" s="304">
        <v>0.39588921221271872</v>
      </c>
      <c r="AE100" s="304">
        <v>0.43984094418042347</v>
      </c>
      <c r="AF100" s="304">
        <v>0.19662599354444291</v>
      </c>
      <c r="AG100" s="304"/>
      <c r="AH100" s="304">
        <v>0.44125692120278026</v>
      </c>
      <c r="AI100" s="304">
        <v>0.39035009446644836</v>
      </c>
      <c r="AJ100" s="304">
        <v>0.18464758280579402</v>
      </c>
      <c r="AK100" s="304"/>
      <c r="AL100" s="304">
        <v>0.10575215369495783</v>
      </c>
      <c r="AM100" s="304">
        <v>0.1146587432139822</v>
      </c>
      <c r="AN100" s="304">
        <v>0.14007336904065376</v>
      </c>
    </row>
    <row r="101" spans="1:40" x14ac:dyDescent="0.2">
      <c r="A101" s="39" t="str">
        <f t="shared" si="80"/>
        <v>Elementary occupations</v>
      </c>
      <c r="B101" s="307">
        <f t="shared" si="82"/>
        <v>7.4378203979761324</v>
      </c>
      <c r="C101" s="307">
        <f t="shared" si="83"/>
        <v>6.1541575999062577</v>
      </c>
      <c r="D101" s="307">
        <f t="shared" si="84"/>
        <v>4.9260683522990947</v>
      </c>
      <c r="E101" s="307"/>
      <c r="F101" s="307">
        <v>5.3068719263259156E-3</v>
      </c>
      <c r="G101" s="307">
        <v>5.2300368613006649E-3</v>
      </c>
      <c r="H101" s="307">
        <v>4.9648166103733998E-3</v>
      </c>
      <c r="I101" s="307"/>
      <c r="J101" s="307">
        <v>8.8563973665768972E-2</v>
      </c>
      <c r="K101" s="307">
        <v>9.7134751464628341E-2</v>
      </c>
      <c r="L101" s="307">
        <v>0.13202216704218872</v>
      </c>
      <c r="M101" s="307"/>
      <c r="N101" s="307">
        <v>0.32059291785741884</v>
      </c>
      <c r="O101" s="307">
        <v>0.33975756058616557</v>
      </c>
      <c r="P101" s="307">
        <v>0.42592063596621071</v>
      </c>
      <c r="Q101" s="307"/>
      <c r="R101" s="307">
        <v>0.30516900690590421</v>
      </c>
      <c r="S101" s="307">
        <v>0.44545329563335051</v>
      </c>
      <c r="T101" s="307">
        <v>0.69377290518164814</v>
      </c>
      <c r="U101" s="307"/>
      <c r="V101" s="307">
        <v>0.24073451553037944</v>
      </c>
      <c r="W101" s="307">
        <v>0.2468600628986766</v>
      </c>
      <c r="X101" s="307">
        <v>0.2980824352095835</v>
      </c>
      <c r="Y101" s="307"/>
      <c r="Z101" s="307">
        <v>1.4493906149745368</v>
      </c>
      <c r="AA101" s="307">
        <v>1.1070719214428213</v>
      </c>
      <c r="AB101" s="307">
        <v>0.86391625966494279</v>
      </c>
      <c r="AC101" s="307"/>
      <c r="AD101" s="307">
        <v>2.5594259783701356</v>
      </c>
      <c r="AE101" s="307">
        <v>2.3225960583782177</v>
      </c>
      <c r="AF101" s="307">
        <v>1.7806402495274458</v>
      </c>
      <c r="AG101" s="307"/>
      <c r="AH101" s="307">
        <v>1.8397211711910215</v>
      </c>
      <c r="AI101" s="307">
        <v>1.2567422261463552</v>
      </c>
      <c r="AJ101" s="307">
        <v>0.39841519122870123</v>
      </c>
      <c r="AK101" s="307"/>
      <c r="AL101" s="307">
        <v>0.62891534755464129</v>
      </c>
      <c r="AM101" s="307">
        <v>0.33331168649474202</v>
      </c>
      <c r="AN101" s="307">
        <v>0.3283336918679996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Liverpool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Liverpool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Liverpool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Liverpool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Liverpool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Liverpool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Liverpool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Liverpool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Liverpool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0.39036322600677964</v>
      </c>
      <c r="C8" s="69">
        <v>0.51858659135992691</v>
      </c>
      <c r="D8" s="69">
        <v>0.64475970844538544</v>
      </c>
      <c r="E8" s="69">
        <v>0.68893877125473124</v>
      </c>
      <c r="F8" s="69">
        <v>0.89370882476914448</v>
      </c>
      <c r="G8" s="10"/>
      <c r="H8" s="69">
        <f>F8-D8</f>
        <v>0.24894911632375905</v>
      </c>
      <c r="I8" s="69">
        <f>'RD T1'!E36</f>
        <v>0.40694772656706935</v>
      </c>
      <c r="J8" s="69">
        <f>SUM(H8:I8)</f>
        <v>0.65589684289082839</v>
      </c>
      <c r="L8" t="str">
        <f>A8</f>
        <v>11 Corporate managers and directors</v>
      </c>
      <c r="M8" s="69">
        <v>3.4649052101754436</v>
      </c>
      <c r="N8" s="69">
        <v>4.5196674144812112</v>
      </c>
      <c r="O8" s="69">
        <v>5.0584564286211009</v>
      </c>
      <c r="P8" s="69">
        <v>5.2516305175108284</v>
      </c>
      <c r="Q8" s="69">
        <v>6.6538298081520013</v>
      </c>
      <c r="R8" s="10"/>
      <c r="S8" s="69">
        <f>Q8-O8</f>
        <v>1.5953733795309004</v>
      </c>
      <c r="T8" s="69">
        <f>'RD T1'!E65</f>
        <v>3.1699072733583207</v>
      </c>
      <c r="U8" s="69">
        <f>SUM(S8:T8)</f>
        <v>4.7652806528892206</v>
      </c>
      <c r="W8" t="str">
        <f>A8</f>
        <v>11 Corporate managers and directors</v>
      </c>
      <c r="X8" s="69">
        <v>9.1071016603239627</v>
      </c>
      <c r="Y8" s="69">
        <v>12.270859267284637</v>
      </c>
      <c r="Z8" s="69">
        <v>12.222801829441694</v>
      </c>
      <c r="AA8" s="69">
        <v>11.82426780299015</v>
      </c>
      <c r="AB8" s="69">
        <v>14.341569818817312</v>
      </c>
      <c r="AC8" s="69"/>
      <c r="AD8" s="69">
        <f>AB8-Z8</f>
        <v>2.1187679893756179</v>
      </c>
      <c r="AE8" s="69">
        <f>'RD T1'!E94</f>
        <v>7.2284254457687496</v>
      </c>
      <c r="AF8" s="69">
        <f>SUM(AD8:AE8)</f>
        <v>9.3471934351443675</v>
      </c>
      <c r="AH8" t="str">
        <f>L8</f>
        <v>11 Corporate managers and directors</v>
      </c>
      <c r="AI8" s="69">
        <v>2.0474159893766708</v>
      </c>
      <c r="AJ8" s="69">
        <v>2.5185950154965231</v>
      </c>
      <c r="AK8" s="69">
        <v>2.5823003226786092</v>
      </c>
      <c r="AL8" s="69">
        <v>2.362417867184484</v>
      </c>
      <c r="AM8" s="69">
        <v>2.6595423850235038</v>
      </c>
      <c r="AN8" s="69"/>
      <c r="AO8" s="69">
        <f>AM8-AK8</f>
        <v>7.7242062344894613E-2</v>
      </c>
      <c r="AP8" s="69">
        <f>'RD T1'!E123</f>
        <v>1.310412434303271</v>
      </c>
      <c r="AQ8" s="69">
        <f>SUM(AO8:AP8)</f>
        <v>1.3876544966481656</v>
      </c>
      <c r="AS8" t="str">
        <f>W8</f>
        <v>11 Corporate managers and directors</v>
      </c>
      <c r="AT8" s="69">
        <v>2.5527446369609619</v>
      </c>
      <c r="AU8" s="69">
        <v>3.2153315941883718</v>
      </c>
      <c r="AV8" s="69">
        <v>3.3036069666151331</v>
      </c>
      <c r="AW8" s="69">
        <v>2.9779708676339105</v>
      </c>
      <c r="AX8" s="69">
        <v>3.5217835995022404</v>
      </c>
      <c r="AY8" s="69"/>
      <c r="AZ8" s="69">
        <f>AX8-AV8</f>
        <v>0.21817663288710731</v>
      </c>
      <c r="BA8" s="69">
        <f>'RD T1'!E152</f>
        <v>1.6559134670570101</v>
      </c>
      <c r="BB8" s="69">
        <f>SUM(AZ8:BA8)</f>
        <v>1.8740900999441175</v>
      </c>
      <c r="BD8" t="str">
        <f>AH8</f>
        <v>11 Corporate managers and directors</v>
      </c>
      <c r="BE8" s="69">
        <v>6.8187862152145575</v>
      </c>
      <c r="BF8" s="69">
        <v>7.7220184715941249</v>
      </c>
      <c r="BG8" s="69">
        <v>7.9621132227425271</v>
      </c>
      <c r="BH8" s="69">
        <v>6.6127514741557496</v>
      </c>
      <c r="BI8" s="69">
        <v>6.5503959833844849</v>
      </c>
      <c r="BJ8" s="69"/>
      <c r="BK8" s="69">
        <f>BI8-BG8</f>
        <v>-1.4117172393580422</v>
      </c>
      <c r="BL8" s="69">
        <f>'RD T1'!E181</f>
        <v>2.9919184017700728</v>
      </c>
      <c r="BM8" s="69">
        <f>SUM(BK8:BL8)</f>
        <v>1.5802011624120307</v>
      </c>
      <c r="BO8" t="str">
        <f>AS8</f>
        <v>11 Corporate managers and directors</v>
      </c>
      <c r="BP8" s="69">
        <v>5.9405556471807168</v>
      </c>
      <c r="BQ8" s="69">
        <v>6.2409485025974218</v>
      </c>
      <c r="BR8" s="69">
        <v>6.0042981464667022</v>
      </c>
      <c r="BS8" s="69">
        <v>4.8539426272852104</v>
      </c>
      <c r="BT8" s="69">
        <v>3.9925687279139774</v>
      </c>
      <c r="BU8" s="69"/>
      <c r="BV8" s="69">
        <f>BT8-BR8</f>
        <v>-2.0117294185527248</v>
      </c>
      <c r="BW8" s="69">
        <f>'RD T1'!E210</f>
        <v>2.121800565778365</v>
      </c>
      <c r="BX8" s="69">
        <f>SUM(BV8:BW8)</f>
        <v>0.11007114722564015</v>
      </c>
      <c r="BZ8" t="str">
        <f>BD8</f>
        <v>11 Corporate managers and directors</v>
      </c>
      <c r="CA8" s="69">
        <v>3.5143467680649976</v>
      </c>
      <c r="CB8" s="69">
        <v>3.9324436810581984</v>
      </c>
      <c r="CC8" s="69">
        <v>4.096957737851409</v>
      </c>
      <c r="CD8" s="69">
        <v>3.182819230830471</v>
      </c>
      <c r="CE8" s="69">
        <v>2.4450654567488028</v>
      </c>
      <c r="CF8" s="69"/>
      <c r="CG8" s="69">
        <f>CE8-CC8</f>
        <v>-1.6518922811026062</v>
      </c>
      <c r="CH8" s="69">
        <f>'RD T1'!E239</f>
        <v>1.3897307059256714</v>
      </c>
      <c r="CI8" s="69">
        <f>SUM(CG8:CH8)</f>
        <v>-0.26216157517693484</v>
      </c>
      <c r="CK8" t="str">
        <f>BO8</f>
        <v>11 Corporate managers and directors</v>
      </c>
      <c r="CL8" s="69">
        <v>0.90741486477642874</v>
      </c>
      <c r="CM8" s="69">
        <v>0.88883171995672117</v>
      </c>
      <c r="CN8" s="69">
        <v>1.0329908958460217</v>
      </c>
      <c r="CO8" s="69">
        <v>1.0023374371663669</v>
      </c>
      <c r="CP8" s="69">
        <v>1.3097797454240958</v>
      </c>
      <c r="CQ8" s="69"/>
      <c r="CR8" s="69">
        <f>CP8-CN8</f>
        <v>0.27678884957807415</v>
      </c>
      <c r="CS8" s="69">
        <f>'RD T1'!E268</f>
        <v>0.37332436412734982</v>
      </c>
      <c r="CT8" s="69">
        <f>SUM(CR8:CS8)</f>
        <v>0.65011321370542396</v>
      </c>
    </row>
    <row r="9" spans="1:98" x14ac:dyDescent="0.2">
      <c r="A9" s="10" t="str">
        <f>name!D5</f>
        <v>12 Other managers and proprietors</v>
      </c>
      <c r="B9" s="69">
        <v>0.16985389813221</v>
      </c>
      <c r="C9" s="69">
        <v>0.20687718374813183</v>
      </c>
      <c r="D9" s="69">
        <v>0.23686200982454853</v>
      </c>
      <c r="E9" s="69">
        <v>0.28720861110705592</v>
      </c>
      <c r="F9" s="69">
        <v>0.38594411608053542</v>
      </c>
      <c r="H9" s="69">
        <f t="shared" ref="H9:H32" si="26">F9-D9</f>
        <v>0.14908210625598689</v>
      </c>
      <c r="I9" s="69">
        <f>'RD T1'!E37</f>
        <v>0.19442912908269794</v>
      </c>
      <c r="J9" s="69">
        <f t="shared" ref="J9:J32" si="27">SUM(H9:I9)</f>
        <v>0.34351123533868483</v>
      </c>
      <c r="L9" t="str">
        <f t="shared" ref="L9:L32" si="28">A9</f>
        <v>12 Other managers and proprietors</v>
      </c>
      <c r="M9" s="69">
        <v>1.5607034853164188</v>
      </c>
      <c r="N9" s="69">
        <v>1.8736829976894218</v>
      </c>
      <c r="O9" s="69">
        <v>2.1396741137398196</v>
      </c>
      <c r="P9" s="69">
        <v>2.4897770616459489</v>
      </c>
      <c r="Q9" s="69">
        <v>3.3623088089632263</v>
      </c>
      <c r="S9" s="69">
        <f t="shared" ref="S9:S35" si="29">Q9-O9</f>
        <v>1.2226346952234066</v>
      </c>
      <c r="T9" s="69">
        <f>'RD T1'!E66</f>
        <v>1.689332325937595</v>
      </c>
      <c r="U9" s="69">
        <f t="shared" ref="U9:U32" si="30">SUM(S9:T9)</f>
        <v>2.9119670211610016</v>
      </c>
      <c r="W9" t="str">
        <f t="shared" ref="W9:W32" si="31">A9</f>
        <v>12 Other managers and proprietors</v>
      </c>
      <c r="X9" s="69">
        <v>3.8046658432099592</v>
      </c>
      <c r="Y9" s="69">
        <v>4.5996644614397679</v>
      </c>
      <c r="Z9" s="69">
        <v>4.7290267423627164</v>
      </c>
      <c r="AA9" s="69">
        <v>5.3029740679963489</v>
      </c>
      <c r="AB9" s="69">
        <v>7.0343722215177804</v>
      </c>
      <c r="AC9" s="69"/>
      <c r="AD9" s="69">
        <f t="shared" ref="AD9:AD32" si="32">AB9-Z9</f>
        <v>2.305345479155064</v>
      </c>
      <c r="AE9" s="69">
        <f>'RD T1'!E95</f>
        <v>3.5844667964488646</v>
      </c>
      <c r="AF9" s="69">
        <f t="shared" ref="AF9:AF32" si="33">SUM(AD9:AE9)</f>
        <v>5.8898122756039282</v>
      </c>
      <c r="AH9" t="str">
        <f t="shared" ref="AH9:AH32" si="34">L9</f>
        <v>12 Other managers and proprietors</v>
      </c>
      <c r="AI9" s="69">
        <v>1.1005807496393472</v>
      </c>
      <c r="AJ9" s="69">
        <v>1.2546463626741886</v>
      </c>
      <c r="AK9" s="69">
        <v>1.3964840920813442</v>
      </c>
      <c r="AL9" s="69">
        <v>1.4386894281638496</v>
      </c>
      <c r="AM9" s="69">
        <v>1.8397322354230292</v>
      </c>
      <c r="AN9" s="69"/>
      <c r="AO9" s="69">
        <f t="shared" ref="AO9:AO32" si="35">AM9-AK9</f>
        <v>0.44324814334168505</v>
      </c>
      <c r="AP9" s="69">
        <f>'RD T1'!E124</f>
        <v>0.97109886006127777</v>
      </c>
      <c r="AQ9" s="69">
        <f t="shared" ref="AQ9:AQ32" si="36">SUM(AO9:AP9)</f>
        <v>1.4143470034029628</v>
      </c>
      <c r="AS9" t="str">
        <f t="shared" ref="AS9:AS32" si="37">W9</f>
        <v>12 Other managers and proprietors</v>
      </c>
      <c r="AT9" s="69">
        <v>1.227892672768242</v>
      </c>
      <c r="AU9" s="69">
        <v>1.4671475410297252</v>
      </c>
      <c r="AV9" s="69">
        <v>1.5083193796142595</v>
      </c>
      <c r="AW9" s="69">
        <v>1.6775543837450855</v>
      </c>
      <c r="AX9" s="69">
        <v>2.1081733627332291</v>
      </c>
      <c r="AY9" s="69"/>
      <c r="AZ9" s="69">
        <f t="shared" ref="AZ9:AZ32" si="38">AX9-AV9</f>
        <v>0.59985398311896954</v>
      </c>
      <c r="BA9" s="69">
        <f>'RD T1'!E153</f>
        <v>1.0581219203139123</v>
      </c>
      <c r="BB9" s="69">
        <f t="shared" ref="BB9:BB32" si="39">SUM(AZ9:BA9)</f>
        <v>1.6579759034328818</v>
      </c>
      <c r="BD9" t="str">
        <f t="shared" ref="BD9:BD32" si="40">AH9</f>
        <v>12 Other managers and proprietors</v>
      </c>
      <c r="BE9" s="69">
        <v>3.9812022288079221</v>
      </c>
      <c r="BF9" s="69">
        <v>3.8507450692789513</v>
      </c>
      <c r="BG9" s="69">
        <v>4.0507242454357373</v>
      </c>
      <c r="BH9" s="69">
        <v>3.6507875530654648</v>
      </c>
      <c r="BI9" s="69">
        <v>3.6852685231518021</v>
      </c>
      <c r="BJ9" s="69"/>
      <c r="BK9" s="69">
        <f t="shared" ref="BK9:BK32" si="41">BI9-BG9</f>
        <v>-0.36545572228393519</v>
      </c>
      <c r="BL9" s="69">
        <f>'RD T1'!E182</f>
        <v>1.78133540998784</v>
      </c>
      <c r="BM9" s="69">
        <f t="shared" ref="BM9:BM32" si="42">SUM(BK9:BL9)</f>
        <v>1.4158796877039048</v>
      </c>
      <c r="BO9" t="str">
        <f t="shared" ref="BO9:BO32" si="43">AS9</f>
        <v>12 Other managers and proprietors</v>
      </c>
      <c r="BP9" s="69">
        <v>3.8360151834294745</v>
      </c>
      <c r="BQ9" s="69">
        <v>3.8901803039199403</v>
      </c>
      <c r="BR9" s="69">
        <v>3.9219445250021376</v>
      </c>
      <c r="BS9" s="69">
        <v>3.8707987783720244</v>
      </c>
      <c r="BT9" s="69">
        <v>3.6200011716353728</v>
      </c>
      <c r="BU9" s="69"/>
      <c r="BV9" s="69">
        <f t="shared" ref="BV9:BV32" si="44">BT9-BR9</f>
        <v>-0.30194335336676481</v>
      </c>
      <c r="BW9" s="69">
        <f>'RD T1'!E211</f>
        <v>1.9834857202202063</v>
      </c>
      <c r="BX9" s="69">
        <f t="shared" ref="BX9:BX32" si="45">SUM(BV9:BW9)</f>
        <v>1.6815423668534415</v>
      </c>
      <c r="BZ9" t="str">
        <f t="shared" ref="BZ9:BZ32" si="46">BD9</f>
        <v>12 Other managers and proprietors</v>
      </c>
      <c r="CA9" s="69">
        <v>2.3979479246663855</v>
      </c>
      <c r="CB9" s="69">
        <v>2.3965163260533577</v>
      </c>
      <c r="CC9" s="69">
        <v>2.4946025555137963</v>
      </c>
      <c r="CD9" s="69">
        <v>2.160814491696609</v>
      </c>
      <c r="CE9" s="69">
        <v>1.6178031819064786</v>
      </c>
      <c r="CF9" s="69"/>
      <c r="CG9" s="69">
        <f t="shared" ref="CG9:CG32" si="47">CE9-CC9</f>
        <v>-0.87679937360731763</v>
      </c>
      <c r="CH9" s="69">
        <f>'RD T1'!E240</f>
        <v>0.97635395001617564</v>
      </c>
      <c r="CI9" s="69">
        <f t="shared" ref="CI9:CI32" si="48">SUM(CG9:CH9)</f>
        <v>9.9554576408858009E-2</v>
      </c>
      <c r="CK9" t="str">
        <f t="shared" ref="CK9:CK32" si="49">BO9</f>
        <v>12 Other managers and proprietors</v>
      </c>
      <c r="CL9" s="69">
        <v>1.1492081629199729</v>
      </c>
      <c r="CM9" s="69">
        <v>0.92866135958262441</v>
      </c>
      <c r="CN9" s="69">
        <v>1.0858334718896496</v>
      </c>
      <c r="CO9" s="69">
        <v>1.1251943050613862</v>
      </c>
      <c r="CP9" s="69">
        <v>1.375932357715111</v>
      </c>
      <c r="CQ9" s="69"/>
      <c r="CR9" s="69">
        <f t="shared" ref="CR9:CR32" si="50">CP9-CN9</f>
        <v>0.29009888582546139</v>
      </c>
      <c r="CS9" s="69">
        <f>'RD T1'!E269</f>
        <v>0.46291477835811079</v>
      </c>
      <c r="CT9" s="69">
        <f t="shared" ref="CT9:CT32" si="51">SUM(CR9:CS9)</f>
        <v>0.75301366418357218</v>
      </c>
    </row>
    <row r="10" spans="1:98" x14ac:dyDescent="0.2">
      <c r="A10" s="10" t="str">
        <f>name!D6</f>
        <v>21 Science, research, engineering and technology professionals</v>
      </c>
      <c r="B10" s="69">
        <v>1.3673150738476503</v>
      </c>
      <c r="C10" s="69">
        <v>1.6710815928215077</v>
      </c>
      <c r="D10" s="69">
        <v>1.9239281215660833</v>
      </c>
      <c r="E10" s="69">
        <v>2.5597626299882137</v>
      </c>
      <c r="F10" s="69">
        <v>3.2960038074301758</v>
      </c>
      <c r="G10" s="11"/>
      <c r="H10" s="69">
        <f t="shared" si="26"/>
        <v>1.3720756858640926</v>
      </c>
      <c r="I10" s="69">
        <f>'RD T1'!E38</f>
        <v>1.0973992037753886</v>
      </c>
      <c r="J10" s="69">
        <f t="shared" si="27"/>
        <v>2.4694748896394811</v>
      </c>
      <c r="L10" t="str">
        <f t="shared" si="28"/>
        <v>21 Science, research, engineering and technology professionals</v>
      </c>
      <c r="M10" s="69">
        <v>4.8947496184320682</v>
      </c>
      <c r="N10" s="69">
        <v>6.0766309272510064</v>
      </c>
      <c r="O10" s="69">
        <v>6.935636721461095</v>
      </c>
      <c r="P10" s="69">
        <v>9.8694819413727899</v>
      </c>
      <c r="Q10" s="69">
        <v>13.135371387944131</v>
      </c>
      <c r="R10" s="11"/>
      <c r="S10" s="69">
        <f t="shared" si="29"/>
        <v>6.1997346664830362</v>
      </c>
      <c r="T10" s="69">
        <f>'RD T1'!E67</f>
        <v>4.4728151850408855</v>
      </c>
      <c r="U10" s="69">
        <f t="shared" si="30"/>
        <v>10.672549851523922</v>
      </c>
      <c r="W10" t="str">
        <f t="shared" si="31"/>
        <v>21 Science, research, engineering and technology professionals</v>
      </c>
      <c r="X10" s="69">
        <v>9.9915143096223193</v>
      </c>
      <c r="Y10" s="69">
        <v>12.605903574919214</v>
      </c>
      <c r="Z10" s="69">
        <v>12.454040980702141</v>
      </c>
      <c r="AA10" s="69">
        <v>15.46657680800257</v>
      </c>
      <c r="AB10" s="69">
        <v>18.300763958084367</v>
      </c>
      <c r="AC10" s="69"/>
      <c r="AD10" s="69">
        <f t="shared" si="32"/>
        <v>5.8467229773822265</v>
      </c>
      <c r="AE10" s="69">
        <f>'RD T1'!E96</f>
        <v>6.2191350782351407</v>
      </c>
      <c r="AF10" s="69">
        <f t="shared" si="33"/>
        <v>12.065858055617367</v>
      </c>
      <c r="AH10" t="str">
        <f t="shared" si="34"/>
        <v>21 Science, research, engineering and technology professionals</v>
      </c>
      <c r="AI10" s="69">
        <v>1.0775859788456685</v>
      </c>
      <c r="AJ10" s="69">
        <v>1.2677941973682449</v>
      </c>
      <c r="AK10" s="69">
        <v>1.3150090538206145</v>
      </c>
      <c r="AL10" s="69">
        <v>1.5775110885466355</v>
      </c>
      <c r="AM10" s="69">
        <v>1.8613110247683153</v>
      </c>
      <c r="AN10" s="69"/>
      <c r="AO10" s="69">
        <f t="shared" si="35"/>
        <v>0.54630197094770083</v>
      </c>
      <c r="AP10" s="69">
        <f>'RD T1'!E125</f>
        <v>0.62391203645910143</v>
      </c>
      <c r="AQ10" s="69">
        <f t="shared" si="36"/>
        <v>1.1702140074068024</v>
      </c>
      <c r="AS10" t="str">
        <f t="shared" si="37"/>
        <v>21 Science, research, engineering and technology professionals</v>
      </c>
      <c r="AT10" s="69">
        <v>2.8245799527243896</v>
      </c>
      <c r="AU10" s="69">
        <v>3.3744118122844267</v>
      </c>
      <c r="AV10" s="69">
        <v>3.3337276418382316</v>
      </c>
      <c r="AW10" s="69">
        <v>3.6873956627371562</v>
      </c>
      <c r="AX10" s="69">
        <v>4.1358048173951198</v>
      </c>
      <c r="AY10" s="69"/>
      <c r="AZ10" s="69">
        <f t="shared" si="38"/>
        <v>0.80207717555688829</v>
      </c>
      <c r="BA10" s="69">
        <f>'RD T1'!E154</f>
        <v>1.2987861430238818</v>
      </c>
      <c r="BB10" s="69">
        <f t="shared" si="39"/>
        <v>2.1008633185807701</v>
      </c>
      <c r="BD10" t="str">
        <f t="shared" si="40"/>
        <v>21 Science, research, engineering and technology professionals</v>
      </c>
      <c r="BE10" s="69">
        <v>4.5182116006419824</v>
      </c>
      <c r="BF10" s="69">
        <v>4.6796984336346332</v>
      </c>
      <c r="BG10" s="69">
        <v>4.6990141500444231</v>
      </c>
      <c r="BH10" s="69">
        <v>4.9978760991044737</v>
      </c>
      <c r="BI10" s="69">
        <v>4.4867035561547759</v>
      </c>
      <c r="BJ10" s="69"/>
      <c r="BK10" s="69">
        <f t="shared" si="41"/>
        <v>-0.21231059388964724</v>
      </c>
      <c r="BL10" s="69">
        <f>'RD T1'!E183</f>
        <v>1.4285138314340042</v>
      </c>
      <c r="BM10" s="69">
        <f t="shared" si="42"/>
        <v>1.216203237544357</v>
      </c>
      <c r="BO10" t="str">
        <f t="shared" si="43"/>
        <v>21 Science, research, engineering and technology professionals</v>
      </c>
      <c r="BP10" s="69">
        <v>3.4934970575146806</v>
      </c>
      <c r="BQ10" s="69">
        <v>3.5813227482573002</v>
      </c>
      <c r="BR10" s="69">
        <v>3.5470339130618096</v>
      </c>
      <c r="BS10" s="69">
        <v>4.0164291022478391</v>
      </c>
      <c r="BT10" s="69">
        <v>3.6907499338304453</v>
      </c>
      <c r="BU10" s="69"/>
      <c r="BV10" s="69">
        <f t="shared" si="44"/>
        <v>0.14371602076863566</v>
      </c>
      <c r="BW10" s="69">
        <f>'RD T1'!E212</f>
        <v>1.3278310662835811</v>
      </c>
      <c r="BX10" s="69">
        <f t="shared" si="45"/>
        <v>1.4715470870522167</v>
      </c>
      <c r="BZ10" t="str">
        <f t="shared" si="46"/>
        <v>21 Science, research, engineering and technology professionals</v>
      </c>
      <c r="CA10" s="69">
        <v>1.7866085566560899</v>
      </c>
      <c r="CB10" s="69">
        <v>1.9779137811684395</v>
      </c>
      <c r="CC10" s="69">
        <v>1.9998414434748768</v>
      </c>
      <c r="CD10" s="69">
        <v>2.0823178808878371</v>
      </c>
      <c r="CE10" s="69">
        <v>1.4931242516915413</v>
      </c>
      <c r="CF10" s="69"/>
      <c r="CG10" s="69">
        <f t="shared" si="47"/>
        <v>-0.50671719178333552</v>
      </c>
      <c r="CH10" s="69">
        <f>'RD T1'!E241</f>
        <v>0.60906335399391209</v>
      </c>
      <c r="CI10" s="69">
        <f t="shared" si="48"/>
        <v>0.10234616221057657</v>
      </c>
      <c r="CK10" t="str">
        <f t="shared" si="49"/>
        <v>21 Science, research, engineering and technology professionals</v>
      </c>
      <c r="CL10" s="69">
        <v>0.42839266941893028</v>
      </c>
      <c r="CM10" s="69">
        <v>0.42720053174644035</v>
      </c>
      <c r="CN10" s="69">
        <v>0.50748448200288687</v>
      </c>
      <c r="CO10" s="69">
        <v>0.77030077709417977</v>
      </c>
      <c r="CP10" s="69">
        <v>1.0466150732338206</v>
      </c>
      <c r="CQ10" s="69"/>
      <c r="CR10" s="69">
        <f t="shared" si="50"/>
        <v>0.53913059123093376</v>
      </c>
      <c r="CS10" s="69">
        <f>'RD T1'!E270</f>
        <v>0.26171038146451037</v>
      </c>
      <c r="CT10" s="69">
        <f t="shared" si="51"/>
        <v>0.80084097269544419</v>
      </c>
    </row>
    <row r="11" spans="1:98" x14ac:dyDescent="0.2">
      <c r="A11" s="10" t="str">
        <f>name!D7</f>
        <v>22 Health professionals</v>
      </c>
      <c r="B11" s="69">
        <v>1.9219346306368623</v>
      </c>
      <c r="C11" s="69">
        <v>2.3369757478923536</v>
      </c>
      <c r="D11" s="69">
        <v>2.6471861677698008</v>
      </c>
      <c r="E11" s="69">
        <v>3.2489998505924271</v>
      </c>
      <c r="F11" s="69">
        <v>4.2529490997704569</v>
      </c>
      <c r="G11" s="11"/>
      <c r="H11" s="69">
        <f t="shared" si="26"/>
        <v>1.6057629320006561</v>
      </c>
      <c r="I11" s="69">
        <f>'RD T1'!E39</f>
        <v>1.7490755944726302</v>
      </c>
      <c r="J11" s="69">
        <f t="shared" si="27"/>
        <v>3.3548385264732863</v>
      </c>
      <c r="L11" t="str">
        <f t="shared" si="28"/>
        <v>22 Health professionals</v>
      </c>
      <c r="M11" s="69">
        <v>5.2297423098320985</v>
      </c>
      <c r="N11" s="69">
        <v>6.4128168190326402</v>
      </c>
      <c r="O11" s="69">
        <v>7.2198783698265094</v>
      </c>
      <c r="P11" s="69">
        <v>8.0291865881253113</v>
      </c>
      <c r="Q11" s="69">
        <v>10.145996506864998</v>
      </c>
      <c r="R11" s="11"/>
      <c r="S11" s="69">
        <f t="shared" si="29"/>
        <v>2.9261181370384888</v>
      </c>
      <c r="T11" s="69">
        <f>'RD T1'!E68</f>
        <v>4.5211682214661799</v>
      </c>
      <c r="U11" s="69">
        <f t="shared" si="30"/>
        <v>7.4472863585046687</v>
      </c>
      <c r="W11" t="str">
        <f t="shared" si="31"/>
        <v>22 Health professionals</v>
      </c>
      <c r="X11" s="69">
        <v>12.034331351738192</v>
      </c>
      <c r="Y11" s="69">
        <v>15.178981245516132</v>
      </c>
      <c r="Z11" s="69">
        <v>15.269672115956805</v>
      </c>
      <c r="AA11" s="69">
        <v>15.987334615040968</v>
      </c>
      <c r="AB11" s="69">
        <v>18.417763269770106</v>
      </c>
      <c r="AC11" s="69"/>
      <c r="AD11" s="69">
        <f t="shared" si="32"/>
        <v>3.1480911538133007</v>
      </c>
      <c r="AE11" s="69">
        <f>'RD T1'!E97</f>
        <v>9.3619823788856262</v>
      </c>
      <c r="AF11" s="69">
        <f t="shared" si="33"/>
        <v>12.510073532698927</v>
      </c>
      <c r="AH11" t="str">
        <f t="shared" si="34"/>
        <v>22 Health professionals</v>
      </c>
      <c r="AI11" s="69">
        <v>6.5892479031724713</v>
      </c>
      <c r="AJ11" s="69">
        <v>5.5209422066186189</v>
      </c>
      <c r="AK11" s="69">
        <v>4.8937542665821017</v>
      </c>
      <c r="AL11" s="69">
        <v>2.4998305514910428</v>
      </c>
      <c r="AM11" s="69">
        <v>0.85181134944431924</v>
      </c>
      <c r="AN11" s="69"/>
      <c r="AO11" s="69">
        <f t="shared" si="35"/>
        <v>-4.0419429171377823</v>
      </c>
      <c r="AP11" s="69">
        <f>'RD T1'!E126</f>
        <v>0.80634257083406868</v>
      </c>
      <c r="AQ11" s="69">
        <f t="shared" si="36"/>
        <v>-3.2356003463037135</v>
      </c>
      <c r="AS11" t="str">
        <f t="shared" si="37"/>
        <v>22 Health professionals</v>
      </c>
      <c r="AT11" s="69">
        <v>0.70318705281124239</v>
      </c>
      <c r="AU11" s="69">
        <v>0.90074788097808489</v>
      </c>
      <c r="AV11" s="69">
        <v>0.94454717417002554</v>
      </c>
      <c r="AW11" s="69">
        <v>1.0069888268927378</v>
      </c>
      <c r="AX11" s="69">
        <v>1.2096033658119243</v>
      </c>
      <c r="AY11" s="69"/>
      <c r="AZ11" s="69">
        <f t="shared" si="38"/>
        <v>0.26505619164189875</v>
      </c>
      <c r="BA11" s="69">
        <f>'RD T1'!E155</f>
        <v>0.52027673420872511</v>
      </c>
      <c r="BB11" s="69">
        <f t="shared" si="39"/>
        <v>0.78533292585062386</v>
      </c>
      <c r="BD11" t="str">
        <f t="shared" si="40"/>
        <v>22 Health professionals</v>
      </c>
      <c r="BE11" s="69">
        <v>2.7770646888895696</v>
      </c>
      <c r="BF11" s="69">
        <v>3.677735771488142</v>
      </c>
      <c r="BG11" s="69">
        <v>3.9353456521719345</v>
      </c>
      <c r="BH11" s="69">
        <v>3.9032117605021996</v>
      </c>
      <c r="BI11" s="69">
        <v>4.298877050886829</v>
      </c>
      <c r="BJ11" s="69"/>
      <c r="BK11" s="69">
        <f t="shared" si="41"/>
        <v>0.36353139871489448</v>
      </c>
      <c r="BL11" s="69">
        <f>'RD T1'!E184</f>
        <v>2.1760950877439802</v>
      </c>
      <c r="BM11" s="69">
        <f t="shared" si="42"/>
        <v>2.5396264864588747</v>
      </c>
      <c r="BO11" t="str">
        <f t="shared" si="43"/>
        <v>22 Health professionals</v>
      </c>
      <c r="BP11" s="69">
        <v>2.2025376632739935</v>
      </c>
      <c r="BQ11" s="69">
        <v>2.6803194483249935</v>
      </c>
      <c r="BR11" s="69">
        <v>2.5872868107514715</v>
      </c>
      <c r="BS11" s="69">
        <v>2.5055864403771531</v>
      </c>
      <c r="BT11" s="69">
        <v>2.0211866157887584</v>
      </c>
      <c r="BU11" s="69"/>
      <c r="BV11" s="69">
        <f t="shared" si="44"/>
        <v>-0.56610019496271313</v>
      </c>
      <c r="BW11" s="69">
        <f>'RD T1'!E213</f>
        <v>1.0579011616418856</v>
      </c>
      <c r="BX11" s="69">
        <f t="shared" si="45"/>
        <v>0.4918009666791725</v>
      </c>
      <c r="BZ11" t="str">
        <f t="shared" si="46"/>
        <v>22 Health professionals</v>
      </c>
      <c r="CA11" s="69">
        <v>1.2775932948388806</v>
      </c>
      <c r="CB11" s="69">
        <v>1.5589183456127971</v>
      </c>
      <c r="CC11" s="69">
        <v>1.4916775224844367</v>
      </c>
      <c r="CD11" s="69">
        <v>1.293105249916733</v>
      </c>
      <c r="CE11" s="69">
        <v>0.93907555324298819</v>
      </c>
      <c r="CF11" s="69"/>
      <c r="CG11" s="69">
        <f t="shared" si="47"/>
        <v>-0.55260196924144855</v>
      </c>
      <c r="CH11" s="69">
        <f>'RD T1'!E242</f>
        <v>0.543330443048478</v>
      </c>
      <c r="CI11" s="69">
        <f t="shared" si="48"/>
        <v>-9.2715261929705584E-3</v>
      </c>
      <c r="CK11" t="str">
        <f t="shared" si="49"/>
        <v>22 Health professionals</v>
      </c>
      <c r="CL11" s="69">
        <v>0.14517078113173151</v>
      </c>
      <c r="CM11" s="69">
        <v>0.15204648637696763</v>
      </c>
      <c r="CN11" s="69">
        <v>0.19798448816440398</v>
      </c>
      <c r="CO11" s="69">
        <v>0.21648939963808664</v>
      </c>
      <c r="CP11" s="69">
        <v>0.31693123960989877</v>
      </c>
      <c r="CQ11" s="69"/>
      <c r="CR11" s="69">
        <f t="shared" si="50"/>
        <v>0.1189467514454948</v>
      </c>
      <c r="CS11" s="69">
        <f>'RD T1'!E271</f>
        <v>9.2408073998709192E-2</v>
      </c>
      <c r="CT11" s="69">
        <f t="shared" si="51"/>
        <v>0.21135482544420398</v>
      </c>
    </row>
    <row r="12" spans="1:98" x14ac:dyDescent="0.2">
      <c r="A12" s="10" t="str">
        <f>name!D8</f>
        <v>23 Teaching and other educational professionals</v>
      </c>
      <c r="B12" s="69">
        <v>2.8532290809837635</v>
      </c>
      <c r="C12" s="69">
        <v>3.2877243304831021</v>
      </c>
      <c r="D12" s="69">
        <v>3.5823897797721611</v>
      </c>
      <c r="E12" s="69">
        <v>4.061714441223951</v>
      </c>
      <c r="F12" s="69">
        <v>4.9381308425618338</v>
      </c>
      <c r="G12" s="11"/>
      <c r="H12" s="69">
        <f t="shared" si="26"/>
        <v>1.3557410627896727</v>
      </c>
      <c r="I12" s="69">
        <f>'RD T1'!E40</f>
        <v>2.1383204021233593</v>
      </c>
      <c r="J12" s="69">
        <f t="shared" si="27"/>
        <v>3.4940614649130319</v>
      </c>
      <c r="L12" t="str">
        <f t="shared" si="28"/>
        <v>23 Teaching and other educational professionals</v>
      </c>
      <c r="M12" s="69">
        <v>15.953558708547014</v>
      </c>
      <c r="N12" s="69">
        <v>18.284433357564357</v>
      </c>
      <c r="O12" s="69">
        <v>20.162437720753712</v>
      </c>
      <c r="P12" s="69">
        <v>22.670826724765078</v>
      </c>
      <c r="Q12" s="69">
        <v>27.694600692168788</v>
      </c>
      <c r="R12" s="11"/>
      <c r="S12" s="69">
        <f t="shared" si="29"/>
        <v>7.532162971415076</v>
      </c>
      <c r="T12" s="69">
        <f>'RD T1'!E69</f>
        <v>12.406685289004182</v>
      </c>
      <c r="U12" s="69">
        <f t="shared" si="30"/>
        <v>19.938848260419256</v>
      </c>
      <c r="W12" t="str">
        <f t="shared" si="31"/>
        <v>23 Teaching and other educational professionals</v>
      </c>
      <c r="X12" s="69">
        <v>11.276375104981593</v>
      </c>
      <c r="Y12" s="69">
        <v>11.180013970479955</v>
      </c>
      <c r="Z12" s="69">
        <v>11.033344673814305</v>
      </c>
      <c r="AA12" s="69">
        <v>9.4905715864266771</v>
      </c>
      <c r="AB12" s="69">
        <v>7.6931658884485579</v>
      </c>
      <c r="AC12" s="69"/>
      <c r="AD12" s="69">
        <f t="shared" si="32"/>
        <v>-3.3401787853657474</v>
      </c>
      <c r="AE12" s="69">
        <f>'RD T1'!E98</f>
        <v>4.6552623508127047</v>
      </c>
      <c r="AF12" s="69">
        <f t="shared" si="33"/>
        <v>1.3150835654469573</v>
      </c>
      <c r="AH12" t="str">
        <f t="shared" si="34"/>
        <v>23 Teaching and other educational professionals</v>
      </c>
      <c r="AI12" s="69">
        <v>1.4493205052384992</v>
      </c>
      <c r="AJ12" s="69">
        <v>1.0207989446434764</v>
      </c>
      <c r="AK12" s="69">
        <v>0.91978015994697193</v>
      </c>
      <c r="AL12" s="69">
        <v>0.58567121300213953</v>
      </c>
      <c r="AM12" s="69">
        <v>0.6195239539721763</v>
      </c>
      <c r="AN12" s="69"/>
      <c r="AO12" s="69">
        <f t="shared" si="35"/>
        <v>-0.30025620597479563</v>
      </c>
      <c r="AP12" s="69">
        <f>'RD T1'!E127</f>
        <v>0.19482784369344636</v>
      </c>
      <c r="AQ12" s="69">
        <f t="shared" si="36"/>
        <v>-0.10542836228134927</v>
      </c>
      <c r="AS12" t="str">
        <f t="shared" si="37"/>
        <v>23 Teaching and other educational professionals</v>
      </c>
      <c r="AT12" s="69">
        <v>0.38024481635502277</v>
      </c>
      <c r="AU12" s="69">
        <v>0.44167603205353789</v>
      </c>
      <c r="AV12" s="69">
        <v>0.42463426583282982</v>
      </c>
      <c r="AW12" s="69">
        <v>0.36562549814271583</v>
      </c>
      <c r="AX12" s="69">
        <v>0.34492447353645622</v>
      </c>
      <c r="AY12" s="69"/>
      <c r="AZ12" s="69">
        <f t="shared" si="38"/>
        <v>-7.9709792296373594E-2</v>
      </c>
      <c r="BA12" s="69">
        <f>'RD T1'!E156</f>
        <v>0.17376434764993734</v>
      </c>
      <c r="BB12" s="69">
        <f t="shared" si="39"/>
        <v>9.4054555353563746E-2</v>
      </c>
      <c r="BD12" t="str">
        <f t="shared" si="40"/>
        <v>23 Teaching and other educational professionals</v>
      </c>
      <c r="BE12" s="69">
        <v>1.73760440260013</v>
      </c>
      <c r="BF12" s="69">
        <v>1.9218087253961829</v>
      </c>
      <c r="BG12" s="69">
        <v>2.1490655810573722</v>
      </c>
      <c r="BH12" s="69">
        <v>1.948383160033152</v>
      </c>
      <c r="BI12" s="69">
        <v>2.1676933919093679</v>
      </c>
      <c r="BJ12" s="69"/>
      <c r="BK12" s="69">
        <f t="shared" si="41"/>
        <v>1.8627810851995719E-2</v>
      </c>
      <c r="BL12" s="69">
        <f>'RD T1'!E185</f>
        <v>0.87949602206828303</v>
      </c>
      <c r="BM12" s="69">
        <f t="shared" si="42"/>
        <v>0.89812383292027875</v>
      </c>
      <c r="BO12" t="str">
        <f t="shared" si="43"/>
        <v>23 Teaching and other educational professionals</v>
      </c>
      <c r="BP12" s="69">
        <v>1.2027844309274773</v>
      </c>
      <c r="BQ12" s="69">
        <v>1.306678232822994</v>
      </c>
      <c r="BR12" s="69">
        <v>1.2917060993346554</v>
      </c>
      <c r="BS12" s="69">
        <v>1.1687715201861457</v>
      </c>
      <c r="BT12" s="69">
        <v>1.03077730359839</v>
      </c>
      <c r="BU12" s="69"/>
      <c r="BV12" s="69">
        <f t="shared" si="44"/>
        <v>-0.26092879573626537</v>
      </c>
      <c r="BW12" s="69">
        <f>'RD T1'!E214</f>
        <v>0.51527694298791715</v>
      </c>
      <c r="BX12" s="69">
        <f t="shared" si="45"/>
        <v>0.25434814725165178</v>
      </c>
      <c r="BZ12" t="str">
        <f t="shared" si="46"/>
        <v>23 Teaching and other educational professionals</v>
      </c>
      <c r="CA12" s="69">
        <v>0.87745467255081588</v>
      </c>
      <c r="CB12" s="69">
        <v>0.95679257820339692</v>
      </c>
      <c r="CC12" s="69">
        <v>1.0160711502489599</v>
      </c>
      <c r="CD12" s="69">
        <v>0.8641110966591069</v>
      </c>
      <c r="CE12" s="69">
        <v>0.63640724003839622</v>
      </c>
      <c r="CF12" s="69"/>
      <c r="CG12" s="69">
        <f t="shared" si="47"/>
        <v>-0.37966391021056367</v>
      </c>
      <c r="CH12" s="69">
        <f>'RD T1'!E243</f>
        <v>0.36176321672351269</v>
      </c>
      <c r="CI12" s="69">
        <f t="shared" si="48"/>
        <v>-1.7900693487050978E-2</v>
      </c>
      <c r="CK12" t="str">
        <f t="shared" si="49"/>
        <v>23 Teaching and other educational professionals</v>
      </c>
      <c r="CL12" s="69">
        <v>0.19475484281319311</v>
      </c>
      <c r="CM12" s="69">
        <v>0.20051216884097292</v>
      </c>
      <c r="CN12" s="69">
        <v>0.2942519125063533</v>
      </c>
      <c r="CO12" s="69">
        <v>0.32961632295739007</v>
      </c>
      <c r="CP12" s="69">
        <v>0.40537515671973839</v>
      </c>
      <c r="CQ12" s="69"/>
      <c r="CR12" s="69">
        <f t="shared" si="50"/>
        <v>0.1111232442133851</v>
      </c>
      <c r="CS12" s="69">
        <f>'RD T1'!E272</f>
        <v>0.13782524549421621</v>
      </c>
      <c r="CT12" s="69">
        <f t="shared" si="51"/>
        <v>0.24894848970760131</v>
      </c>
    </row>
    <row r="13" spans="1:98" x14ac:dyDescent="0.2">
      <c r="A13" s="10" t="str">
        <f>name!D9</f>
        <v>24 Business, media and public service professionals</v>
      </c>
      <c r="B13" s="69">
        <v>0.45340447420969493</v>
      </c>
      <c r="C13" s="69">
        <v>0.60550503428770219</v>
      </c>
      <c r="D13" s="69">
        <v>0.72384377450788795</v>
      </c>
      <c r="E13" s="69">
        <v>0.86221081910423214</v>
      </c>
      <c r="F13" s="69">
        <v>1.1209489721406036</v>
      </c>
      <c r="G13" s="11"/>
      <c r="H13" s="69">
        <f t="shared" si="26"/>
        <v>0.39710519763271568</v>
      </c>
      <c r="I13" s="69">
        <f>'RD T1'!E41</f>
        <v>0.47727510621073399</v>
      </c>
      <c r="J13" s="69">
        <f t="shared" si="27"/>
        <v>0.87438030384344967</v>
      </c>
      <c r="L13" t="str">
        <f t="shared" si="28"/>
        <v>24 Business, media and public service professionals</v>
      </c>
      <c r="M13" s="69">
        <v>5.8163224731157408</v>
      </c>
      <c r="N13" s="69">
        <v>7.6784757984169767</v>
      </c>
      <c r="O13" s="69">
        <v>9.0557589952186071</v>
      </c>
      <c r="P13" s="69">
        <v>10.42113106043432</v>
      </c>
      <c r="Q13" s="69">
        <v>13.126374158072947</v>
      </c>
      <c r="R13" s="11"/>
      <c r="S13" s="69">
        <f t="shared" si="29"/>
        <v>4.0706151628543399</v>
      </c>
      <c r="T13" s="69">
        <f>'RD T1'!E70</f>
        <v>5.7155778068790406</v>
      </c>
      <c r="U13" s="69">
        <f t="shared" si="30"/>
        <v>9.7861929697333814</v>
      </c>
      <c r="W13" t="str">
        <f t="shared" si="31"/>
        <v>24 Business, media and public service professionals</v>
      </c>
      <c r="X13" s="69">
        <v>11.36660414206446</v>
      </c>
      <c r="Y13" s="69">
        <v>14.836362316197299</v>
      </c>
      <c r="Z13" s="69">
        <v>15.803806410919549</v>
      </c>
      <c r="AA13" s="69">
        <v>16.473281146864345</v>
      </c>
      <c r="AB13" s="69">
        <v>18.628540445324056</v>
      </c>
      <c r="AC13" s="69"/>
      <c r="AD13" s="69">
        <f t="shared" si="32"/>
        <v>2.8247340344045071</v>
      </c>
      <c r="AE13" s="69">
        <f>'RD T1'!E99</f>
        <v>8.7878999615030331</v>
      </c>
      <c r="AF13" s="69">
        <f t="shared" si="33"/>
        <v>11.61263399590754</v>
      </c>
      <c r="AH13" t="str">
        <f t="shared" si="34"/>
        <v>24 Business, media and public service professionals</v>
      </c>
      <c r="AI13" s="69">
        <v>1.258528791056198</v>
      </c>
      <c r="AJ13" s="69">
        <v>1.2996494640461616</v>
      </c>
      <c r="AK13" s="69">
        <v>1.3770446350743339</v>
      </c>
      <c r="AL13" s="69">
        <v>1.2579925845044506</v>
      </c>
      <c r="AM13" s="69">
        <v>1.4033224294259445</v>
      </c>
      <c r="AN13" s="69"/>
      <c r="AO13" s="69">
        <f t="shared" si="35"/>
        <v>2.6277794351610595E-2</v>
      </c>
      <c r="AP13" s="69">
        <f>'RD T1'!E128</f>
        <v>0.46449149798760647</v>
      </c>
      <c r="AQ13" s="69">
        <f t="shared" si="36"/>
        <v>0.49076929233921707</v>
      </c>
      <c r="AS13" t="str">
        <f t="shared" si="37"/>
        <v>24 Business, media and public service professionals</v>
      </c>
      <c r="AT13" s="69">
        <v>1.7930954170961961</v>
      </c>
      <c r="AU13" s="69">
        <v>2.3155220807373209</v>
      </c>
      <c r="AV13" s="69">
        <v>2.5355154972287512</v>
      </c>
      <c r="AW13" s="69">
        <v>2.7222811904055813</v>
      </c>
      <c r="AX13" s="69">
        <v>3.3127058267533598</v>
      </c>
      <c r="AY13" s="69"/>
      <c r="AZ13" s="69">
        <f t="shared" si="38"/>
        <v>0.77719032952460854</v>
      </c>
      <c r="BA13" s="69">
        <f>'RD T1'!E157</f>
        <v>1.3801461048807651</v>
      </c>
      <c r="BB13" s="69">
        <f t="shared" si="39"/>
        <v>2.1573364344053738</v>
      </c>
      <c r="BD13" t="str">
        <f t="shared" si="40"/>
        <v>24 Business, media and public service professionals</v>
      </c>
      <c r="BE13" s="69">
        <v>4.4542659168941334</v>
      </c>
      <c r="BF13" s="69">
        <v>5.3215165663103283</v>
      </c>
      <c r="BG13" s="69">
        <v>5.8239457113000288</v>
      </c>
      <c r="BH13" s="69">
        <v>5.6920931493028446</v>
      </c>
      <c r="BI13" s="69">
        <v>5.6395736031643642</v>
      </c>
      <c r="BJ13" s="69"/>
      <c r="BK13" s="69">
        <f t="shared" si="41"/>
        <v>-0.18437210813566463</v>
      </c>
      <c r="BL13" s="69">
        <f>'RD T1'!E186</f>
        <v>2.3717400280836887</v>
      </c>
      <c r="BM13" s="69">
        <f t="shared" si="42"/>
        <v>2.187367919948024</v>
      </c>
      <c r="BO13" t="str">
        <f t="shared" si="43"/>
        <v>24 Business, media and public service professionals</v>
      </c>
      <c r="BP13" s="69">
        <v>3.2865779975654363</v>
      </c>
      <c r="BQ13" s="69">
        <v>3.5399238183163662</v>
      </c>
      <c r="BR13" s="69">
        <v>3.7376945373280628</v>
      </c>
      <c r="BS13" s="69">
        <v>3.5308075719136642</v>
      </c>
      <c r="BT13" s="69">
        <v>3.0348173094493283</v>
      </c>
      <c r="BU13" s="69"/>
      <c r="BV13" s="69">
        <f t="shared" si="44"/>
        <v>-0.70287722787873452</v>
      </c>
      <c r="BW13" s="69">
        <f>'RD T1'!E215</f>
        <v>1.3595793073265918</v>
      </c>
      <c r="BX13" s="69">
        <f t="shared" si="45"/>
        <v>0.6567020794478573</v>
      </c>
      <c r="BZ13" t="str">
        <f t="shared" si="46"/>
        <v>24 Business, media and public service professionals</v>
      </c>
      <c r="CA13" s="69">
        <v>1.7832739514344285</v>
      </c>
      <c r="CB13" s="69">
        <v>2.065000389195224</v>
      </c>
      <c r="CC13" s="69">
        <v>2.2625081760011443</v>
      </c>
      <c r="CD13" s="69">
        <v>1.9374129103017317</v>
      </c>
      <c r="CE13" s="69">
        <v>1.3231783248944446</v>
      </c>
      <c r="CF13" s="69"/>
      <c r="CG13" s="69">
        <f t="shared" si="47"/>
        <v>-0.93932985110669964</v>
      </c>
      <c r="CH13" s="69">
        <f>'RD T1'!E244</f>
        <v>0.71999492718241564</v>
      </c>
      <c r="CI13" s="69">
        <f t="shared" si="48"/>
        <v>-0.219334923924284</v>
      </c>
      <c r="CK13" t="str">
        <f t="shared" si="49"/>
        <v>24 Business, media and public service professionals</v>
      </c>
      <c r="CL13" s="69">
        <v>0.47393425815013002</v>
      </c>
      <c r="CM13" s="69">
        <v>0.5285558122494789</v>
      </c>
      <c r="CN13" s="69">
        <v>0.65430427298465721</v>
      </c>
      <c r="CO13" s="69">
        <v>0.74738940385212149</v>
      </c>
      <c r="CP13" s="69">
        <v>0.97371174522983694</v>
      </c>
      <c r="CQ13" s="69"/>
      <c r="CR13" s="69">
        <f t="shared" si="50"/>
        <v>0.31940747224517974</v>
      </c>
      <c r="CS13" s="69">
        <f>'RD T1'!E273</f>
        <v>0.29363758008659635</v>
      </c>
      <c r="CT13" s="69">
        <f t="shared" si="51"/>
        <v>0.61304505233177609</v>
      </c>
    </row>
    <row r="14" spans="1:98" x14ac:dyDescent="0.2">
      <c r="A14" s="10" t="str">
        <f>name!D10</f>
        <v>31 Science, engineering and technology associate professionals</v>
      </c>
      <c r="B14" s="69">
        <v>0.15984418882507775</v>
      </c>
      <c r="C14" s="69">
        <v>0.22656484242870198</v>
      </c>
      <c r="D14" s="69">
        <v>0.28513330829717803</v>
      </c>
      <c r="E14" s="69">
        <v>0.32832630402800089</v>
      </c>
      <c r="F14" s="69">
        <v>0.47173554664251427</v>
      </c>
      <c r="G14" s="11"/>
      <c r="H14" s="69">
        <f t="shared" si="26"/>
        <v>0.18660223834533624</v>
      </c>
      <c r="I14" s="69">
        <f>'RD T1'!E42</f>
        <v>0.17889343746495481</v>
      </c>
      <c r="J14" s="69">
        <f t="shared" si="27"/>
        <v>0.36549567581029108</v>
      </c>
      <c r="L14" t="str">
        <f t="shared" si="28"/>
        <v>31 Science, engineering and technology associate professionals</v>
      </c>
      <c r="M14" s="69">
        <v>1.0410165804520879</v>
      </c>
      <c r="N14" s="69">
        <v>1.316308742152501</v>
      </c>
      <c r="O14" s="69">
        <v>1.5815267370912067</v>
      </c>
      <c r="P14" s="69">
        <v>1.718995697151714</v>
      </c>
      <c r="Q14" s="69">
        <v>2.268286688035027</v>
      </c>
      <c r="R14" s="11"/>
      <c r="S14" s="69">
        <f t="shared" si="29"/>
        <v>0.68675995094382025</v>
      </c>
      <c r="T14" s="69">
        <f>'RD T1'!E71</f>
        <v>0.85291030720990713</v>
      </c>
      <c r="U14" s="69">
        <f t="shared" si="30"/>
        <v>1.5396702581537274</v>
      </c>
      <c r="W14" t="str">
        <f t="shared" si="31"/>
        <v>31 Science, engineering and technology associate professionals</v>
      </c>
      <c r="X14" s="69">
        <v>2.5180583670660228</v>
      </c>
      <c r="Y14" s="69">
        <v>3.4523719966050304</v>
      </c>
      <c r="Z14" s="69">
        <v>3.6008082887196835</v>
      </c>
      <c r="AA14" s="69">
        <v>3.5993950136665398</v>
      </c>
      <c r="AB14" s="69">
        <v>4.2592448376340313</v>
      </c>
      <c r="AC14" s="69"/>
      <c r="AD14" s="69">
        <f t="shared" si="32"/>
        <v>0.65843654891434777</v>
      </c>
      <c r="AE14" s="69">
        <f>'RD T1'!E100</f>
        <v>1.6698039297860243</v>
      </c>
      <c r="AF14" s="69">
        <f t="shared" si="33"/>
        <v>2.3282404787003719</v>
      </c>
      <c r="AH14" t="str">
        <f t="shared" si="34"/>
        <v>31 Science, engineering and technology associate professionals</v>
      </c>
      <c r="AI14" s="69">
        <v>0.47530951582019521</v>
      </c>
      <c r="AJ14" s="69">
        <v>0.64984171324184614</v>
      </c>
      <c r="AK14" s="69">
        <v>0.69388259947509512</v>
      </c>
      <c r="AL14" s="69">
        <v>0.75073790534763951</v>
      </c>
      <c r="AM14" s="69">
        <v>1.0058226197439573</v>
      </c>
      <c r="AN14" s="69"/>
      <c r="AO14" s="69">
        <f t="shared" si="35"/>
        <v>0.31194002026886214</v>
      </c>
      <c r="AP14" s="69">
        <f>'RD T1'!E129</f>
        <v>0.37564798746965766</v>
      </c>
      <c r="AQ14" s="69">
        <f t="shared" si="36"/>
        <v>0.6875880077385198</v>
      </c>
      <c r="AS14" t="str">
        <f t="shared" si="37"/>
        <v>31 Science, engineering and technology associate professionals</v>
      </c>
      <c r="AT14" s="69">
        <v>1.1991720459267783</v>
      </c>
      <c r="AU14" s="69">
        <v>1.5097921599707969</v>
      </c>
      <c r="AV14" s="69">
        <v>1.5746096512181789</v>
      </c>
      <c r="AW14" s="69">
        <v>1.4020772683126697</v>
      </c>
      <c r="AX14" s="69">
        <v>1.4665423897937666</v>
      </c>
      <c r="AY14" s="69"/>
      <c r="AZ14" s="69">
        <f t="shared" si="38"/>
        <v>-0.10806726142441225</v>
      </c>
      <c r="BA14" s="69">
        <f>'RD T1'!E158</f>
        <v>0.545166659346076</v>
      </c>
      <c r="BB14" s="69">
        <f t="shared" si="39"/>
        <v>0.43709939792166375</v>
      </c>
      <c r="BD14" t="str">
        <f t="shared" si="40"/>
        <v>31 Science, engineering and technology associate professionals</v>
      </c>
      <c r="BE14" s="69">
        <v>2.1518263949302594</v>
      </c>
      <c r="BF14" s="69">
        <v>2.3070752949146738</v>
      </c>
      <c r="BG14" s="69">
        <v>2.4482789341927043</v>
      </c>
      <c r="BH14" s="69">
        <v>1.8909353540960914</v>
      </c>
      <c r="BI14" s="69">
        <v>1.4480774829318079</v>
      </c>
      <c r="BJ14" s="69"/>
      <c r="BK14" s="69">
        <f t="shared" si="41"/>
        <v>-1.0002014512608963</v>
      </c>
      <c r="BL14" s="69">
        <f>'RD T1'!E187</f>
        <v>0.61562801036020853</v>
      </c>
      <c r="BM14" s="69">
        <f t="shared" si="42"/>
        <v>-0.38457344090068779</v>
      </c>
      <c r="BO14" t="str">
        <f t="shared" si="43"/>
        <v>31 Science, engineering and technology associate professionals</v>
      </c>
      <c r="BP14" s="69">
        <v>1.7684578073214006</v>
      </c>
      <c r="BQ14" s="69">
        <v>1.9611093320314752</v>
      </c>
      <c r="BR14" s="69">
        <v>1.9932241786882445</v>
      </c>
      <c r="BS14" s="69">
        <v>1.7889983715830522</v>
      </c>
      <c r="BT14" s="69">
        <v>1.6661342137456654</v>
      </c>
      <c r="BU14" s="69"/>
      <c r="BV14" s="69">
        <f t="shared" si="44"/>
        <v>-0.32708996494257914</v>
      </c>
      <c r="BW14" s="69">
        <f>'RD T1'!E216</f>
        <v>0.65980938239624787</v>
      </c>
      <c r="BX14" s="69">
        <f t="shared" si="45"/>
        <v>0.33271941745366873</v>
      </c>
      <c r="BZ14" t="str">
        <f t="shared" si="46"/>
        <v>31 Science, engineering and technology associate professionals</v>
      </c>
      <c r="CA14" s="69">
        <v>1.1130988502110759</v>
      </c>
      <c r="CB14" s="69">
        <v>1.3426146284748635</v>
      </c>
      <c r="CC14" s="69">
        <v>1.4498824713018523</v>
      </c>
      <c r="CD14" s="69">
        <v>1.2087933020986659</v>
      </c>
      <c r="CE14" s="69">
        <v>0.95872784486524065</v>
      </c>
      <c r="CF14" s="69"/>
      <c r="CG14" s="69">
        <f t="shared" si="47"/>
        <v>-0.49115462643661167</v>
      </c>
      <c r="CH14" s="69">
        <f>'RD T1'!E245</f>
        <v>0.42450845501175194</v>
      </c>
      <c r="CI14" s="69">
        <f t="shared" si="48"/>
        <v>-6.6646171424859735E-2</v>
      </c>
      <c r="CK14" t="str">
        <f t="shared" si="49"/>
        <v>31 Science, engineering and technology associate professionals</v>
      </c>
      <c r="CL14" s="69">
        <v>0.22391785603054135</v>
      </c>
      <c r="CM14" s="69">
        <v>0.25866458288667782</v>
      </c>
      <c r="CN14" s="69">
        <v>0.3578385140958904</v>
      </c>
      <c r="CO14" s="69">
        <v>0.41637720181463711</v>
      </c>
      <c r="CP14" s="69">
        <v>0.63489317838957771</v>
      </c>
      <c r="CQ14" s="69"/>
      <c r="CR14" s="69">
        <f t="shared" si="50"/>
        <v>0.2770546642936873</v>
      </c>
      <c r="CS14" s="69">
        <f>'RD T1'!E274</f>
        <v>0.18428148168932776</v>
      </c>
      <c r="CT14" s="69">
        <f t="shared" si="51"/>
        <v>0.46133614598301509</v>
      </c>
    </row>
    <row r="15" spans="1:98" x14ac:dyDescent="0.2">
      <c r="A15" s="10" t="str">
        <f>name!D11</f>
        <v>32 Health and social care associate professionals</v>
      </c>
      <c r="B15" s="69">
        <v>5.0844560651671339E-2</v>
      </c>
      <c r="C15" s="69">
        <v>6.8099201947860816E-2</v>
      </c>
      <c r="D15" s="69">
        <v>7.5866044537505353E-2</v>
      </c>
      <c r="E15" s="69">
        <v>0.14356348726598475</v>
      </c>
      <c r="F15" s="69">
        <v>0.23545037167292923</v>
      </c>
      <c r="G15" s="11"/>
      <c r="H15" s="69">
        <f t="shared" si="26"/>
        <v>0.15958432713542386</v>
      </c>
      <c r="I15" s="69">
        <f>'RD T1'!E43</f>
        <v>0.10208491517289459</v>
      </c>
      <c r="J15" s="69">
        <f t="shared" si="27"/>
        <v>0.26166924230831845</v>
      </c>
      <c r="L15" t="str">
        <f t="shared" si="28"/>
        <v>32 Health and social care associate professionals</v>
      </c>
      <c r="M15" s="69">
        <v>1.2718008650524795</v>
      </c>
      <c r="N15" s="69">
        <v>1.6096720900839556</v>
      </c>
      <c r="O15" s="69">
        <v>1.8732789590165189</v>
      </c>
      <c r="P15" s="69">
        <v>3.5573498231240772</v>
      </c>
      <c r="Q15" s="69">
        <v>5.492334647290857</v>
      </c>
      <c r="R15" s="11"/>
      <c r="S15" s="69">
        <f t="shared" si="29"/>
        <v>3.6190556882743383</v>
      </c>
      <c r="T15" s="69">
        <f>'RD T1'!E72</f>
        <v>2.3612902501184547</v>
      </c>
      <c r="U15" s="69">
        <f t="shared" si="30"/>
        <v>5.9803459383927926</v>
      </c>
      <c r="W15" t="str">
        <f t="shared" si="31"/>
        <v>32 Health and social care associate professionals</v>
      </c>
      <c r="X15" s="69">
        <v>4.2621593526090038</v>
      </c>
      <c r="Y15" s="69">
        <v>5.3575763555783906</v>
      </c>
      <c r="Z15" s="69">
        <v>5.5109740305660724</v>
      </c>
      <c r="AA15" s="69">
        <v>9.7613449641673355</v>
      </c>
      <c r="AB15" s="69">
        <v>13.32598022982576</v>
      </c>
      <c r="AC15" s="69"/>
      <c r="AD15" s="69">
        <f t="shared" si="32"/>
        <v>7.8150061992596873</v>
      </c>
      <c r="AE15" s="69">
        <f>'RD T1'!E101</f>
        <v>6.648299591364994</v>
      </c>
      <c r="AF15" s="69">
        <f t="shared" si="33"/>
        <v>14.46330579062468</v>
      </c>
      <c r="AH15" t="str">
        <f t="shared" si="34"/>
        <v>32 Health and social care associate professionals</v>
      </c>
      <c r="AI15" s="69">
        <v>3.1735853094301727</v>
      </c>
      <c r="AJ15" s="69">
        <v>2.9106607433914191</v>
      </c>
      <c r="AK15" s="69">
        <v>2.779733493504887</v>
      </c>
      <c r="AL15" s="69">
        <v>3.1599929979978643</v>
      </c>
      <c r="AM15" s="69">
        <v>1.8913057903854573</v>
      </c>
      <c r="AN15" s="69"/>
      <c r="AO15" s="69">
        <f t="shared" si="35"/>
        <v>-0.88842770311942965</v>
      </c>
      <c r="AP15" s="69">
        <f>'RD T1'!E130</f>
        <v>1.1901636238940703</v>
      </c>
      <c r="AQ15" s="69">
        <f t="shared" si="36"/>
        <v>0.30173592077464062</v>
      </c>
      <c r="AS15" t="str">
        <f t="shared" si="37"/>
        <v>32 Health and social care associate professionals</v>
      </c>
      <c r="AT15" s="69">
        <v>0.60275135798090107</v>
      </c>
      <c r="AU15" s="69">
        <v>0.74895199015644798</v>
      </c>
      <c r="AV15" s="69">
        <v>0.80358789151266363</v>
      </c>
      <c r="AW15" s="69">
        <v>1.2365610241621972</v>
      </c>
      <c r="AX15" s="69">
        <v>1.5815159265505534</v>
      </c>
      <c r="AY15" s="69"/>
      <c r="AZ15" s="69">
        <f t="shared" si="38"/>
        <v>0.77792803503788976</v>
      </c>
      <c r="BA15" s="69">
        <f>'RD T1'!E159</f>
        <v>0.74134210718107807</v>
      </c>
      <c r="BB15" s="69">
        <f t="shared" si="39"/>
        <v>1.5192701422189678</v>
      </c>
      <c r="BD15" t="str">
        <f t="shared" si="40"/>
        <v>32 Health and social care associate professionals</v>
      </c>
      <c r="BE15" s="69">
        <v>2.5425151554503049</v>
      </c>
      <c r="BF15" s="69">
        <v>3.1921878533526988</v>
      </c>
      <c r="BG15" s="69">
        <v>3.5801868935865819</v>
      </c>
      <c r="BH15" s="69">
        <v>5.8210211588613419</v>
      </c>
      <c r="BI15" s="69">
        <v>7.4918916189658269</v>
      </c>
      <c r="BJ15" s="69"/>
      <c r="BK15" s="69">
        <f t="shared" si="41"/>
        <v>3.911704725379245</v>
      </c>
      <c r="BL15" s="69">
        <f>'RD T1'!E188</f>
        <v>3.569146114273873</v>
      </c>
      <c r="BM15" s="69">
        <f t="shared" si="42"/>
        <v>7.4808508396531179</v>
      </c>
      <c r="BO15" t="str">
        <f t="shared" si="43"/>
        <v>32 Health and social care associate professionals</v>
      </c>
      <c r="BP15" s="69">
        <v>2.161098967783583</v>
      </c>
      <c r="BQ15" s="69">
        <v>2.4984592763853506</v>
      </c>
      <c r="BR15" s="69">
        <v>2.4560306340048816</v>
      </c>
      <c r="BS15" s="69">
        <v>3.8568120393824783</v>
      </c>
      <c r="BT15" s="69">
        <v>3.5840426828584562</v>
      </c>
      <c r="BU15" s="69"/>
      <c r="BV15" s="69">
        <f t="shared" si="44"/>
        <v>1.1280120488535745</v>
      </c>
      <c r="BW15" s="69">
        <f>'RD T1'!E217</f>
        <v>1.853433080598109</v>
      </c>
      <c r="BX15" s="69">
        <f t="shared" si="45"/>
        <v>2.9814451294516835</v>
      </c>
      <c r="BZ15" t="str">
        <f t="shared" si="46"/>
        <v>32 Health and social care associate professionals</v>
      </c>
      <c r="CA15" s="69">
        <v>0.80103485970117538</v>
      </c>
      <c r="CB15" s="69">
        <v>0.74587195752416224</v>
      </c>
      <c r="CC15" s="69">
        <v>0.71178295151593995</v>
      </c>
      <c r="CD15" s="69">
        <v>0.89679823682926285</v>
      </c>
      <c r="CE15" s="69">
        <v>0.65931936761070375</v>
      </c>
      <c r="CF15" s="69"/>
      <c r="CG15" s="69">
        <f t="shared" si="47"/>
        <v>-5.24635839052362E-2</v>
      </c>
      <c r="CH15" s="69">
        <f>'RD T1'!E246</f>
        <v>0.37679672928574354</v>
      </c>
      <c r="CI15" s="69">
        <f t="shared" si="48"/>
        <v>0.32433314538050734</v>
      </c>
      <c r="CK15" t="str">
        <f t="shared" si="49"/>
        <v>32 Health and social care associate professionals</v>
      </c>
      <c r="CL15" s="69">
        <v>0.11510578849190783</v>
      </c>
      <c r="CM15" s="69">
        <v>0.10469142379732416</v>
      </c>
      <c r="CN15" s="69">
        <v>0.13202822276087742</v>
      </c>
      <c r="CO15" s="69">
        <v>0.21881146630008252</v>
      </c>
      <c r="CP15" s="69">
        <v>0.35157800342577028</v>
      </c>
      <c r="CQ15" s="69"/>
      <c r="CR15" s="69">
        <f t="shared" si="50"/>
        <v>0.21954978066489286</v>
      </c>
      <c r="CS15" s="69">
        <f>'RD T1'!E275</f>
        <v>0.10287816532165477</v>
      </c>
      <c r="CT15" s="69">
        <f t="shared" si="51"/>
        <v>0.32242794598654761</v>
      </c>
    </row>
    <row r="16" spans="1:98" x14ac:dyDescent="0.2">
      <c r="A16" s="10" t="str">
        <f>name!D12</f>
        <v>33 Protective service occupations</v>
      </c>
      <c r="B16" s="69">
        <v>1.5987754927767391E-2</v>
      </c>
      <c r="C16" s="69">
        <v>2.2355797334059534E-2</v>
      </c>
      <c r="D16" s="69">
        <v>2.5057675057328192E-2</v>
      </c>
      <c r="E16" s="69">
        <v>2.7360388930181397E-2</v>
      </c>
      <c r="F16" s="69">
        <v>3.7717808128368217E-2</v>
      </c>
      <c r="G16" s="11"/>
      <c r="H16" s="69">
        <f t="shared" si="26"/>
        <v>1.2660133071040025E-2</v>
      </c>
      <c r="I16" s="69">
        <f>'RD T1'!E44</f>
        <v>1.1221875671630461E-2</v>
      </c>
      <c r="J16" s="69">
        <f t="shared" si="27"/>
        <v>2.3882008742670484E-2</v>
      </c>
      <c r="L16" t="str">
        <f t="shared" si="28"/>
        <v>33 Protective service occupations</v>
      </c>
      <c r="M16" s="69">
        <v>0.29724956174525136</v>
      </c>
      <c r="N16" s="69">
        <v>0.36825600844310724</v>
      </c>
      <c r="O16" s="69">
        <v>0.43913915069703913</v>
      </c>
      <c r="P16" s="69">
        <v>0.41579984238093554</v>
      </c>
      <c r="Q16" s="69">
        <v>0.56141642084589904</v>
      </c>
      <c r="R16" s="11"/>
      <c r="S16" s="69">
        <f t="shared" si="29"/>
        <v>0.12227727014885992</v>
      </c>
      <c r="T16" s="69">
        <f>'RD T1'!E73</f>
        <v>0.15303951653498582</v>
      </c>
      <c r="U16" s="69">
        <f t="shared" si="30"/>
        <v>0.27531678668384574</v>
      </c>
      <c r="W16" t="str">
        <f t="shared" si="31"/>
        <v>33 Protective service occupations</v>
      </c>
      <c r="X16" s="69">
        <v>1.4739290537661167</v>
      </c>
      <c r="Y16" s="69">
        <v>1.9480642468159102</v>
      </c>
      <c r="Z16" s="69">
        <v>2.1076695216610872</v>
      </c>
      <c r="AA16" s="69">
        <v>1.8970149282360125</v>
      </c>
      <c r="AB16" s="69">
        <v>2.6510519442919716</v>
      </c>
      <c r="AC16" s="69"/>
      <c r="AD16" s="69">
        <f t="shared" si="32"/>
        <v>0.54338242263088432</v>
      </c>
      <c r="AE16" s="69">
        <f>'RD T1'!E102</f>
        <v>0.84825248475810877</v>
      </c>
      <c r="AF16" s="69">
        <f t="shared" si="33"/>
        <v>1.3916349073889931</v>
      </c>
      <c r="AH16" t="str">
        <f t="shared" si="34"/>
        <v>33 Protective service occupations</v>
      </c>
      <c r="AI16" s="69">
        <v>0.42340359704513958</v>
      </c>
      <c r="AJ16" s="69">
        <v>0.53984425758942367</v>
      </c>
      <c r="AK16" s="69">
        <v>0.58823825996763079</v>
      </c>
      <c r="AL16" s="69">
        <v>0.53096890133736874</v>
      </c>
      <c r="AM16" s="69">
        <v>0.72646934919235973</v>
      </c>
      <c r="AN16" s="69"/>
      <c r="AO16" s="69">
        <f t="shared" si="35"/>
        <v>0.13823108922472893</v>
      </c>
      <c r="AP16" s="69">
        <f>'RD T1'!E131</f>
        <v>0.21081655591743076</v>
      </c>
      <c r="AQ16" s="69">
        <f t="shared" si="36"/>
        <v>0.34904764514215969</v>
      </c>
      <c r="AS16" t="str">
        <f t="shared" si="37"/>
        <v>33 Protective service occupations</v>
      </c>
      <c r="AT16" s="69">
        <v>0.39530442714005198</v>
      </c>
      <c r="AU16" s="69">
        <v>0.42955389769541952</v>
      </c>
      <c r="AV16" s="69">
        <v>0.44769811924506586</v>
      </c>
      <c r="AW16" s="69">
        <v>0.3356130212119674</v>
      </c>
      <c r="AX16" s="69">
        <v>0.36132729532272556</v>
      </c>
      <c r="AY16" s="69"/>
      <c r="AZ16" s="69">
        <f t="shared" si="38"/>
        <v>-8.6370823922340301E-2</v>
      </c>
      <c r="BA16" s="69">
        <f>'RD T1'!E160</f>
        <v>0.12431753740366536</v>
      </c>
      <c r="BB16" s="69">
        <f t="shared" si="39"/>
        <v>3.7946713481325056E-2</v>
      </c>
      <c r="BD16" t="str">
        <f t="shared" si="40"/>
        <v>33 Protective service occupations</v>
      </c>
      <c r="BE16" s="69">
        <v>1.7762508391968697</v>
      </c>
      <c r="BF16" s="69">
        <v>1.7526539343076388</v>
      </c>
      <c r="BG16" s="69">
        <v>1.7554892779943065</v>
      </c>
      <c r="BH16" s="69">
        <v>1.2930171185699808</v>
      </c>
      <c r="BI16" s="69">
        <v>0.97035962340173387</v>
      </c>
      <c r="BJ16" s="69"/>
      <c r="BK16" s="69">
        <f t="shared" si="41"/>
        <v>-0.78512965459257267</v>
      </c>
      <c r="BL16" s="69">
        <f>'RD T1'!E189</f>
        <v>0.30072435983655477</v>
      </c>
      <c r="BM16" s="69">
        <f t="shared" si="42"/>
        <v>-0.4844052947560179</v>
      </c>
      <c r="BO16" t="str">
        <f t="shared" si="43"/>
        <v>33 Protective service occupations</v>
      </c>
      <c r="BP16" s="69">
        <v>2.031150864010113</v>
      </c>
      <c r="BQ16" s="69">
        <v>1.9624779575728624</v>
      </c>
      <c r="BR16" s="69">
        <v>1.9061682671634759</v>
      </c>
      <c r="BS16" s="69">
        <v>1.3913302474886355</v>
      </c>
      <c r="BT16" s="69">
        <v>1.0017932380970656</v>
      </c>
      <c r="BU16" s="69"/>
      <c r="BV16" s="69">
        <f t="shared" si="44"/>
        <v>-0.90437502906641032</v>
      </c>
      <c r="BW16" s="69">
        <f>'RD T1'!E218</f>
        <v>0.36866790383327064</v>
      </c>
      <c r="BX16" s="69">
        <f t="shared" si="45"/>
        <v>-0.53570712523313968</v>
      </c>
      <c r="BZ16" t="str">
        <f t="shared" si="46"/>
        <v>33 Protective service occupations</v>
      </c>
      <c r="CA16" s="69">
        <v>0.94572353396828102</v>
      </c>
      <c r="CB16" s="69">
        <v>0.98438466796622881</v>
      </c>
      <c r="CC16" s="69">
        <v>1.0272541782147082</v>
      </c>
      <c r="CD16" s="69">
        <v>0.73844897924122488</v>
      </c>
      <c r="CE16" s="69">
        <v>0.63630683618018646</v>
      </c>
      <c r="CF16" s="69"/>
      <c r="CG16" s="69">
        <f t="shared" si="47"/>
        <v>-0.39094734203452175</v>
      </c>
      <c r="CH16" s="69">
        <f>'RD T1'!E247</f>
        <v>0.26257462811281956</v>
      </c>
      <c r="CI16" s="69">
        <f t="shared" si="48"/>
        <v>-0.12837271392170219</v>
      </c>
      <c r="CK16" t="str">
        <f t="shared" si="49"/>
        <v>33 Protective service occupations</v>
      </c>
      <c r="CL16" s="69">
        <v>0.17950505738784933</v>
      </c>
      <c r="CM16" s="69">
        <v>0.13645388573566034</v>
      </c>
      <c r="CN16" s="69">
        <v>0.15400428713537592</v>
      </c>
      <c r="CO16" s="69">
        <v>0.10700222899477069</v>
      </c>
      <c r="CP16" s="69">
        <v>0.1002862185377081</v>
      </c>
      <c r="CQ16" s="69"/>
      <c r="CR16" s="69">
        <f t="shared" si="50"/>
        <v>-5.3718068597667826E-2</v>
      </c>
      <c r="CS16" s="69">
        <f>'RD T1'!E276</f>
        <v>2.2580990988075471E-2</v>
      </c>
      <c r="CT16" s="69">
        <f t="shared" si="51"/>
        <v>-3.1137077609592355E-2</v>
      </c>
    </row>
    <row r="17" spans="1:98" x14ac:dyDescent="0.2">
      <c r="A17" s="10" t="str">
        <f>name!D13</f>
        <v>34 Culture, media and sports occupations</v>
      </c>
      <c r="B17" s="69">
        <v>8.5124154889450077E-2</v>
      </c>
      <c r="C17" s="69">
        <v>0.10541581750918308</v>
      </c>
      <c r="D17" s="69">
        <v>0.10795304692147048</v>
      </c>
      <c r="E17" s="69">
        <v>0.11977588976937537</v>
      </c>
      <c r="F17" s="69">
        <v>0.15336321686928167</v>
      </c>
      <c r="G17" s="11"/>
      <c r="H17" s="69">
        <f t="shared" si="26"/>
        <v>4.5410169947811191E-2</v>
      </c>
      <c r="I17" s="69">
        <f>'RD T1'!E45</f>
        <v>6.907360211548641E-2</v>
      </c>
      <c r="J17" s="69">
        <f t="shared" si="27"/>
        <v>0.1144837720632976</v>
      </c>
      <c r="L17" t="str">
        <f t="shared" si="28"/>
        <v>34 Culture, media and sports occupations</v>
      </c>
      <c r="M17" s="69">
        <v>1.1859866676928281</v>
      </c>
      <c r="N17" s="69">
        <v>1.5120656528125123</v>
      </c>
      <c r="O17" s="69">
        <v>1.6434614478629903</v>
      </c>
      <c r="P17" s="69">
        <v>1.6369990772095013</v>
      </c>
      <c r="Q17" s="69">
        <v>2.156044719347578</v>
      </c>
      <c r="R17" s="11"/>
      <c r="S17" s="69">
        <f t="shared" si="29"/>
        <v>0.51258327148458771</v>
      </c>
      <c r="T17" s="69">
        <f>'RD T1'!E74</f>
        <v>0.91789454797206838</v>
      </c>
      <c r="U17" s="69">
        <f t="shared" si="30"/>
        <v>1.4304778194566561</v>
      </c>
      <c r="W17" t="str">
        <f t="shared" si="31"/>
        <v>34 Culture, media and sports occupations</v>
      </c>
      <c r="X17" s="69">
        <v>2.8127677234279593</v>
      </c>
      <c r="Y17" s="69">
        <v>3.867896142481607</v>
      </c>
      <c r="Z17" s="69">
        <v>3.5302147516984381</v>
      </c>
      <c r="AA17" s="69">
        <v>3.1285940950765094</v>
      </c>
      <c r="AB17" s="69">
        <v>3.5291003401559466</v>
      </c>
      <c r="AC17" s="69"/>
      <c r="AD17" s="69">
        <f t="shared" si="32"/>
        <v>-1.114411542491478E-3</v>
      </c>
      <c r="AE17" s="69">
        <f>'RD T1'!E103</f>
        <v>1.596057523997596</v>
      </c>
      <c r="AF17" s="69">
        <f t="shared" si="33"/>
        <v>1.5949431124551046</v>
      </c>
      <c r="AH17" t="str">
        <f t="shared" si="34"/>
        <v>34 Culture, media and sports occupations</v>
      </c>
      <c r="AI17" s="69">
        <v>0.3443799398209903</v>
      </c>
      <c r="AJ17" s="69">
        <v>0.40845683747547967</v>
      </c>
      <c r="AK17" s="69">
        <v>0.46182404564896912</v>
      </c>
      <c r="AL17" s="69">
        <v>0.41528300302871957</v>
      </c>
      <c r="AM17" s="69">
        <v>0.54667496266157223</v>
      </c>
      <c r="AN17" s="69"/>
      <c r="AO17" s="69">
        <f t="shared" si="35"/>
        <v>8.4850917012603111E-2</v>
      </c>
      <c r="AP17" s="69">
        <f>'RD T1'!E132</f>
        <v>0.215035154238332</v>
      </c>
      <c r="AQ17" s="69">
        <f t="shared" si="36"/>
        <v>0.29988607125093514</v>
      </c>
      <c r="AS17" t="str">
        <f t="shared" si="37"/>
        <v>34 Culture, media and sports occupations</v>
      </c>
      <c r="AT17" s="69">
        <v>0.49733139879826599</v>
      </c>
      <c r="AU17" s="69">
        <v>0.60924479113355678</v>
      </c>
      <c r="AV17" s="69">
        <v>0.58999236989133508</v>
      </c>
      <c r="AW17" s="69">
        <v>0.49769913332376631</v>
      </c>
      <c r="AX17" s="69">
        <v>0.5208905705523692</v>
      </c>
      <c r="AY17" s="69"/>
      <c r="AZ17" s="69">
        <f t="shared" si="38"/>
        <v>-6.9101799338965875E-2</v>
      </c>
      <c r="BA17" s="69">
        <f>'RD T1'!E161</f>
        <v>0.23319007271427866</v>
      </c>
      <c r="BB17" s="69">
        <f t="shared" si="39"/>
        <v>0.16408827337531279</v>
      </c>
      <c r="BD17" t="str">
        <f t="shared" si="40"/>
        <v>34 Culture, media and sports occupations</v>
      </c>
      <c r="BE17" s="69">
        <v>1.2301739485508816</v>
      </c>
      <c r="BF17" s="69">
        <v>1.5081752151895078</v>
      </c>
      <c r="BG17" s="69">
        <v>1.406791089471189</v>
      </c>
      <c r="BH17" s="69">
        <v>1.0394388481604333</v>
      </c>
      <c r="BI17" s="69">
        <v>0.95189407536883175</v>
      </c>
      <c r="BJ17" s="69"/>
      <c r="BK17" s="69">
        <f t="shared" si="41"/>
        <v>-0.45489701410235728</v>
      </c>
      <c r="BL17" s="69">
        <f>'RD T1'!E190</f>
        <v>0.40036098865778813</v>
      </c>
      <c r="BM17" s="69">
        <f t="shared" si="42"/>
        <v>-5.4536025444569147E-2</v>
      </c>
      <c r="BO17" t="str">
        <f t="shared" si="43"/>
        <v>34 Culture, media and sports occupations</v>
      </c>
      <c r="BP17" s="69">
        <v>0.75437007146765822</v>
      </c>
      <c r="BQ17" s="69">
        <v>0.77650434754625153</v>
      </c>
      <c r="BR17" s="69">
        <v>0.67402615494832152</v>
      </c>
      <c r="BS17" s="69">
        <v>0.47948145434760042</v>
      </c>
      <c r="BT17" s="69">
        <v>0.31627414640879353</v>
      </c>
      <c r="BU17" s="69"/>
      <c r="BV17" s="69">
        <f t="shared" si="44"/>
        <v>-0.35775200853952799</v>
      </c>
      <c r="BW17" s="69">
        <f>'RD T1'!E219</f>
        <v>0.1598264482535878</v>
      </c>
      <c r="BX17" s="69">
        <f t="shared" si="45"/>
        <v>-0.19792556028594019</v>
      </c>
      <c r="BZ17" t="str">
        <f t="shared" si="46"/>
        <v>34 Culture, media and sports occupations</v>
      </c>
      <c r="CA17" s="69">
        <v>0.59246005354726972</v>
      </c>
      <c r="CB17" s="69">
        <v>0.62265921903934773</v>
      </c>
      <c r="CC17" s="69">
        <v>0.60906605701762551</v>
      </c>
      <c r="CD17" s="69">
        <v>0.40879580773951169</v>
      </c>
      <c r="CE17" s="69">
        <v>0.26037049530300416</v>
      </c>
      <c r="CF17" s="69"/>
      <c r="CG17" s="69">
        <f t="shared" si="47"/>
        <v>-0.34869556171462135</v>
      </c>
      <c r="CH17" s="69">
        <f>'RD T1'!E248</f>
        <v>0.1490882133061405</v>
      </c>
      <c r="CI17" s="69">
        <f t="shared" si="48"/>
        <v>-0.19960734840848085</v>
      </c>
      <c r="CK17" t="str">
        <f t="shared" si="49"/>
        <v>34 Culture, media and sports occupations</v>
      </c>
      <c r="CL17" s="69">
        <v>0.1976062500251852</v>
      </c>
      <c r="CM17" s="69">
        <v>0.20978389101886905</v>
      </c>
      <c r="CN17" s="69">
        <v>0.22756265287953517</v>
      </c>
      <c r="CO17" s="69">
        <v>0.22643269444997252</v>
      </c>
      <c r="CP17" s="69">
        <v>0.3199805229380161</v>
      </c>
      <c r="CQ17" s="69"/>
      <c r="CR17" s="69">
        <f t="shared" si="50"/>
        <v>9.2417870058480928E-2</v>
      </c>
      <c r="CS17" s="69">
        <f>'RD T1'!E277</f>
        <v>8.8235768539327894E-2</v>
      </c>
      <c r="CT17" s="69">
        <f t="shared" si="51"/>
        <v>0.18065363859780881</v>
      </c>
    </row>
    <row r="18" spans="1:98" x14ac:dyDescent="0.2">
      <c r="A18" s="10" t="str">
        <f>name!D14</f>
        <v>35 Business and public service associate professionals</v>
      </c>
      <c r="B18" s="69">
        <v>0.33939776043730974</v>
      </c>
      <c r="C18" s="69">
        <v>0.42206436521372043</v>
      </c>
      <c r="D18" s="69">
        <v>0.47641484893189046</v>
      </c>
      <c r="E18" s="69">
        <v>0.56981395423500225</v>
      </c>
      <c r="F18" s="69">
        <v>0.75173855210098028</v>
      </c>
      <c r="G18" s="11"/>
      <c r="H18" s="69">
        <f t="shared" si="26"/>
        <v>0.27532370316908983</v>
      </c>
      <c r="I18" s="69">
        <f>'RD T1'!E46</f>
        <v>0.31123551591866855</v>
      </c>
      <c r="J18" s="69">
        <f t="shared" si="27"/>
        <v>0.58655921908775843</v>
      </c>
      <c r="L18" t="str">
        <f t="shared" si="28"/>
        <v>35 Business and public service associate professionals</v>
      </c>
      <c r="M18" s="69">
        <v>3.7150648128705082</v>
      </c>
      <c r="N18" s="69">
        <v>4.6020515691544768</v>
      </c>
      <c r="O18" s="69">
        <v>5.1574606105588945</v>
      </c>
      <c r="P18" s="69">
        <v>6.1067528836061351</v>
      </c>
      <c r="Q18" s="69">
        <v>7.8571050107892493</v>
      </c>
      <c r="R18" s="11"/>
      <c r="S18" s="69">
        <f t="shared" si="29"/>
        <v>2.6996444002303548</v>
      </c>
      <c r="T18" s="69">
        <f>'RD T1'!E75</f>
        <v>3.4052548631813564</v>
      </c>
      <c r="U18" s="69">
        <f t="shared" si="30"/>
        <v>6.1048992634117116</v>
      </c>
      <c r="W18" t="str">
        <f t="shared" si="31"/>
        <v>35 Business and public service associate professionals</v>
      </c>
      <c r="X18" s="69">
        <v>8.4901400405626752</v>
      </c>
      <c r="Y18" s="69">
        <v>10.317939569585445</v>
      </c>
      <c r="Z18" s="69">
        <v>10.193258650684919</v>
      </c>
      <c r="AA18" s="69">
        <v>10.735144378618889</v>
      </c>
      <c r="AB18" s="69">
        <v>12.162701086814751</v>
      </c>
      <c r="AC18" s="69"/>
      <c r="AD18" s="69">
        <f t="shared" si="32"/>
        <v>1.9694424361298317</v>
      </c>
      <c r="AE18" s="69">
        <f>'RD T1'!E104</f>
        <v>5.6494794341997574</v>
      </c>
      <c r="AF18" s="69">
        <f t="shared" si="33"/>
        <v>7.6189218703295891</v>
      </c>
      <c r="AH18" t="str">
        <f t="shared" si="34"/>
        <v>35 Business and public service associate professionals</v>
      </c>
      <c r="AI18" s="69">
        <v>2.4355387573741005</v>
      </c>
      <c r="AJ18" s="69">
        <v>2.8371130735326124</v>
      </c>
      <c r="AK18" s="69">
        <v>2.9280032491754913</v>
      </c>
      <c r="AL18" s="69">
        <v>3.0736601051379626</v>
      </c>
      <c r="AM18" s="69">
        <v>3.6012591814142927</v>
      </c>
      <c r="AN18" s="69"/>
      <c r="AO18" s="69">
        <f t="shared" si="35"/>
        <v>0.67325593223880142</v>
      </c>
      <c r="AP18" s="69">
        <f>'RD T1'!E133</f>
        <v>1.5434555258030012</v>
      </c>
      <c r="AQ18" s="69">
        <f t="shared" si="36"/>
        <v>2.2167114580418028</v>
      </c>
      <c r="AS18" t="str">
        <f t="shared" si="37"/>
        <v>35 Business and public service associate professionals</v>
      </c>
      <c r="AT18" s="69">
        <v>2.0584462355637112</v>
      </c>
      <c r="AU18" s="69">
        <v>2.3914781224178236</v>
      </c>
      <c r="AV18" s="69">
        <v>2.4607174402213681</v>
      </c>
      <c r="AW18" s="69">
        <v>2.5845510188878102</v>
      </c>
      <c r="AX18" s="69">
        <v>3.015892582023886</v>
      </c>
      <c r="AY18" s="69"/>
      <c r="AZ18" s="69">
        <f t="shared" si="38"/>
        <v>0.55517514180251792</v>
      </c>
      <c r="BA18" s="69">
        <f>'RD T1'!E162</f>
        <v>1.2762190004956064</v>
      </c>
      <c r="BB18" s="69">
        <f t="shared" si="39"/>
        <v>1.8313941422981244</v>
      </c>
      <c r="BD18" t="str">
        <f t="shared" si="40"/>
        <v>35 Business and public service associate professionals</v>
      </c>
      <c r="BE18" s="69">
        <v>6.8334654137454223</v>
      </c>
      <c r="BF18" s="69">
        <v>7.2387397165750977</v>
      </c>
      <c r="BG18" s="69">
        <v>7.6355257572765325</v>
      </c>
      <c r="BH18" s="69">
        <v>6.9575443110041206</v>
      </c>
      <c r="BI18" s="69">
        <v>6.4982173219347912</v>
      </c>
      <c r="BJ18" s="69"/>
      <c r="BK18" s="69">
        <f t="shared" si="41"/>
        <v>-1.1373084353417413</v>
      </c>
      <c r="BL18" s="69">
        <f>'RD T1'!E191</f>
        <v>2.9153120732017848</v>
      </c>
      <c r="BM18" s="69">
        <f t="shared" si="42"/>
        <v>1.7780036378600435</v>
      </c>
      <c r="BO18" t="str">
        <f t="shared" si="43"/>
        <v>35 Business and public service associate professionals</v>
      </c>
      <c r="BP18" s="69">
        <v>5.8506050456521228</v>
      </c>
      <c r="BQ18" s="69">
        <v>5.9044314878896271</v>
      </c>
      <c r="BR18" s="69">
        <v>5.7399721875422305</v>
      </c>
      <c r="BS18" s="69">
        <v>5.2905193405673439</v>
      </c>
      <c r="BT18" s="69">
        <v>4.3470524166747992</v>
      </c>
      <c r="BU18" s="69"/>
      <c r="BV18" s="69">
        <f t="shared" si="44"/>
        <v>-1.3929197708674312</v>
      </c>
      <c r="BW18" s="69">
        <f>'RD T1'!E220</f>
        <v>1.9775609418356417</v>
      </c>
      <c r="BX18" s="69">
        <f t="shared" si="45"/>
        <v>0.58464117096821044</v>
      </c>
      <c r="BZ18" t="str">
        <f t="shared" si="46"/>
        <v>35 Business and public service associate professionals</v>
      </c>
      <c r="CA18" s="69">
        <v>3.1710575682004514</v>
      </c>
      <c r="CB18" s="69">
        <v>3.3357249341413731</v>
      </c>
      <c r="CC18" s="69">
        <v>3.3071582290248323</v>
      </c>
      <c r="CD18" s="69">
        <v>2.6424768807263592</v>
      </c>
      <c r="CE18" s="69">
        <v>1.6764676482946519</v>
      </c>
      <c r="CF18" s="69"/>
      <c r="CG18" s="69">
        <f t="shared" si="47"/>
        <v>-1.6306905807301804</v>
      </c>
      <c r="CH18" s="69">
        <f>'RD T1'!E249</f>
        <v>0.89704145685965953</v>
      </c>
      <c r="CI18" s="69">
        <f t="shared" si="48"/>
        <v>-0.73364912387052084</v>
      </c>
      <c r="CK18" t="str">
        <f t="shared" si="49"/>
        <v>35 Business and public service associate professionals</v>
      </c>
      <c r="CL18" s="69">
        <v>0.81534463653153366</v>
      </c>
      <c r="CM18" s="69">
        <v>0.75859024253790364</v>
      </c>
      <c r="CN18" s="69">
        <v>0.85915290109041098</v>
      </c>
      <c r="CO18" s="69">
        <v>0.80317540918240238</v>
      </c>
      <c r="CP18" s="69">
        <v>1.0798760227701947</v>
      </c>
      <c r="CQ18" s="69"/>
      <c r="CR18" s="69">
        <f t="shared" si="50"/>
        <v>0.2207231216797837</v>
      </c>
      <c r="CS18" s="69">
        <f>'RD T1'!E278</f>
        <v>0.30009902569850505</v>
      </c>
      <c r="CT18" s="69">
        <f t="shared" si="51"/>
        <v>0.5208221473782888</v>
      </c>
    </row>
    <row r="19" spans="1:98" x14ac:dyDescent="0.2">
      <c r="A19" s="10" t="str">
        <f>name!D15</f>
        <v>41 Administrative occupations</v>
      </c>
      <c r="B19" s="69">
        <v>0.32431062677948236</v>
      </c>
      <c r="C19" s="69">
        <v>0.38969461434155039</v>
      </c>
      <c r="D19" s="69">
        <v>0.45004986469874175</v>
      </c>
      <c r="E19" s="69">
        <v>0.58882263496061993</v>
      </c>
      <c r="F19" s="69">
        <v>0.83270383276163007</v>
      </c>
      <c r="G19" s="11"/>
      <c r="H19" s="69">
        <f t="shared" si="26"/>
        <v>0.38265396806288832</v>
      </c>
      <c r="I19" s="69">
        <f>'RD T1'!E47</f>
        <v>0.3409312050214216</v>
      </c>
      <c r="J19" s="69">
        <f t="shared" si="27"/>
        <v>0.72358517308430992</v>
      </c>
      <c r="L19" t="str">
        <f t="shared" si="28"/>
        <v>41 Administrative occupations</v>
      </c>
      <c r="M19" s="69">
        <v>3.4934605349128565</v>
      </c>
      <c r="N19" s="69">
        <v>4.1423181339957935</v>
      </c>
      <c r="O19" s="69">
        <v>4.7642086858900745</v>
      </c>
      <c r="P19" s="69">
        <v>6.2950841771905797</v>
      </c>
      <c r="Q19" s="69">
        <v>8.895417148083741</v>
      </c>
      <c r="R19" s="11"/>
      <c r="S19" s="69">
        <f t="shared" si="29"/>
        <v>4.1312084621936664</v>
      </c>
      <c r="T19" s="69">
        <f>'RD T1'!E76</f>
        <v>3.8172997857796629</v>
      </c>
      <c r="U19" s="69">
        <f t="shared" si="30"/>
        <v>7.9485082479733293</v>
      </c>
      <c r="W19" t="str">
        <f t="shared" si="31"/>
        <v>41 Administrative occupations</v>
      </c>
      <c r="X19" s="69">
        <v>12.877983430498373</v>
      </c>
      <c r="Y19" s="69">
        <v>15.036783772904986</v>
      </c>
      <c r="Z19" s="69">
        <v>15.525706176928963</v>
      </c>
      <c r="AA19" s="69">
        <v>18.730461934070618</v>
      </c>
      <c r="AB19" s="69">
        <v>23.85256157753598</v>
      </c>
      <c r="AC19" s="69"/>
      <c r="AD19" s="69">
        <f t="shared" si="32"/>
        <v>8.3268554006070161</v>
      </c>
      <c r="AE19" s="69">
        <f>'RD T1'!E105</f>
        <v>10.968259499098817</v>
      </c>
      <c r="AF19" s="69">
        <f t="shared" si="33"/>
        <v>19.295114899705833</v>
      </c>
      <c r="AH19" t="str">
        <f t="shared" si="34"/>
        <v>41 Administrative occupations</v>
      </c>
      <c r="AI19" s="69">
        <v>4.54605536050504</v>
      </c>
      <c r="AJ19" s="69">
        <v>5.1516697511369651</v>
      </c>
      <c r="AK19" s="69">
        <v>5.2002565256027289</v>
      </c>
      <c r="AL19" s="69">
        <v>6.0409916833451289</v>
      </c>
      <c r="AM19" s="69">
        <v>7.3948162974217988</v>
      </c>
      <c r="AN19" s="69"/>
      <c r="AO19" s="69">
        <f t="shared" si="35"/>
        <v>2.1945597718190699</v>
      </c>
      <c r="AP19" s="69">
        <f>'RD T1'!E134</f>
        <v>3.7552838924018834</v>
      </c>
      <c r="AQ19" s="69">
        <f t="shared" si="36"/>
        <v>5.9498436642209533</v>
      </c>
      <c r="AS19" t="str">
        <f t="shared" si="37"/>
        <v>41 Administrative occupations</v>
      </c>
      <c r="AT19" s="69">
        <v>4.2262480363078669</v>
      </c>
      <c r="AU19" s="69">
        <v>4.8359042950617548</v>
      </c>
      <c r="AV19" s="69">
        <v>5.0976415800233923</v>
      </c>
      <c r="AW19" s="69">
        <v>5.6194487967052069</v>
      </c>
      <c r="AX19" s="69">
        <v>6.8054059438490295</v>
      </c>
      <c r="AY19" s="69"/>
      <c r="AZ19" s="69">
        <f t="shared" si="38"/>
        <v>1.7077643638256372</v>
      </c>
      <c r="BA19" s="69">
        <f>'RD T1'!E163</f>
        <v>3.2209970736288618</v>
      </c>
      <c r="BB19" s="69">
        <f t="shared" si="39"/>
        <v>4.928761437454499</v>
      </c>
      <c r="BD19" t="str">
        <f t="shared" si="40"/>
        <v>41 Administrative occupations</v>
      </c>
      <c r="BE19" s="69">
        <v>15.371337113026724</v>
      </c>
      <c r="BF19" s="69">
        <v>15.777062963077174</v>
      </c>
      <c r="BG19" s="69">
        <v>17.196996598727949</v>
      </c>
      <c r="BH19" s="69">
        <v>16.570659510374998</v>
      </c>
      <c r="BI19" s="69">
        <v>15.013121895231853</v>
      </c>
      <c r="BJ19" s="69"/>
      <c r="BK19" s="69">
        <f t="shared" si="41"/>
        <v>-2.1838747034960964</v>
      </c>
      <c r="BL19" s="69">
        <f>'RD T1'!E192</f>
        <v>7.4351528110286385</v>
      </c>
      <c r="BM19" s="69">
        <f t="shared" si="42"/>
        <v>5.2512781075325421</v>
      </c>
      <c r="BO19" t="str">
        <f t="shared" si="43"/>
        <v>41 Administrative occupations</v>
      </c>
      <c r="BP19" s="69">
        <v>18.249877372488882</v>
      </c>
      <c r="BQ19" s="69">
        <v>18.019337113309092</v>
      </c>
      <c r="BR19" s="69">
        <v>17.529603422303975</v>
      </c>
      <c r="BS19" s="69">
        <v>17.403993512857728</v>
      </c>
      <c r="BT19" s="69">
        <v>12.556039785960394</v>
      </c>
      <c r="BU19" s="69"/>
      <c r="BV19" s="69">
        <f t="shared" si="44"/>
        <v>-4.9735636363435809</v>
      </c>
      <c r="BW19" s="69">
        <f>'RD T1'!E221</f>
        <v>6.6540553520180694</v>
      </c>
      <c r="BX19" s="69">
        <f t="shared" si="45"/>
        <v>1.6804917156744885</v>
      </c>
      <c r="BZ19" t="str">
        <f t="shared" si="46"/>
        <v>41 Administrative occupations</v>
      </c>
      <c r="CA19" s="69">
        <v>8.9730142945163216</v>
      </c>
      <c r="CB19" s="69">
        <v>8.3035035767361087</v>
      </c>
      <c r="CC19" s="69">
        <v>8.1425213989778307</v>
      </c>
      <c r="CD19" s="69">
        <v>6.106335518070491</v>
      </c>
      <c r="CE19" s="69">
        <v>2.3968677144069703</v>
      </c>
      <c r="CF19" s="69"/>
      <c r="CG19" s="69">
        <f t="shared" si="47"/>
        <v>-5.7456536845708603</v>
      </c>
      <c r="CH19" s="69">
        <f>'RD T1'!E250</f>
        <v>1.9018125839016324</v>
      </c>
      <c r="CI19" s="69">
        <f t="shared" si="48"/>
        <v>-3.8438411006692279</v>
      </c>
      <c r="CK19" t="str">
        <f t="shared" si="49"/>
        <v>41 Administrative occupations</v>
      </c>
      <c r="CL19" s="69">
        <v>2.4338463503375856</v>
      </c>
      <c r="CM19" s="69">
        <v>1.9479191393732946</v>
      </c>
      <c r="CN19" s="69">
        <v>2.4477853456031813</v>
      </c>
      <c r="CO19" s="69">
        <v>2.3320972721769535</v>
      </c>
      <c r="CP19" s="69">
        <v>2.176239080579824</v>
      </c>
      <c r="CQ19" s="69"/>
      <c r="CR19" s="69">
        <f t="shared" si="50"/>
        <v>-0.27154626502335732</v>
      </c>
      <c r="CS19" s="69">
        <f>'RD T1'!E279</f>
        <v>0.69570954600122914</v>
      </c>
      <c r="CT19" s="69">
        <f t="shared" si="51"/>
        <v>0.42416328097787181</v>
      </c>
    </row>
    <row r="20" spans="1:98" x14ac:dyDescent="0.2">
      <c r="A20" s="10" t="str">
        <f>name!D16</f>
        <v>42 Secretarial and related occupations</v>
      </c>
      <c r="B20" s="69">
        <v>2.4172683101320869E-2</v>
      </c>
      <c r="C20" s="69">
        <v>2.8551089129507289E-2</v>
      </c>
      <c r="D20" s="69">
        <v>3.109859067232431E-2</v>
      </c>
      <c r="E20" s="69">
        <v>4.4526668927204936E-2</v>
      </c>
      <c r="F20" s="69">
        <v>8.0248839017206808E-2</v>
      </c>
      <c r="G20" s="11"/>
      <c r="H20" s="69">
        <f t="shared" si="26"/>
        <v>4.9150248344882498E-2</v>
      </c>
      <c r="I20" s="69">
        <f>'RD T1'!E48</f>
        <v>3.3933154976366439E-2</v>
      </c>
      <c r="J20" s="69">
        <f t="shared" si="27"/>
        <v>8.3083403321248944E-2</v>
      </c>
      <c r="L20" t="str">
        <f t="shared" si="28"/>
        <v>42 Secretarial and related occupations</v>
      </c>
      <c r="M20" s="69">
        <v>0.58590966783392218</v>
      </c>
      <c r="N20" s="69">
        <v>0.63076615575796913</v>
      </c>
      <c r="O20" s="69">
        <v>0.70827095358843473</v>
      </c>
      <c r="P20" s="69">
        <v>0.9663534982344002</v>
      </c>
      <c r="Q20" s="69">
        <v>1.3983690156526607</v>
      </c>
      <c r="R20" s="11"/>
      <c r="S20" s="69">
        <f t="shared" si="29"/>
        <v>0.69009806206422597</v>
      </c>
      <c r="T20" s="69">
        <f>'RD T1'!E77</f>
        <v>0.65562575930209877</v>
      </c>
      <c r="U20" s="69">
        <f t="shared" si="30"/>
        <v>1.3457238213663247</v>
      </c>
      <c r="W20" t="str">
        <f t="shared" si="31"/>
        <v>42 Secretarial and related occupations</v>
      </c>
      <c r="X20" s="69">
        <v>2.1181324705455782</v>
      </c>
      <c r="Y20" s="69">
        <v>2.319973791901579</v>
      </c>
      <c r="Z20" s="69">
        <v>2.1977836330842289</v>
      </c>
      <c r="AA20" s="69">
        <v>2.7700005166338202</v>
      </c>
      <c r="AB20" s="69">
        <v>3.4337779143137985</v>
      </c>
      <c r="AC20" s="69"/>
      <c r="AD20" s="69">
        <f t="shared" si="32"/>
        <v>1.2359942812295697</v>
      </c>
      <c r="AE20" s="69">
        <f>'RD T1'!E106</f>
        <v>1.8630746726682754</v>
      </c>
      <c r="AF20" s="69">
        <f t="shared" si="33"/>
        <v>3.0990689538978451</v>
      </c>
      <c r="AH20" t="str">
        <f t="shared" si="34"/>
        <v>42 Secretarial and related occupations</v>
      </c>
      <c r="AI20" s="69">
        <v>1.0024919032108468</v>
      </c>
      <c r="AJ20" s="69">
        <v>1.0674322858554346</v>
      </c>
      <c r="AK20" s="69">
        <v>1.0444862752302184</v>
      </c>
      <c r="AL20" s="69">
        <v>1.1269967681065476</v>
      </c>
      <c r="AM20" s="69">
        <v>1.0125882981623309</v>
      </c>
      <c r="AN20" s="69"/>
      <c r="AO20" s="69">
        <f t="shared" si="35"/>
        <v>-3.1897977067887551E-2</v>
      </c>
      <c r="AP20" s="69">
        <f>'RD T1'!E135</f>
        <v>0.64925091508870492</v>
      </c>
      <c r="AQ20" s="69">
        <f t="shared" si="36"/>
        <v>0.61735293802081737</v>
      </c>
      <c r="AS20" t="str">
        <f t="shared" si="37"/>
        <v>42 Secretarial and related occupations</v>
      </c>
      <c r="AT20" s="69">
        <v>0.77350723802291443</v>
      </c>
      <c r="AU20" s="69">
        <v>0.77965124794893115</v>
      </c>
      <c r="AV20" s="69">
        <v>0.77637598851607614</v>
      </c>
      <c r="AW20" s="69">
        <v>0.8131302993015076</v>
      </c>
      <c r="AX20" s="69">
        <v>0.65327709925027977</v>
      </c>
      <c r="AY20" s="69"/>
      <c r="AZ20" s="69">
        <f t="shared" si="38"/>
        <v>-0.12309888926579637</v>
      </c>
      <c r="BA20" s="69">
        <f>'RD T1'!E164</f>
        <v>0.43506606417024013</v>
      </c>
      <c r="BB20" s="69">
        <f t="shared" si="39"/>
        <v>0.31196717490444376</v>
      </c>
      <c r="BD20" t="str">
        <f t="shared" si="40"/>
        <v>42 Secretarial and related occupations</v>
      </c>
      <c r="BE20" s="69">
        <v>3.1800319399777974</v>
      </c>
      <c r="BF20" s="69">
        <v>3.0822870761142167</v>
      </c>
      <c r="BG20" s="69">
        <v>3.2387353448711176</v>
      </c>
      <c r="BH20" s="69">
        <v>2.966436394580398</v>
      </c>
      <c r="BI20" s="69">
        <v>0.90045576844455189</v>
      </c>
      <c r="BJ20" s="69"/>
      <c r="BK20" s="69">
        <f t="shared" si="41"/>
        <v>-2.3382795764265656</v>
      </c>
      <c r="BL20" s="69">
        <f>'RD T1'!E193</f>
        <v>1.1127681225707111</v>
      </c>
      <c r="BM20" s="69">
        <f t="shared" si="42"/>
        <v>-1.2255114538558545</v>
      </c>
      <c r="BO20" t="str">
        <f t="shared" si="43"/>
        <v>42 Secretarial and related occupations</v>
      </c>
      <c r="BP20" s="69">
        <v>3.9415452493441285</v>
      </c>
      <c r="BQ20" s="69">
        <v>3.5863502270922707</v>
      </c>
      <c r="BR20" s="69">
        <v>3.1516306620182659</v>
      </c>
      <c r="BS20" s="69">
        <v>2.4743637465231174</v>
      </c>
      <c r="BT20" s="69">
        <v>0.66683175779246062</v>
      </c>
      <c r="BU20" s="69"/>
      <c r="BV20" s="69">
        <f t="shared" si="44"/>
        <v>-2.4847989042258054</v>
      </c>
      <c r="BW20" s="69">
        <f>'RD T1'!E222</f>
        <v>0.82870949747362588</v>
      </c>
      <c r="BX20" s="69">
        <f t="shared" si="45"/>
        <v>-1.6560894067521796</v>
      </c>
      <c r="BZ20" t="str">
        <f t="shared" si="46"/>
        <v>42 Secretarial and related occupations</v>
      </c>
      <c r="CA20" s="69">
        <v>3.4080721033896264</v>
      </c>
      <c r="CB20" s="69">
        <v>3.2220480948519628</v>
      </c>
      <c r="CC20" s="69">
        <v>2.9608117370970861</v>
      </c>
      <c r="CD20" s="69">
        <v>1.8157916480465357</v>
      </c>
      <c r="CE20" s="69">
        <v>0.38600601028790671</v>
      </c>
      <c r="CF20" s="69"/>
      <c r="CG20" s="69">
        <f t="shared" si="47"/>
        <v>-2.5748057268091795</v>
      </c>
      <c r="CH20" s="69">
        <f>'RD T1'!E251</f>
        <v>0.63093909064805032</v>
      </c>
      <c r="CI20" s="69">
        <f t="shared" si="48"/>
        <v>-1.9438666361611292</v>
      </c>
      <c r="CK20" t="str">
        <f t="shared" si="49"/>
        <v>42 Secretarial and related occupations</v>
      </c>
      <c r="CL20" s="69">
        <v>0.85846634032878477</v>
      </c>
      <c r="CM20" s="69">
        <v>0.79621992887475346</v>
      </c>
      <c r="CN20" s="69">
        <v>0.95889302822657052</v>
      </c>
      <c r="CO20" s="69">
        <v>0.93914594124277728</v>
      </c>
      <c r="CP20" s="69">
        <v>0.87479769654250927</v>
      </c>
      <c r="CQ20" s="69"/>
      <c r="CR20" s="69">
        <f t="shared" si="50"/>
        <v>-8.4095331684061247E-2</v>
      </c>
      <c r="CS20" s="69">
        <f>'RD T1'!E280</f>
        <v>0.36597581898778314</v>
      </c>
      <c r="CT20" s="69">
        <f t="shared" si="51"/>
        <v>0.28188048730372189</v>
      </c>
    </row>
    <row r="21" spans="1:98" x14ac:dyDescent="0.2">
      <c r="A21" s="10" t="str">
        <f>name!D17</f>
        <v>51 Skilled agricultural and related trades</v>
      </c>
      <c r="B21" s="69">
        <v>1.3952721227855527E-2</v>
      </c>
      <c r="C21" s="69">
        <v>1.0599635123512332E-2</v>
      </c>
      <c r="D21" s="69">
        <v>1.3663354938282867E-2</v>
      </c>
      <c r="E21" s="69">
        <v>1.6176472450439076E-2</v>
      </c>
      <c r="F21" s="69">
        <v>2.3506093182744273E-2</v>
      </c>
      <c r="G21" s="11"/>
      <c r="H21" s="69">
        <f t="shared" si="26"/>
        <v>9.8427382444614062E-3</v>
      </c>
      <c r="I21" s="69">
        <f>'RD T1'!E49</f>
        <v>1.2271001943293216E-2</v>
      </c>
      <c r="J21" s="69">
        <f t="shared" si="27"/>
        <v>2.2113740187754624E-2</v>
      </c>
      <c r="L21" t="str">
        <f t="shared" si="28"/>
        <v>51 Skilled agricultural and related trades</v>
      </c>
      <c r="M21" s="69">
        <v>7.0961201883722638E-2</v>
      </c>
      <c r="N21" s="69">
        <v>7.8052034104562379E-2</v>
      </c>
      <c r="O21" s="69">
        <v>7.5674130783906418E-2</v>
      </c>
      <c r="P21" s="69">
        <v>8.3339748520299045E-2</v>
      </c>
      <c r="Q21" s="69">
        <v>0.12366417668185335</v>
      </c>
      <c r="R21" s="11"/>
      <c r="S21" s="69">
        <f t="shared" si="29"/>
        <v>4.7990045897946934E-2</v>
      </c>
      <c r="T21" s="69">
        <f>'RD T1'!E78</f>
        <v>5.1670668103794892E-2</v>
      </c>
      <c r="U21" s="69">
        <f t="shared" si="30"/>
        <v>9.9660714001741826E-2</v>
      </c>
      <c r="W21" t="str">
        <f t="shared" si="31"/>
        <v>51 Skilled agricultural and related trades</v>
      </c>
      <c r="X21" s="69">
        <v>0.58154419520649236</v>
      </c>
      <c r="Y21" s="69">
        <v>0.72426904499757871</v>
      </c>
      <c r="Z21" s="69">
        <v>0.78224328436468271</v>
      </c>
      <c r="AA21" s="69">
        <v>0.86224253703930176</v>
      </c>
      <c r="AB21" s="69">
        <v>1.2404308957316517</v>
      </c>
      <c r="AC21" s="69"/>
      <c r="AD21" s="69">
        <f t="shared" si="32"/>
        <v>0.45818761136696895</v>
      </c>
      <c r="AE21" s="69">
        <f>'RD T1'!E107</f>
        <v>0.64143071819531516</v>
      </c>
      <c r="AF21" s="69">
        <f t="shared" si="33"/>
        <v>1.0996183295622841</v>
      </c>
      <c r="AH21" t="str">
        <f t="shared" si="34"/>
        <v>51 Skilled agricultural and related trades</v>
      </c>
      <c r="AI21" s="69">
        <v>0.29544141933401186</v>
      </c>
      <c r="AJ21" s="69">
        <v>0.42102533398974501</v>
      </c>
      <c r="AK21" s="69">
        <v>0.38192530078761389</v>
      </c>
      <c r="AL21" s="69">
        <v>0.4228146296846097</v>
      </c>
      <c r="AM21" s="69">
        <v>0.5807947280459933</v>
      </c>
      <c r="AN21" s="69"/>
      <c r="AO21" s="69">
        <f t="shared" si="35"/>
        <v>0.19886942725837942</v>
      </c>
      <c r="AP21" s="69">
        <f>'RD T1'!E136</f>
        <v>0.32701729689218828</v>
      </c>
      <c r="AQ21" s="69">
        <f t="shared" si="36"/>
        <v>0.5258867241505677</v>
      </c>
      <c r="AS21" t="str">
        <f t="shared" si="37"/>
        <v>51 Skilled agricultural and related trades</v>
      </c>
      <c r="AT21" s="69">
        <v>0.37410294445577419</v>
      </c>
      <c r="AU21" s="69">
        <v>0.5275970150615793</v>
      </c>
      <c r="AV21" s="69">
        <v>0.51866629510596796</v>
      </c>
      <c r="AW21" s="69">
        <v>0.56232551319255974</v>
      </c>
      <c r="AX21" s="69">
        <v>0.81809799465438149</v>
      </c>
      <c r="AY21" s="69"/>
      <c r="AZ21" s="69">
        <f t="shared" si="38"/>
        <v>0.29943169954841353</v>
      </c>
      <c r="BA21" s="69">
        <f>'RD T1'!E165</f>
        <v>0.41131094994797629</v>
      </c>
      <c r="BB21" s="69">
        <f t="shared" si="39"/>
        <v>0.71074264949638977</v>
      </c>
      <c r="BD21" t="str">
        <f t="shared" si="40"/>
        <v>51 Skilled agricultural and related trades</v>
      </c>
      <c r="BE21" s="69">
        <v>0.84293678087549373</v>
      </c>
      <c r="BF21" s="69">
        <v>0.88561395255618303</v>
      </c>
      <c r="BG21" s="69">
        <v>0.8277084215588234</v>
      </c>
      <c r="BH21" s="69">
        <v>0.76927486052172689</v>
      </c>
      <c r="BI21" s="69">
        <v>0.78021540912103649</v>
      </c>
      <c r="BJ21" s="69"/>
      <c r="BK21" s="69">
        <f t="shared" si="41"/>
        <v>-4.7493012437786919E-2</v>
      </c>
      <c r="BL21" s="69">
        <f>'RD T1'!E194</f>
        <v>0.4144896843674355</v>
      </c>
      <c r="BM21" s="69">
        <f t="shared" si="42"/>
        <v>0.36699667192964858</v>
      </c>
      <c r="BO21" t="str">
        <f t="shared" si="43"/>
        <v>51 Skilled agricultural and related trades</v>
      </c>
      <c r="BP21" s="69">
        <v>1.4967815384190024</v>
      </c>
      <c r="BQ21" s="69">
        <v>1.5852460571902078</v>
      </c>
      <c r="BR21" s="69">
        <v>1.3905368180144178</v>
      </c>
      <c r="BS21" s="69">
        <v>1.3338081468394662</v>
      </c>
      <c r="BT21" s="69">
        <v>1.3180070728093252</v>
      </c>
      <c r="BU21" s="69"/>
      <c r="BV21" s="69">
        <f t="shared" si="44"/>
        <v>-7.2529745205092588E-2</v>
      </c>
      <c r="BW21" s="69">
        <f>'RD T1'!E223</f>
        <v>0.72902192837648017</v>
      </c>
      <c r="BX21" s="69">
        <f t="shared" si="45"/>
        <v>0.65649218317138758</v>
      </c>
      <c r="BZ21" t="str">
        <f t="shared" si="46"/>
        <v>51 Skilled agricultural and related trades</v>
      </c>
      <c r="CA21" s="69">
        <v>1.0434739672089313</v>
      </c>
      <c r="CB21" s="69">
        <v>1.1045803677793231</v>
      </c>
      <c r="CC21" s="69">
        <v>1.048251609033735</v>
      </c>
      <c r="CD21" s="69">
        <v>0.88306086173516951</v>
      </c>
      <c r="CE21" s="69">
        <v>0.9006656976189561</v>
      </c>
      <c r="CF21" s="69"/>
      <c r="CG21" s="69">
        <f t="shared" si="47"/>
        <v>-0.14758591141477895</v>
      </c>
      <c r="CH21" s="69">
        <f>'RD T1'!E252</f>
        <v>0.43831780903782802</v>
      </c>
      <c r="CI21" s="69">
        <f t="shared" si="48"/>
        <v>0.29073189762304907</v>
      </c>
      <c r="CK21" t="str">
        <f t="shared" si="49"/>
        <v>51 Skilled agricultural and related trades</v>
      </c>
      <c r="CL21" s="69">
        <v>0.80707645301759312</v>
      </c>
      <c r="CM21" s="69">
        <v>0.83442655357941464</v>
      </c>
      <c r="CN21" s="69">
        <v>0.75003236420352859</v>
      </c>
      <c r="CO21" s="69">
        <v>0.76524696873796738</v>
      </c>
      <c r="CP21" s="69">
        <v>0.48837464991633261</v>
      </c>
      <c r="CQ21" s="69"/>
      <c r="CR21" s="69">
        <f t="shared" si="50"/>
        <v>-0.26165771428719597</v>
      </c>
      <c r="CS21" s="69">
        <f>'RD T1'!E281</f>
        <v>0.2471479297832149</v>
      </c>
      <c r="CT21" s="69">
        <f t="shared" si="51"/>
        <v>-1.4509784503981077E-2</v>
      </c>
    </row>
    <row r="22" spans="1:98" x14ac:dyDescent="0.2">
      <c r="A22" s="10" t="str">
        <f>name!D18</f>
        <v>52 Skilled metal, electrical and electronic trades</v>
      </c>
      <c r="B22" s="69">
        <v>1.6757926553231751E-2</v>
      </c>
      <c r="C22" s="69">
        <v>1.8056136590924848E-2</v>
      </c>
      <c r="D22" s="69">
        <v>2.0716070662460832E-2</v>
      </c>
      <c r="E22" s="69">
        <v>2.564825353732882E-2</v>
      </c>
      <c r="F22" s="69">
        <v>3.5221786666868794E-2</v>
      </c>
      <c r="G22" s="11"/>
      <c r="H22" s="69">
        <f t="shared" si="26"/>
        <v>1.4505716004407962E-2</v>
      </c>
      <c r="I22" s="69">
        <f>'RD T1'!E50</f>
        <v>1.2966534188273343E-2</v>
      </c>
      <c r="J22" s="69">
        <f t="shared" si="27"/>
        <v>2.7472250192681305E-2</v>
      </c>
      <c r="L22" t="str">
        <f t="shared" si="28"/>
        <v>52 Skilled metal, electrical and electronic trades</v>
      </c>
      <c r="M22" s="69">
        <v>0.29355678040819905</v>
      </c>
      <c r="N22" s="69">
        <v>0.41262538913530078</v>
      </c>
      <c r="O22" s="69">
        <v>0.35164133443241752</v>
      </c>
      <c r="P22" s="69">
        <v>0.47051892985236843</v>
      </c>
      <c r="Q22" s="69">
        <v>0.67314911896849861</v>
      </c>
      <c r="R22" s="11"/>
      <c r="S22" s="69">
        <f t="shared" si="29"/>
        <v>0.32150778453608109</v>
      </c>
      <c r="T22" s="69">
        <f>'RD T1'!E79</f>
        <v>0.24928599119326697</v>
      </c>
      <c r="U22" s="69">
        <f t="shared" si="30"/>
        <v>0.57079377572934809</v>
      </c>
      <c r="W22" t="str">
        <f t="shared" si="31"/>
        <v>52 Skilled metal, electrical and electronic trades</v>
      </c>
      <c r="X22" s="69">
        <v>1.0139586856978968</v>
      </c>
      <c r="Y22" s="69">
        <v>1.4070701395202352</v>
      </c>
      <c r="Z22" s="69">
        <v>1.1497748909492247</v>
      </c>
      <c r="AA22" s="69">
        <v>1.3677282712079009</v>
      </c>
      <c r="AB22" s="69">
        <v>1.8793141198929033</v>
      </c>
      <c r="AC22" s="69"/>
      <c r="AD22" s="69">
        <f t="shared" si="32"/>
        <v>0.72953922894367862</v>
      </c>
      <c r="AE22" s="69">
        <f>'RD T1'!E108</f>
        <v>0.69610785303136902</v>
      </c>
      <c r="AF22" s="69">
        <f t="shared" si="33"/>
        <v>1.4256470819750477</v>
      </c>
      <c r="AH22" t="str">
        <f t="shared" si="34"/>
        <v>52 Skilled metal, electrical and electronic trades</v>
      </c>
      <c r="AI22" s="69">
        <v>0.36363823448964133</v>
      </c>
      <c r="AJ22" s="69">
        <v>0.47869641473131935</v>
      </c>
      <c r="AK22" s="69">
        <v>0.41087645376925991</v>
      </c>
      <c r="AL22" s="69">
        <v>0.47318082061246752</v>
      </c>
      <c r="AM22" s="69">
        <v>0.65471076679884688</v>
      </c>
      <c r="AN22" s="69"/>
      <c r="AO22" s="69">
        <f t="shared" si="35"/>
        <v>0.24383431302958697</v>
      </c>
      <c r="AP22" s="69">
        <f>'RD T1'!E137</f>
        <v>0.22449900700084302</v>
      </c>
      <c r="AQ22" s="69">
        <f t="shared" si="36"/>
        <v>0.46833332003042999</v>
      </c>
      <c r="AS22" t="str">
        <f t="shared" si="37"/>
        <v>52 Skilled metal, electrical and electronic trades</v>
      </c>
      <c r="AT22" s="69">
        <v>1.4933258927954489</v>
      </c>
      <c r="AU22" s="69">
        <v>1.9280208594331791</v>
      </c>
      <c r="AV22" s="69">
        <v>1.6777841601749233</v>
      </c>
      <c r="AW22" s="69">
        <v>1.8222405470048175</v>
      </c>
      <c r="AX22" s="69">
        <v>2.3630039997922427</v>
      </c>
      <c r="AY22" s="69"/>
      <c r="AZ22" s="69">
        <f t="shared" si="38"/>
        <v>0.68521983961731947</v>
      </c>
      <c r="BA22" s="69">
        <f>'RD T1'!E166</f>
        <v>0.83465298084161565</v>
      </c>
      <c r="BB22" s="69">
        <f t="shared" si="39"/>
        <v>1.5198728204589351</v>
      </c>
      <c r="BD22" t="str">
        <f t="shared" si="40"/>
        <v>52 Skilled metal, electrical and electronic trades</v>
      </c>
      <c r="BE22" s="69">
        <v>9.6105838601850504</v>
      </c>
      <c r="BF22" s="69">
        <v>10.32016038105405</v>
      </c>
      <c r="BG22" s="69">
        <v>8.709944613643783</v>
      </c>
      <c r="BH22" s="69">
        <v>8.2926228482977038</v>
      </c>
      <c r="BI22" s="69">
        <v>7.2239539321986976</v>
      </c>
      <c r="BJ22" s="69"/>
      <c r="BK22" s="69">
        <f t="shared" si="41"/>
        <v>-1.4859906814450854</v>
      </c>
      <c r="BL22" s="69">
        <f>'RD T1'!E195</f>
        <v>2.7661409866677436</v>
      </c>
      <c r="BM22" s="69">
        <f t="shared" si="42"/>
        <v>1.2801503052226582</v>
      </c>
      <c r="BO22" t="str">
        <f t="shared" si="43"/>
        <v>52 Skilled metal, electrical and electronic trades</v>
      </c>
      <c r="BP22" s="69">
        <v>6.2408525715007714</v>
      </c>
      <c r="BQ22" s="69">
        <v>6.216722666885377</v>
      </c>
      <c r="BR22" s="69">
        <v>5.1753773901891158</v>
      </c>
      <c r="BS22" s="69">
        <v>4.8687564829336907</v>
      </c>
      <c r="BT22" s="69">
        <v>4.1794402162810727</v>
      </c>
      <c r="BU22" s="69"/>
      <c r="BV22" s="69">
        <f t="shared" si="44"/>
        <v>-0.99593717390804315</v>
      </c>
      <c r="BW22" s="69">
        <f>'RD T1'!E224</f>
        <v>1.6935375451691523</v>
      </c>
      <c r="BX22" s="69">
        <f t="shared" si="45"/>
        <v>0.69760037126110919</v>
      </c>
      <c r="BZ22" t="str">
        <f t="shared" si="46"/>
        <v>52 Skilled metal, electrical and electronic trades</v>
      </c>
      <c r="CA22" s="69">
        <v>2.6077411410155689</v>
      </c>
      <c r="CB22" s="69">
        <v>2.6844355060494367</v>
      </c>
      <c r="CC22" s="69">
        <v>2.2572474578448873</v>
      </c>
      <c r="CD22" s="69">
        <v>1.888333142800894</v>
      </c>
      <c r="CE22" s="69">
        <v>1.0357319514065804</v>
      </c>
      <c r="CF22" s="69"/>
      <c r="CG22" s="69">
        <f t="shared" si="47"/>
        <v>-1.221515506438307</v>
      </c>
      <c r="CH22" s="69">
        <f>'RD T1'!E253</f>
        <v>0.60396234429991347</v>
      </c>
      <c r="CI22" s="69">
        <f t="shared" si="48"/>
        <v>-0.61755316213839351</v>
      </c>
      <c r="CK22" t="str">
        <f t="shared" si="49"/>
        <v>52 Skilled metal, electrical and electronic trades</v>
      </c>
      <c r="CL22" s="69">
        <v>1.2581299543445521</v>
      </c>
      <c r="CM22" s="69">
        <v>1.2716266722007785</v>
      </c>
      <c r="CN22" s="69">
        <v>1.0828344278879811</v>
      </c>
      <c r="CO22" s="69">
        <v>1.044798771436436</v>
      </c>
      <c r="CP22" s="69">
        <v>0.71447099139755488</v>
      </c>
      <c r="CQ22" s="69"/>
      <c r="CR22" s="69">
        <f t="shared" si="50"/>
        <v>-0.36836343649042624</v>
      </c>
      <c r="CS22" s="69">
        <f>'RD T1'!E282</f>
        <v>0.30618850452878604</v>
      </c>
      <c r="CT22" s="69">
        <f t="shared" si="51"/>
        <v>-6.2174931961640201E-2</v>
      </c>
    </row>
    <row r="23" spans="1:98" x14ac:dyDescent="0.2">
      <c r="A23" s="10" t="str">
        <f>name!D19</f>
        <v>53 Skilled construction and building trades</v>
      </c>
      <c r="B23" s="69">
        <v>6.0947298308025102E-3</v>
      </c>
      <c r="C23" s="69">
        <v>5.4968549120846177E-3</v>
      </c>
      <c r="D23" s="69">
        <v>5.4122372183120935E-3</v>
      </c>
      <c r="E23" s="69">
        <v>9.17769972136687E-3</v>
      </c>
      <c r="F23" s="69">
        <v>9.1546435848377412E-3</v>
      </c>
      <c r="G23" s="11"/>
      <c r="H23" s="69">
        <f t="shared" si="26"/>
        <v>3.7424063665256477E-3</v>
      </c>
      <c r="I23" s="69">
        <f>'RD T1'!E51</f>
        <v>4.1032606357194719E-3</v>
      </c>
      <c r="J23" s="69">
        <f t="shared" si="27"/>
        <v>7.8456670022451196E-3</v>
      </c>
      <c r="L23" t="str">
        <f t="shared" si="28"/>
        <v>53 Skilled construction and building trades</v>
      </c>
      <c r="M23" s="69">
        <v>0.12837229517274659</v>
      </c>
      <c r="N23" s="69">
        <v>0.15010379927255746</v>
      </c>
      <c r="O23" s="69">
        <v>0.13706526834569727</v>
      </c>
      <c r="P23" s="69">
        <v>0.17558621915981798</v>
      </c>
      <c r="Q23" s="69">
        <v>0.21647585461197827</v>
      </c>
      <c r="R23" s="11"/>
      <c r="S23" s="69">
        <f t="shared" si="29"/>
        <v>7.9410586266281002E-2</v>
      </c>
      <c r="T23" s="69">
        <f>'RD T1'!E80</f>
        <v>9.4193653506443681E-2</v>
      </c>
      <c r="U23" s="69">
        <f t="shared" si="30"/>
        <v>0.17360423977272468</v>
      </c>
      <c r="W23" t="str">
        <f t="shared" si="31"/>
        <v>53 Skilled construction and building trades</v>
      </c>
      <c r="X23" s="69">
        <v>0.51326859188689022</v>
      </c>
      <c r="Y23" s="69">
        <v>0.63957307690389031</v>
      </c>
      <c r="Z23" s="69">
        <v>0.5657269811564406</v>
      </c>
      <c r="AA23" s="69">
        <v>0.66787199871332004</v>
      </c>
      <c r="AB23" s="69">
        <v>0.89591662672080929</v>
      </c>
      <c r="AC23" s="69"/>
      <c r="AD23" s="69">
        <f t="shared" si="32"/>
        <v>0.33018964556436869</v>
      </c>
      <c r="AE23" s="69">
        <f>'RD T1'!E109</f>
        <v>0.36223136644883769</v>
      </c>
      <c r="AF23" s="69">
        <f t="shared" si="33"/>
        <v>0.69242101201320638</v>
      </c>
      <c r="AH23" t="str">
        <f t="shared" si="34"/>
        <v>53 Skilled construction and building trades</v>
      </c>
      <c r="AI23" s="69">
        <v>0.29292912858389175</v>
      </c>
      <c r="AJ23" s="69">
        <v>0.41104781049691175</v>
      </c>
      <c r="AK23" s="69">
        <v>0.3677165524949243</v>
      </c>
      <c r="AL23" s="69">
        <v>0.45177604128765653</v>
      </c>
      <c r="AM23" s="69">
        <v>0.64219494217943052</v>
      </c>
      <c r="AN23" s="69"/>
      <c r="AO23" s="69">
        <f t="shared" si="35"/>
        <v>0.27447838968450622</v>
      </c>
      <c r="AP23" s="69">
        <f>'RD T1'!E138</f>
        <v>0.25972392775348263</v>
      </c>
      <c r="AQ23" s="69">
        <f t="shared" si="36"/>
        <v>0.53420231743798885</v>
      </c>
      <c r="AS23" t="str">
        <f t="shared" si="37"/>
        <v>53 Skilled construction and building trades</v>
      </c>
      <c r="AT23" s="69">
        <v>0.48778010241683745</v>
      </c>
      <c r="AU23" s="69">
        <v>0.6243361528055148</v>
      </c>
      <c r="AV23" s="69">
        <v>0.54877360654569318</v>
      </c>
      <c r="AW23" s="69">
        <v>0.65109516464875894</v>
      </c>
      <c r="AX23" s="69">
        <v>0.81570238869790512</v>
      </c>
      <c r="AY23" s="69"/>
      <c r="AZ23" s="69">
        <f t="shared" si="38"/>
        <v>0.26692878215221194</v>
      </c>
      <c r="BA23" s="69">
        <f>'RD T1'!E167</f>
        <v>0.3432410393116575</v>
      </c>
      <c r="BB23" s="69">
        <f t="shared" si="39"/>
        <v>0.61016982146386944</v>
      </c>
      <c r="BD23" t="str">
        <f t="shared" si="40"/>
        <v>53 Skilled construction and building trades</v>
      </c>
      <c r="BE23" s="69">
        <v>6.7789338032298057</v>
      </c>
      <c r="BF23" s="69">
        <v>6.8493486529451655</v>
      </c>
      <c r="BG23" s="69">
        <v>5.8594595038256312</v>
      </c>
      <c r="BH23" s="69">
        <v>5.7226912189449575</v>
      </c>
      <c r="BI23" s="69">
        <v>5.1020567675919333</v>
      </c>
      <c r="BJ23" s="69"/>
      <c r="BK23" s="69">
        <f t="shared" si="41"/>
        <v>-0.75740273623369792</v>
      </c>
      <c r="BL23" s="69">
        <f>'RD T1'!E196</f>
        <v>2.0797762833040943</v>
      </c>
      <c r="BM23" s="69">
        <f t="shared" si="42"/>
        <v>1.3223735470703963</v>
      </c>
      <c r="BO23" t="str">
        <f t="shared" si="43"/>
        <v>53 Skilled construction and building trades</v>
      </c>
      <c r="BP23" s="69">
        <v>6.3210284138238855</v>
      </c>
      <c r="BQ23" s="69">
        <v>6.5978008684723344</v>
      </c>
      <c r="BR23" s="69">
        <v>5.560844256250471</v>
      </c>
      <c r="BS23" s="69">
        <v>5.807614459539046</v>
      </c>
      <c r="BT23" s="69">
        <v>5.6913810587764386</v>
      </c>
      <c r="BU23" s="69"/>
      <c r="BV23" s="69">
        <f t="shared" si="44"/>
        <v>0.13053680252596767</v>
      </c>
      <c r="BW23" s="69">
        <f>'RD T1'!E225</f>
        <v>2.5148872231798567</v>
      </c>
      <c r="BX23" s="69">
        <f t="shared" si="45"/>
        <v>2.6454240257058244</v>
      </c>
      <c r="BZ23" t="str">
        <f t="shared" si="46"/>
        <v>53 Skilled construction and building trades</v>
      </c>
      <c r="CA23" s="69">
        <v>2.7470523658817845</v>
      </c>
      <c r="CB23" s="69">
        <v>2.8915245166043593</v>
      </c>
      <c r="CC23" s="69">
        <v>2.5323474573739704</v>
      </c>
      <c r="CD23" s="69">
        <v>2.3083833023911282</v>
      </c>
      <c r="CE23" s="69">
        <v>1.9551285715120936</v>
      </c>
      <c r="CF23" s="69"/>
      <c r="CG23" s="69">
        <f t="shared" si="47"/>
        <v>-0.57721888586187675</v>
      </c>
      <c r="CH23" s="69">
        <f>'RD T1'!E254</f>
        <v>0.89926391537357997</v>
      </c>
      <c r="CI23" s="69">
        <f t="shared" si="48"/>
        <v>0.32204502951170322</v>
      </c>
      <c r="CK23" t="str">
        <f t="shared" si="49"/>
        <v>53 Skilled construction and building trades</v>
      </c>
      <c r="CL23" s="69">
        <v>1.8874925889977023</v>
      </c>
      <c r="CM23" s="69">
        <v>1.5859121165635217</v>
      </c>
      <c r="CN23" s="69">
        <v>1.3450152630503136</v>
      </c>
      <c r="CO23" s="69">
        <v>1.0293358255490095</v>
      </c>
      <c r="CP23" s="69">
        <v>0.24027529631421357</v>
      </c>
      <c r="CQ23" s="69"/>
      <c r="CR23" s="69">
        <f t="shared" si="50"/>
        <v>-1.1047399667361</v>
      </c>
      <c r="CS23" s="69">
        <f>'RD T1'!E283</f>
        <v>0.20985223929029689</v>
      </c>
      <c r="CT23" s="69">
        <f t="shared" si="51"/>
        <v>-0.89488772744580314</v>
      </c>
    </row>
    <row r="24" spans="1:98" x14ac:dyDescent="0.2">
      <c r="A24" s="10" t="str">
        <f>name!D20</f>
        <v>54 Textiles, printing and other skilled trades</v>
      </c>
      <c r="B24" s="69">
        <v>4.5671806387055376E-2</v>
      </c>
      <c r="C24" s="69">
        <v>4.7058847459800199E-2</v>
      </c>
      <c r="D24" s="69">
        <v>4.6479999899699073E-2</v>
      </c>
      <c r="E24" s="69">
        <v>6.6222145552109549E-2</v>
      </c>
      <c r="F24" s="69">
        <v>9.4601614811806664E-2</v>
      </c>
      <c r="G24" s="11"/>
      <c r="H24" s="69">
        <f t="shared" si="26"/>
        <v>4.8121614912107591E-2</v>
      </c>
      <c r="I24" s="69">
        <f>'RD T1'!E52</f>
        <v>4.0442349897550321E-2</v>
      </c>
      <c r="J24" s="69">
        <f t="shared" si="27"/>
        <v>8.8563964809657919E-2</v>
      </c>
      <c r="L24" t="str">
        <f t="shared" si="28"/>
        <v>54 Textiles, printing and other skilled trades</v>
      </c>
      <c r="M24" s="69">
        <v>0.29103137981810456</v>
      </c>
      <c r="N24" s="69">
        <v>0.3646066875692664</v>
      </c>
      <c r="O24" s="69">
        <v>0.37108678685528346</v>
      </c>
      <c r="P24" s="69">
        <v>0.49039606825716892</v>
      </c>
      <c r="Q24" s="69">
        <v>0.73652353616267963</v>
      </c>
      <c r="R24" s="11"/>
      <c r="S24" s="69">
        <f t="shared" si="29"/>
        <v>0.36543674930739617</v>
      </c>
      <c r="T24" s="69">
        <f>'RD T1'!E81</f>
        <v>0.31989645688357438</v>
      </c>
      <c r="U24" s="69">
        <f t="shared" si="30"/>
        <v>0.68533320619097049</v>
      </c>
      <c r="W24" t="str">
        <f t="shared" si="31"/>
        <v>54 Textiles, printing and other skilled trades</v>
      </c>
      <c r="X24" s="69">
        <v>0.95089296532484113</v>
      </c>
      <c r="Y24" s="69">
        <v>1.0417200558248112</v>
      </c>
      <c r="Z24" s="69">
        <v>0.99670000153631577</v>
      </c>
      <c r="AA24" s="69">
        <v>1.3162558648335916</v>
      </c>
      <c r="AB24" s="69">
        <v>1.7907363166687595</v>
      </c>
      <c r="AC24" s="69"/>
      <c r="AD24" s="69">
        <f t="shared" si="32"/>
        <v>0.79403631513244377</v>
      </c>
      <c r="AE24" s="69">
        <f>'RD T1'!E110</f>
        <v>0.81603137235660117</v>
      </c>
      <c r="AF24" s="69">
        <f t="shared" si="33"/>
        <v>1.6100676874890449</v>
      </c>
      <c r="AH24" t="str">
        <f t="shared" si="34"/>
        <v>54 Textiles, printing and other skilled trades</v>
      </c>
      <c r="AI24" s="69">
        <v>0.36062641432493175</v>
      </c>
      <c r="AJ24" s="69">
        <v>0.34745819473447115</v>
      </c>
      <c r="AK24" s="69">
        <v>0.36605226680040415</v>
      </c>
      <c r="AL24" s="69">
        <v>0.42582064320796931</v>
      </c>
      <c r="AM24" s="69">
        <v>0.56387718311586232</v>
      </c>
      <c r="AN24" s="69"/>
      <c r="AO24" s="69">
        <f t="shared" si="35"/>
        <v>0.19782491631545818</v>
      </c>
      <c r="AP24" s="69">
        <f>'RD T1'!E139</f>
        <v>0.26673129218157754</v>
      </c>
      <c r="AQ24" s="69">
        <f t="shared" si="36"/>
        <v>0.46455620849703572</v>
      </c>
      <c r="AS24" t="str">
        <f t="shared" si="37"/>
        <v>54 Textiles, printing and other skilled trades</v>
      </c>
      <c r="AT24" s="69">
        <v>0.4140861314988547</v>
      </c>
      <c r="AU24" s="69">
        <v>0.43725004623272146</v>
      </c>
      <c r="AV24" s="69">
        <v>0.42151789052802741</v>
      </c>
      <c r="AW24" s="69">
        <v>0.51574246799664114</v>
      </c>
      <c r="AX24" s="69">
        <v>0.68219585758803425</v>
      </c>
      <c r="AY24" s="69"/>
      <c r="AZ24" s="69">
        <f t="shared" si="38"/>
        <v>0.26067796706000684</v>
      </c>
      <c r="BA24" s="69">
        <f>'RD T1'!E168</f>
        <v>0.30809580257125752</v>
      </c>
      <c r="BB24" s="69">
        <f t="shared" si="39"/>
        <v>0.56877376963126436</v>
      </c>
      <c r="BD24" t="str">
        <f t="shared" si="40"/>
        <v>54 Textiles, printing and other skilled trades</v>
      </c>
      <c r="BE24" s="69">
        <v>3.180288368288172</v>
      </c>
      <c r="BF24" s="69">
        <v>3.0427850867208233</v>
      </c>
      <c r="BG24" s="69">
        <v>2.8598343345204054</v>
      </c>
      <c r="BH24" s="69">
        <v>3.1203486614958762</v>
      </c>
      <c r="BI24" s="69">
        <v>3.1144224798317701</v>
      </c>
      <c r="BJ24" s="69"/>
      <c r="BK24" s="69">
        <f t="shared" si="41"/>
        <v>0.25458814531136476</v>
      </c>
      <c r="BL24" s="69">
        <f>'RD T1'!E197</f>
        <v>1.3289545152381208</v>
      </c>
      <c r="BM24" s="69">
        <f t="shared" si="42"/>
        <v>1.5835426605494856</v>
      </c>
      <c r="BO24" t="str">
        <f t="shared" si="43"/>
        <v>54 Textiles, printing and other skilled trades</v>
      </c>
      <c r="BP24" s="69">
        <v>3.885319988010234</v>
      </c>
      <c r="BQ24" s="69">
        <v>3.3716969386808469</v>
      </c>
      <c r="BR24" s="69">
        <v>3.2041253889143144</v>
      </c>
      <c r="BS24" s="69">
        <v>3.2419817626204299</v>
      </c>
      <c r="BT24" s="69">
        <v>2.9882608604224377</v>
      </c>
      <c r="BU24" s="69"/>
      <c r="BV24" s="69">
        <f t="shared" si="44"/>
        <v>-0.21586452849187676</v>
      </c>
      <c r="BW24" s="69">
        <f>'RD T1'!E226</f>
        <v>1.2036727594170868</v>
      </c>
      <c r="BX24" s="69">
        <f t="shared" si="45"/>
        <v>0.98780823092521008</v>
      </c>
      <c r="BZ24" t="str">
        <f t="shared" si="46"/>
        <v>54 Textiles, printing and other skilled trades</v>
      </c>
      <c r="CA24" s="69">
        <v>2.6586116678673268</v>
      </c>
      <c r="CB24" s="69">
        <v>2.4235765319174116</v>
      </c>
      <c r="CC24" s="69">
        <v>2.4005730708977717</v>
      </c>
      <c r="CD24" s="69">
        <v>2.2892967810415161</v>
      </c>
      <c r="CE24" s="69">
        <v>1.6543684345050134</v>
      </c>
      <c r="CF24" s="69"/>
      <c r="CG24" s="69">
        <f t="shared" si="47"/>
        <v>-0.74620463639275836</v>
      </c>
      <c r="CH24" s="69">
        <f>'RD T1'!E255</f>
        <v>0.83483402756733693</v>
      </c>
      <c r="CI24" s="69">
        <f t="shared" si="48"/>
        <v>8.8629391174578576E-2</v>
      </c>
      <c r="CK24" t="str">
        <f t="shared" si="49"/>
        <v>54 Textiles, printing and other skilled trades</v>
      </c>
      <c r="CL24" s="69">
        <v>1.5971956416007751</v>
      </c>
      <c r="CM24" s="69">
        <v>1.1394356093669127</v>
      </c>
      <c r="CN24" s="69">
        <v>1.2440210925785578</v>
      </c>
      <c r="CO24" s="69">
        <v>0.92424905341226415</v>
      </c>
      <c r="CP24" s="69">
        <v>0.84306369416276006</v>
      </c>
      <c r="CQ24" s="69"/>
      <c r="CR24" s="69">
        <f t="shared" si="50"/>
        <v>-0.40095739841579769</v>
      </c>
      <c r="CS24" s="69">
        <f>'RD T1'!E284</f>
        <v>0.30006680229167015</v>
      </c>
      <c r="CT24" s="69">
        <f t="shared" si="51"/>
        <v>-0.10089059612412754</v>
      </c>
    </row>
    <row r="25" spans="1:98" x14ac:dyDescent="0.2">
      <c r="A25" s="10" t="str">
        <f>name!D21</f>
        <v>61 Caring personal service occupations</v>
      </c>
      <c r="B25" s="69">
        <v>4.0629176758278568E-2</v>
      </c>
      <c r="C25" s="69">
        <v>4.845018135557274E-2</v>
      </c>
      <c r="D25" s="69">
        <v>5.1037817878642901E-2</v>
      </c>
      <c r="E25" s="69">
        <v>6.8772682484857489E-2</v>
      </c>
      <c r="F25" s="69">
        <v>9.5911974785168108E-2</v>
      </c>
      <c r="G25" s="11"/>
      <c r="H25" s="69">
        <f t="shared" si="26"/>
        <v>4.4874156906525207E-2</v>
      </c>
      <c r="I25" s="69">
        <f>'RD T1'!E53</f>
        <v>4.2903594263102619E-2</v>
      </c>
      <c r="J25" s="69">
        <f t="shared" si="27"/>
        <v>8.7777751169627827E-2</v>
      </c>
      <c r="L25" t="str">
        <f t="shared" si="28"/>
        <v>61 Caring personal service occupations</v>
      </c>
      <c r="M25" s="69">
        <v>1.9601948805932579</v>
      </c>
      <c r="N25" s="69">
        <v>2.3223340053039725</v>
      </c>
      <c r="O25" s="69">
        <v>2.508417478400724</v>
      </c>
      <c r="P25" s="69">
        <v>3.4096257037650317</v>
      </c>
      <c r="Q25" s="69">
        <v>4.9345409075017068</v>
      </c>
      <c r="R25" s="11"/>
      <c r="S25" s="69">
        <f t="shared" si="29"/>
        <v>2.4261234291009828</v>
      </c>
      <c r="T25" s="69">
        <f>'RD T1'!E82</f>
        <v>2.2819026453341369</v>
      </c>
      <c r="U25" s="69">
        <f t="shared" si="30"/>
        <v>4.7080260744351197</v>
      </c>
      <c r="W25" t="str">
        <f t="shared" si="31"/>
        <v>61 Caring personal service occupations</v>
      </c>
      <c r="X25" s="69">
        <v>6.6793766890981656</v>
      </c>
      <c r="Y25" s="69">
        <v>7.734230284997655</v>
      </c>
      <c r="Z25" s="69">
        <v>7.4636177250876692</v>
      </c>
      <c r="AA25" s="69">
        <v>9.0163931972430369</v>
      </c>
      <c r="AB25" s="69">
        <v>11.49701361497587</v>
      </c>
      <c r="AC25" s="69"/>
      <c r="AD25" s="69">
        <f t="shared" si="32"/>
        <v>4.033395889888201</v>
      </c>
      <c r="AE25" s="69">
        <f>'RD T1'!E111</f>
        <v>6.3132740082276539</v>
      </c>
      <c r="AF25" s="69">
        <f t="shared" si="33"/>
        <v>10.346669898115856</v>
      </c>
      <c r="AH25" t="str">
        <f t="shared" si="34"/>
        <v>61 Caring personal service occupations</v>
      </c>
      <c r="AI25" s="69">
        <v>6.3890055750970554</v>
      </c>
      <c r="AJ25" s="69">
        <v>6.4655084243508218</v>
      </c>
      <c r="AK25" s="69">
        <v>6.2112341236799313</v>
      </c>
      <c r="AL25" s="69">
        <v>6.329136307303604</v>
      </c>
      <c r="AM25" s="69">
        <v>6.7203252484334861</v>
      </c>
      <c r="AN25" s="69"/>
      <c r="AO25" s="69">
        <f t="shared" si="35"/>
        <v>0.50909112475355478</v>
      </c>
      <c r="AP25" s="69">
        <f>'RD T1'!E140</f>
        <v>3.8015268263864042</v>
      </c>
      <c r="AQ25" s="69">
        <f t="shared" si="36"/>
        <v>4.3106179511399585</v>
      </c>
      <c r="AS25" t="str">
        <f t="shared" si="37"/>
        <v>61 Caring personal service occupations</v>
      </c>
      <c r="AT25" s="69">
        <v>3.3919815430247384</v>
      </c>
      <c r="AU25" s="69">
        <v>3.8249721366667648</v>
      </c>
      <c r="AV25" s="69">
        <v>3.7606417210388696</v>
      </c>
      <c r="AW25" s="69">
        <v>4.0932711808609641</v>
      </c>
      <c r="AX25" s="69">
        <v>4.7799595169815055</v>
      </c>
      <c r="AY25" s="69"/>
      <c r="AZ25" s="69">
        <f t="shared" si="38"/>
        <v>1.0193177959426358</v>
      </c>
      <c r="BA25" s="69">
        <f>'RD T1'!E169</f>
        <v>2.5924926240076629</v>
      </c>
      <c r="BB25" s="69">
        <f t="shared" si="39"/>
        <v>3.6118104199502987</v>
      </c>
      <c r="BD25" t="str">
        <f t="shared" si="40"/>
        <v>61 Caring personal service occupations</v>
      </c>
      <c r="BE25" s="69">
        <v>21.890085558811482</v>
      </c>
      <c r="BF25" s="69">
        <v>24.622782208379014</v>
      </c>
      <c r="BG25" s="69">
        <v>26.475629900237355</v>
      </c>
      <c r="BH25" s="69">
        <v>27.573924460195986</v>
      </c>
      <c r="BI25" s="69">
        <v>32.189367122353801</v>
      </c>
      <c r="BJ25" s="69"/>
      <c r="BK25" s="69">
        <f t="shared" si="41"/>
        <v>5.7137372221164462</v>
      </c>
      <c r="BL25" s="69">
        <f>'RD T1'!E198</f>
        <v>16.210141590575681</v>
      </c>
      <c r="BM25" s="69">
        <f t="shared" si="42"/>
        <v>21.923878812692127</v>
      </c>
      <c r="BO25" t="str">
        <f t="shared" si="43"/>
        <v>61 Caring personal service occupations</v>
      </c>
      <c r="BP25" s="69">
        <v>18.554078964619123</v>
      </c>
      <c r="BQ25" s="69">
        <v>19.080298928933662</v>
      </c>
      <c r="BR25" s="69">
        <v>17.367256733790352</v>
      </c>
      <c r="BS25" s="69">
        <v>17.69624761412944</v>
      </c>
      <c r="BT25" s="69">
        <v>15.063318609714612</v>
      </c>
      <c r="BU25" s="69"/>
      <c r="BV25" s="69">
        <f t="shared" si="44"/>
        <v>-2.3039381240757404</v>
      </c>
      <c r="BW25" s="69">
        <f>'RD T1'!E227</f>
        <v>8.0989641780826975</v>
      </c>
      <c r="BX25" s="69">
        <f t="shared" si="45"/>
        <v>5.7950260540069571</v>
      </c>
      <c r="BZ25" t="str">
        <f t="shared" si="46"/>
        <v>61 Caring personal service occupations</v>
      </c>
      <c r="CA25" s="69">
        <v>4.6220612075775529</v>
      </c>
      <c r="CB25" s="69">
        <v>2.5049853549168319</v>
      </c>
      <c r="CC25" s="69">
        <v>2.1251149059749945</v>
      </c>
      <c r="CD25" s="69">
        <v>1.4628300706471082</v>
      </c>
      <c r="CE25" s="69">
        <v>1.1377349214560315</v>
      </c>
      <c r="CF25" s="69"/>
      <c r="CG25" s="69">
        <f t="shared" si="47"/>
        <v>-0.98737998451896303</v>
      </c>
      <c r="CH25" s="69">
        <f>'RD T1'!E256</f>
        <v>0.46660871693450334</v>
      </c>
      <c r="CI25" s="69">
        <f t="shared" si="48"/>
        <v>-0.52077126758445969</v>
      </c>
      <c r="CK25" t="str">
        <f t="shared" si="49"/>
        <v>61 Caring personal service occupations</v>
      </c>
      <c r="CL25" s="69">
        <v>0.82289187120744411</v>
      </c>
      <c r="CM25" s="69">
        <v>0.64080298248667245</v>
      </c>
      <c r="CN25" s="69">
        <v>0.66340827375625866</v>
      </c>
      <c r="CO25" s="69">
        <v>0.76980715316777559</v>
      </c>
      <c r="CP25" s="69">
        <v>0.94645844310943072</v>
      </c>
      <c r="CQ25" s="69"/>
      <c r="CR25" s="69">
        <f t="shared" si="50"/>
        <v>0.28305016935317207</v>
      </c>
      <c r="CS25" s="69">
        <f>'RD T1'!E285</f>
        <v>0.22339003758046339</v>
      </c>
      <c r="CT25" s="69">
        <f t="shared" si="51"/>
        <v>0.50644020693363545</v>
      </c>
    </row>
    <row r="26" spans="1:98" x14ac:dyDescent="0.2">
      <c r="A26" s="10" t="str">
        <f>name!D22</f>
        <v>62 Leisure, travel and related personal service occupations</v>
      </c>
      <c r="B26" s="69">
        <v>1.0382573778281917E-2</v>
      </c>
      <c r="C26" s="69">
        <v>1.9717287458429194E-2</v>
      </c>
      <c r="D26" s="69">
        <v>1.7089650570596974E-2</v>
      </c>
      <c r="E26" s="69">
        <v>2.1111812391545495E-2</v>
      </c>
      <c r="F26" s="69">
        <v>2.8226111241305293E-2</v>
      </c>
      <c r="G26" s="11"/>
      <c r="H26" s="69">
        <f t="shared" si="26"/>
        <v>1.113646067070832E-2</v>
      </c>
      <c r="I26" s="69">
        <f>'RD T1'!E54</f>
        <v>1.276788362953727E-2</v>
      </c>
      <c r="J26" s="69">
        <f t="shared" si="27"/>
        <v>2.390434430024559E-2</v>
      </c>
      <c r="L26" t="str">
        <f t="shared" si="28"/>
        <v>62 Leisure, travel and related personal service occupations</v>
      </c>
      <c r="M26" s="69">
        <v>0.28048313358104238</v>
      </c>
      <c r="N26" s="69">
        <v>0.34572191201975683</v>
      </c>
      <c r="O26" s="69">
        <v>0.32525563104441885</v>
      </c>
      <c r="P26" s="69">
        <v>0.37383182622701511</v>
      </c>
      <c r="Q26" s="69">
        <v>0.49463993327767775</v>
      </c>
      <c r="R26" s="11"/>
      <c r="S26" s="69">
        <f t="shared" si="29"/>
        <v>0.1693843022332589</v>
      </c>
      <c r="T26" s="69">
        <f>'RD T1'!E83</f>
        <v>0.23123856634261844</v>
      </c>
      <c r="U26" s="69">
        <f t="shared" si="30"/>
        <v>0.40062286857587737</v>
      </c>
      <c r="W26" t="str">
        <f t="shared" si="31"/>
        <v>62 Leisure, travel and related personal service occupations</v>
      </c>
      <c r="X26" s="69">
        <v>1.2577997487797732</v>
      </c>
      <c r="Y26" s="69">
        <v>1.7074708140904791</v>
      </c>
      <c r="Z26" s="69">
        <v>1.4231514074871676</v>
      </c>
      <c r="AA26" s="69">
        <v>1.6104248115797053</v>
      </c>
      <c r="AB26" s="69">
        <v>2.0936208432938188</v>
      </c>
      <c r="AC26" s="69"/>
      <c r="AD26" s="69">
        <f t="shared" si="32"/>
        <v>0.67046943580665119</v>
      </c>
      <c r="AE26" s="69">
        <f>'RD T1'!E112</f>
        <v>1.0742231465181344</v>
      </c>
      <c r="AF26" s="69">
        <f t="shared" si="33"/>
        <v>1.7446925823247856</v>
      </c>
      <c r="AH26" t="str">
        <f t="shared" si="34"/>
        <v>62 Leisure, travel and related personal service occupations</v>
      </c>
      <c r="AI26" s="69">
        <v>0.83273107183034223</v>
      </c>
      <c r="AJ26" s="69">
        <v>1.0617082619074665</v>
      </c>
      <c r="AK26" s="69">
        <v>0.8786198743283602</v>
      </c>
      <c r="AL26" s="69">
        <v>0.94523059533042297</v>
      </c>
      <c r="AM26" s="69">
        <v>1.2452442648667543</v>
      </c>
      <c r="AN26" s="69"/>
      <c r="AO26" s="69">
        <f t="shared" si="35"/>
        <v>0.36662439053839413</v>
      </c>
      <c r="AP26" s="69">
        <f>'RD T1'!E141</f>
        <v>0.64872839023568607</v>
      </c>
      <c r="AQ26" s="69">
        <f t="shared" si="36"/>
        <v>1.0153527807740801</v>
      </c>
      <c r="AS26" t="str">
        <f t="shared" si="37"/>
        <v>62 Leisure, travel and related personal service occupations</v>
      </c>
      <c r="AT26" s="69">
        <v>1.002627606415315</v>
      </c>
      <c r="AU26" s="69">
        <v>1.2796740374988529</v>
      </c>
      <c r="AV26" s="69">
        <v>1.1956842005973756</v>
      </c>
      <c r="AW26" s="69">
        <v>1.3297327111901496</v>
      </c>
      <c r="AX26" s="69">
        <v>1.8626200741590633</v>
      </c>
      <c r="AY26" s="69"/>
      <c r="AZ26" s="69">
        <f t="shared" si="38"/>
        <v>0.66693587356168771</v>
      </c>
      <c r="BA26" s="69">
        <f>'RD T1'!E170</f>
        <v>0.92243257608114915</v>
      </c>
      <c r="BB26" s="69">
        <f t="shared" si="39"/>
        <v>1.5893684496428369</v>
      </c>
      <c r="BD26" t="str">
        <f t="shared" si="40"/>
        <v>62 Leisure, travel and related personal service occupations</v>
      </c>
      <c r="BE26" s="69">
        <v>3.9722444574051829</v>
      </c>
      <c r="BF26" s="69">
        <v>4.220094120465709</v>
      </c>
      <c r="BG26" s="69">
        <v>3.850446198073727</v>
      </c>
      <c r="BH26" s="69">
        <v>3.3371981079869464</v>
      </c>
      <c r="BI26" s="69">
        <v>2.951645265963426</v>
      </c>
      <c r="BJ26" s="69"/>
      <c r="BK26" s="69">
        <f t="shared" si="41"/>
        <v>-0.89880093211030099</v>
      </c>
      <c r="BL26" s="69">
        <f>'RD T1'!E199</f>
        <v>1.4638796326274479</v>
      </c>
      <c r="BM26" s="69">
        <f t="shared" si="42"/>
        <v>0.56507870051714693</v>
      </c>
      <c r="BO26" t="str">
        <f t="shared" si="43"/>
        <v>62 Leisure, travel and related personal service occupations</v>
      </c>
      <c r="BP26" s="69">
        <v>4.1752896673741331</v>
      </c>
      <c r="BQ26" s="69">
        <v>4.3786293962651008</v>
      </c>
      <c r="BR26" s="69">
        <v>3.4669775732016461</v>
      </c>
      <c r="BS26" s="69">
        <v>3.0161786944409439</v>
      </c>
      <c r="BT26" s="69">
        <v>2.4288740994873739</v>
      </c>
      <c r="BU26" s="69"/>
      <c r="BV26" s="69">
        <f t="shared" si="44"/>
        <v>-1.0381034737142723</v>
      </c>
      <c r="BW26" s="69">
        <f>'RD T1'!E228</f>
        <v>1.2965487394032382</v>
      </c>
      <c r="BX26" s="69">
        <f t="shared" si="45"/>
        <v>0.25844526568896597</v>
      </c>
      <c r="BZ26" t="str">
        <f t="shared" si="46"/>
        <v>62 Leisure, travel and related personal service occupations</v>
      </c>
      <c r="CA26" s="69">
        <v>2.5443408355288732</v>
      </c>
      <c r="CB26" s="69">
        <v>2.7041507644890634</v>
      </c>
      <c r="CC26" s="69">
        <v>2.3304999328975704</v>
      </c>
      <c r="CD26" s="69">
        <v>1.8950746525090358</v>
      </c>
      <c r="CE26" s="69">
        <v>1.381312271161893</v>
      </c>
      <c r="CF26" s="69"/>
      <c r="CG26" s="69">
        <f t="shared" si="47"/>
        <v>-0.94918766173567737</v>
      </c>
      <c r="CH26" s="69">
        <f>'RD T1'!E257</f>
        <v>0.77241051304250574</v>
      </c>
      <c r="CI26" s="69">
        <f t="shared" si="48"/>
        <v>-0.17677714869317163</v>
      </c>
      <c r="CK26" t="str">
        <f t="shared" si="49"/>
        <v>62 Leisure, travel and related personal service occupations</v>
      </c>
      <c r="CL26" s="69">
        <v>1.1942287143436159</v>
      </c>
      <c r="CM26" s="69">
        <v>0.9150767962102665</v>
      </c>
      <c r="CN26" s="69">
        <v>0.95429616652871896</v>
      </c>
      <c r="CO26" s="69">
        <v>0.67579762395491283</v>
      </c>
      <c r="CP26" s="69">
        <v>0.44942893708006104</v>
      </c>
      <c r="CQ26" s="69"/>
      <c r="CR26" s="69">
        <f t="shared" si="50"/>
        <v>-0.50486722944865792</v>
      </c>
      <c r="CS26" s="69">
        <f>'RD T1'!E286</f>
        <v>0.19706929546506924</v>
      </c>
      <c r="CT26" s="69">
        <f t="shared" si="51"/>
        <v>-0.30779793398358868</v>
      </c>
    </row>
    <row r="27" spans="1:98" x14ac:dyDescent="0.2">
      <c r="A27" s="10" t="str">
        <f>name!D23</f>
        <v>63 Community and civil enforcement occupations</v>
      </c>
      <c r="B27" s="69">
        <v>1.0156727792430445E-3</v>
      </c>
      <c r="C27" s="69">
        <v>1.3166730838723888E-3</v>
      </c>
      <c r="D27" s="69">
        <v>1.4608501440006058E-3</v>
      </c>
      <c r="E27" s="69">
        <v>1.6165357115114668E-3</v>
      </c>
      <c r="F27" s="69">
        <v>2.1789742076953411E-3</v>
      </c>
      <c r="G27" s="11"/>
      <c r="H27" s="69">
        <f t="shared" si="26"/>
        <v>7.1812406369473536E-4</v>
      </c>
      <c r="I27" s="69">
        <f>'RD T1'!E55</f>
        <v>9.6439782156954913E-4</v>
      </c>
      <c r="J27" s="69">
        <f t="shared" si="27"/>
        <v>1.6825218852642844E-3</v>
      </c>
      <c r="L27" t="str">
        <f t="shared" si="28"/>
        <v>63 Community and civil enforcement occupations</v>
      </c>
      <c r="M27" s="69">
        <v>1.9053069194729471E-2</v>
      </c>
      <c r="N27" s="69">
        <v>1.9575887216224778E-2</v>
      </c>
      <c r="O27" s="69">
        <v>2.7169218314063558E-2</v>
      </c>
      <c r="P27" s="69">
        <v>2.3058963674941618E-2</v>
      </c>
      <c r="Q27" s="69">
        <v>3.2983755470510426E-2</v>
      </c>
      <c r="R27" s="11"/>
      <c r="S27" s="69">
        <f t="shared" si="29"/>
        <v>5.8145371564468674E-3</v>
      </c>
      <c r="T27" s="69">
        <f>'RD T1'!E84</f>
        <v>1.4249153070625282E-2</v>
      </c>
      <c r="U27" s="69">
        <f t="shared" si="30"/>
        <v>2.0063690227072148E-2</v>
      </c>
      <c r="W27" t="str">
        <f t="shared" si="31"/>
        <v>63 Community and civil enforcement occupations</v>
      </c>
      <c r="X27" s="69">
        <v>9.9604710135292457E-2</v>
      </c>
      <c r="Y27" s="69">
        <v>0.11950348550396325</v>
      </c>
      <c r="Z27" s="69">
        <v>0.12869392326000906</v>
      </c>
      <c r="AA27" s="69">
        <v>0.13056631462287246</v>
      </c>
      <c r="AB27" s="69">
        <v>0.17982496403157563</v>
      </c>
      <c r="AC27" s="69"/>
      <c r="AD27" s="69">
        <f t="shared" si="32"/>
        <v>5.1131040771566577E-2</v>
      </c>
      <c r="AE27" s="69">
        <f>'RD T1'!E113</f>
        <v>9.0529345878277045E-2</v>
      </c>
      <c r="AF27" s="69">
        <f t="shared" si="33"/>
        <v>0.14166038664984362</v>
      </c>
      <c r="AH27" t="str">
        <f t="shared" si="34"/>
        <v>63 Community and civil enforcement occupations</v>
      </c>
      <c r="AI27" s="69">
        <v>2.9076587624538214E-2</v>
      </c>
      <c r="AJ27" s="69">
        <v>3.2860781021711721E-2</v>
      </c>
      <c r="AK27" s="69">
        <v>3.9481581524596764E-2</v>
      </c>
      <c r="AL27" s="69">
        <v>3.2335150935003366E-2</v>
      </c>
      <c r="AM27" s="69">
        <v>4.345990296893907E-2</v>
      </c>
      <c r="AN27" s="69"/>
      <c r="AO27" s="69">
        <f t="shared" si="35"/>
        <v>3.9783214443423059E-3</v>
      </c>
      <c r="AP27" s="69">
        <f>'RD T1'!E142</f>
        <v>2.0834032866474953E-2</v>
      </c>
      <c r="AQ27" s="69">
        <f t="shared" si="36"/>
        <v>2.4812354310817259E-2</v>
      </c>
      <c r="AS27" t="str">
        <f t="shared" si="37"/>
        <v>63 Community and civil enforcement occupations</v>
      </c>
      <c r="AT27" s="69">
        <v>2.9033478211889858E-2</v>
      </c>
      <c r="AU27" s="69">
        <v>3.0005985772217376E-2</v>
      </c>
      <c r="AV27" s="69">
        <v>3.4765603108433969E-2</v>
      </c>
      <c r="AW27" s="69">
        <v>2.6454122112863108E-2</v>
      </c>
      <c r="AX27" s="69">
        <v>3.0418908248532953E-2</v>
      </c>
      <c r="AY27" s="69"/>
      <c r="AZ27" s="69">
        <f t="shared" si="38"/>
        <v>-4.3466948599010166E-3</v>
      </c>
      <c r="BA27" s="69">
        <f>'RD T1'!E171</f>
        <v>1.7008810584540748E-2</v>
      </c>
      <c r="BB27" s="69">
        <f t="shared" si="39"/>
        <v>1.2662115724639732E-2</v>
      </c>
      <c r="BD27" t="str">
        <f t="shared" si="40"/>
        <v>63 Community and civil enforcement occupations</v>
      </c>
      <c r="BE27" s="69">
        <v>0.1353364076873449</v>
      </c>
      <c r="BF27" s="69">
        <v>0.10042253877752952</v>
      </c>
      <c r="BG27" s="69">
        <v>0.13270888567038472</v>
      </c>
      <c r="BH27" s="69">
        <v>8.2162563412720838E-2</v>
      </c>
      <c r="BI27" s="69">
        <v>8.4767211268185177E-2</v>
      </c>
      <c r="BJ27" s="69"/>
      <c r="BK27" s="69">
        <f t="shared" si="41"/>
        <v>-4.7941674402199541E-2</v>
      </c>
      <c r="BL27" s="69">
        <f>'RD T1'!E200</f>
        <v>3.1999232939413612E-2</v>
      </c>
      <c r="BM27" s="69">
        <f t="shared" si="42"/>
        <v>-1.5942441462785929E-2</v>
      </c>
      <c r="BO27" t="str">
        <f t="shared" si="43"/>
        <v>63 Community and civil enforcement occupations</v>
      </c>
      <c r="BP27" s="69">
        <v>0.19848572613840348</v>
      </c>
      <c r="BQ27" s="69">
        <v>0.16710927698578695</v>
      </c>
      <c r="BR27" s="69">
        <v>0.19539503903805272</v>
      </c>
      <c r="BS27" s="69">
        <v>0.13496171768942597</v>
      </c>
      <c r="BT27" s="69">
        <v>0.13032168904427308</v>
      </c>
      <c r="BU27" s="69"/>
      <c r="BV27" s="69">
        <f t="shared" si="44"/>
        <v>-6.5073349993779644E-2</v>
      </c>
      <c r="BW27" s="69">
        <f>'RD T1'!E229</f>
        <v>5.8531161424157804E-2</v>
      </c>
      <c r="BX27" s="69">
        <f t="shared" si="45"/>
        <v>-6.5421885696218401E-3</v>
      </c>
      <c r="BZ27" t="str">
        <f t="shared" si="46"/>
        <v>63 Community and civil enforcement occupations</v>
      </c>
      <c r="CA27" s="69">
        <v>0.13772113745155673</v>
      </c>
      <c r="CB27" s="69">
        <v>0.13241868202990631</v>
      </c>
      <c r="CC27" s="69">
        <v>0.15736451972712817</v>
      </c>
      <c r="CD27" s="69">
        <v>0.10734551535853212</v>
      </c>
      <c r="CE27" s="69">
        <v>9.234867950330336E-2</v>
      </c>
      <c r="CF27" s="69"/>
      <c r="CG27" s="69">
        <f t="shared" si="47"/>
        <v>-6.5015840223824811E-2</v>
      </c>
      <c r="CH27" s="69">
        <f>'RD T1'!E258</f>
        <v>4.4808735018462047E-2</v>
      </c>
      <c r="CI27" s="69">
        <f t="shared" si="48"/>
        <v>-2.0207105205362764E-2</v>
      </c>
      <c r="CK27" t="str">
        <f t="shared" si="49"/>
        <v>63 Community and civil enforcement occupations</v>
      </c>
      <c r="CL27" s="69">
        <v>5.7546337469333672E-2</v>
      </c>
      <c r="CM27" s="69">
        <v>3.4882433137402184E-2</v>
      </c>
      <c r="CN27" s="69">
        <v>4.7910836041667786E-2</v>
      </c>
      <c r="CO27" s="69">
        <v>2.3377989976270368E-2</v>
      </c>
      <c r="CP27" s="69">
        <v>1.9266018378566153E-2</v>
      </c>
      <c r="CQ27" s="69"/>
      <c r="CR27" s="69">
        <f t="shared" si="50"/>
        <v>-2.8644817663101632E-2</v>
      </c>
      <c r="CS27" s="69">
        <f>'RD T1'!E287</f>
        <v>6.1332474394552132E-3</v>
      </c>
      <c r="CT27" s="69">
        <f t="shared" si="51"/>
        <v>-2.2511570223646419E-2</v>
      </c>
    </row>
    <row r="28" spans="1:98" x14ac:dyDescent="0.2">
      <c r="A28" s="10" t="str">
        <f>name!D24</f>
        <v>71 Sales occupations</v>
      </c>
      <c r="B28" s="69">
        <v>0.10614889871382777</v>
      </c>
      <c r="C28" s="69">
        <v>0.11737099986374427</v>
      </c>
      <c r="D28" s="69">
        <v>0.11587376059582495</v>
      </c>
      <c r="E28" s="69">
        <v>0.13727646388380352</v>
      </c>
      <c r="F28" s="69">
        <v>0.17533254300489468</v>
      </c>
      <c r="G28" s="11"/>
      <c r="H28" s="69">
        <f t="shared" si="26"/>
        <v>5.9458782409069724E-2</v>
      </c>
      <c r="I28" s="69">
        <f>'RD T1'!E56</f>
        <v>7.411201756994247E-2</v>
      </c>
      <c r="J28" s="69">
        <f t="shared" si="27"/>
        <v>0.13357079997901219</v>
      </c>
      <c r="L28" t="str">
        <f t="shared" si="28"/>
        <v>71 Sales occupations</v>
      </c>
      <c r="M28" s="69">
        <v>1.2901608264829536</v>
      </c>
      <c r="N28" s="69">
        <v>1.4704865307031867</v>
      </c>
      <c r="O28" s="69">
        <v>1.5540465188198287</v>
      </c>
      <c r="P28" s="69">
        <v>1.9667960843113346</v>
      </c>
      <c r="Q28" s="69">
        <v>2.8294802876212124</v>
      </c>
      <c r="R28" s="11"/>
      <c r="S28" s="69">
        <f t="shared" si="29"/>
        <v>1.2754337688013837</v>
      </c>
      <c r="T28" s="69">
        <f>'RD T1'!E85</f>
        <v>1.1205980062732255</v>
      </c>
      <c r="U28" s="69">
        <f t="shared" si="30"/>
        <v>2.3960317750746092</v>
      </c>
      <c r="W28" t="str">
        <f t="shared" si="31"/>
        <v>71 Sales occupations</v>
      </c>
      <c r="X28" s="69">
        <v>5.6263797219792542</v>
      </c>
      <c r="Y28" s="69">
        <v>6.7244788006426832</v>
      </c>
      <c r="Z28" s="69">
        <v>6.4753390630700256</v>
      </c>
      <c r="AA28" s="69">
        <v>7.5891227500309153</v>
      </c>
      <c r="AB28" s="69">
        <v>10.365147007164177</v>
      </c>
      <c r="AC28" s="69"/>
      <c r="AD28" s="69">
        <f t="shared" si="32"/>
        <v>3.8898079440941515</v>
      </c>
      <c r="AE28" s="69">
        <f>'RD T1'!E114</f>
        <v>4.5680753416200899</v>
      </c>
      <c r="AF28" s="69">
        <f t="shared" si="33"/>
        <v>8.4578832857142423</v>
      </c>
      <c r="AH28" t="str">
        <f t="shared" si="34"/>
        <v>71 Sales occupations</v>
      </c>
      <c r="AI28" s="69">
        <v>2.0348054796793016</v>
      </c>
      <c r="AJ28" s="69">
        <v>2.2666707732636513</v>
      </c>
      <c r="AK28" s="69">
        <v>2.2120133592238855</v>
      </c>
      <c r="AL28" s="69">
        <v>2.4363848378649702</v>
      </c>
      <c r="AM28" s="69">
        <v>3.2131517141712056</v>
      </c>
      <c r="AN28" s="69"/>
      <c r="AO28" s="69">
        <f t="shared" si="35"/>
        <v>1.0011383549473201</v>
      </c>
      <c r="AP28" s="69">
        <f>'RD T1'!E143</f>
        <v>1.4893152916076615</v>
      </c>
      <c r="AQ28" s="69">
        <f t="shared" si="36"/>
        <v>2.4904536465549816</v>
      </c>
      <c r="AS28" t="str">
        <f t="shared" si="37"/>
        <v>71 Sales occupations</v>
      </c>
      <c r="AT28" s="69">
        <v>1.6236178888561239</v>
      </c>
      <c r="AU28" s="69">
        <v>1.8188258687753585</v>
      </c>
      <c r="AV28" s="69">
        <v>1.7359354963498888</v>
      </c>
      <c r="AW28" s="69">
        <v>1.8887920130614746</v>
      </c>
      <c r="AX28" s="69">
        <v>2.4335681089970018</v>
      </c>
      <c r="AY28" s="69"/>
      <c r="AZ28" s="69">
        <f t="shared" si="38"/>
        <v>0.69763261264711307</v>
      </c>
      <c r="BA28" s="69">
        <f>'RD T1'!E172</f>
        <v>1.006091810682036</v>
      </c>
      <c r="BB28" s="69">
        <f t="shared" si="39"/>
        <v>1.7037244233291491</v>
      </c>
      <c r="BD28" t="str">
        <f t="shared" si="40"/>
        <v>71 Sales occupations</v>
      </c>
      <c r="BE28" s="69">
        <v>13.196017676576028</v>
      </c>
      <c r="BF28" s="69">
        <v>13.84211619089109</v>
      </c>
      <c r="BG28" s="69">
        <v>13.930808022765312</v>
      </c>
      <c r="BH28" s="69">
        <v>13.777879860988934</v>
      </c>
      <c r="BI28" s="69">
        <v>14.110380053110545</v>
      </c>
      <c r="BJ28" s="69"/>
      <c r="BK28" s="69">
        <f t="shared" si="41"/>
        <v>0.17957203034523239</v>
      </c>
      <c r="BL28" s="69">
        <f>'RD T1'!E201</f>
        <v>6.4984992395131318</v>
      </c>
      <c r="BM28" s="69">
        <f t="shared" si="42"/>
        <v>6.6780712698583642</v>
      </c>
      <c r="BO28" t="str">
        <f t="shared" si="43"/>
        <v>71 Sales occupations</v>
      </c>
      <c r="BP28" s="69">
        <v>14.641938266064903</v>
      </c>
      <c r="BQ28" s="69">
        <v>14.186797295303817</v>
      </c>
      <c r="BR28" s="69">
        <v>12.742352126912349</v>
      </c>
      <c r="BS28" s="69">
        <v>12.981744750658891</v>
      </c>
      <c r="BT28" s="69">
        <v>11.357859108051528</v>
      </c>
      <c r="BU28" s="69"/>
      <c r="BV28" s="69">
        <f t="shared" si="44"/>
        <v>-1.3844930188608213</v>
      </c>
      <c r="BW28" s="69">
        <f>'RD T1'!E230</f>
        <v>5.7497342535539975</v>
      </c>
      <c r="BX28" s="69">
        <f t="shared" si="45"/>
        <v>4.3652412346931762</v>
      </c>
      <c r="BZ28" t="str">
        <f t="shared" si="46"/>
        <v>71 Sales occupations</v>
      </c>
      <c r="CA28" s="69">
        <v>9.2348092763269456</v>
      </c>
      <c r="CB28" s="69">
        <v>9.3542185401057498</v>
      </c>
      <c r="CC28" s="69">
        <v>8.5630517934660197</v>
      </c>
      <c r="CD28" s="69">
        <v>7.2266779929274092</v>
      </c>
      <c r="CE28" s="69">
        <v>3.1132070548811637</v>
      </c>
      <c r="CF28" s="69"/>
      <c r="CG28" s="69">
        <f t="shared" si="47"/>
        <v>-5.4498447385848561</v>
      </c>
      <c r="CH28" s="69">
        <f>'RD T1'!E259</f>
        <v>2.4401649847648783</v>
      </c>
      <c r="CI28" s="69">
        <f t="shared" si="48"/>
        <v>-3.0096797538199778</v>
      </c>
      <c r="CK28" t="str">
        <f t="shared" si="49"/>
        <v>71 Sales occupations</v>
      </c>
      <c r="CL28" s="69">
        <v>5.0523247436608436</v>
      </c>
      <c r="CM28" s="69">
        <v>3.6837686872972148</v>
      </c>
      <c r="CN28" s="69">
        <v>3.8841534377424045</v>
      </c>
      <c r="CO28" s="69">
        <v>2.8763277108175882</v>
      </c>
      <c r="CP28" s="69">
        <v>2.0477381163232797</v>
      </c>
      <c r="CQ28" s="69"/>
      <c r="CR28" s="69">
        <f t="shared" si="50"/>
        <v>-1.8364153214191248</v>
      </c>
      <c r="CS28" s="69">
        <f>'RD T1'!E288</f>
        <v>0.71612753804394358</v>
      </c>
      <c r="CT28" s="69">
        <f t="shared" si="51"/>
        <v>-1.1202877833751812</v>
      </c>
    </row>
    <row r="29" spans="1:98" x14ac:dyDescent="0.2">
      <c r="A29" s="10" t="str">
        <f>name!D25</f>
        <v>72 Customer service occupations</v>
      </c>
      <c r="B29" s="69">
        <v>3.6656012033077966E-2</v>
      </c>
      <c r="C29" s="69">
        <v>4.3084408546874439E-2</v>
      </c>
      <c r="D29" s="69">
        <v>5.0674565996751658E-2</v>
      </c>
      <c r="E29" s="69">
        <v>7.7641180613137156E-2</v>
      </c>
      <c r="F29" s="69">
        <v>0.10624897088901508</v>
      </c>
      <c r="G29" s="11"/>
      <c r="H29" s="69">
        <f>F29-D29</f>
        <v>5.5574404892263424E-2</v>
      </c>
      <c r="I29" s="69">
        <f>'RD T1'!E57</f>
        <v>3.7749966845633649E-2</v>
      </c>
      <c r="J29" s="69">
        <f t="shared" si="27"/>
        <v>9.3324371737897066E-2</v>
      </c>
      <c r="L29" t="str">
        <f t="shared" si="28"/>
        <v>72 Customer service occupations</v>
      </c>
      <c r="M29" s="69">
        <v>0.39909438006541981</v>
      </c>
      <c r="N29" s="69">
        <v>0.49183857410987469</v>
      </c>
      <c r="O29" s="69">
        <v>0.5221195704279501</v>
      </c>
      <c r="P29" s="69">
        <v>0.70533743428165718</v>
      </c>
      <c r="Q29" s="69">
        <v>0.97428214111232214</v>
      </c>
      <c r="R29" s="11"/>
      <c r="S29" s="69">
        <f t="shared" si="29"/>
        <v>0.45216257068437204</v>
      </c>
      <c r="T29" s="69">
        <f>'RD T1'!E86</f>
        <v>0.38905628862559594</v>
      </c>
      <c r="U29" s="69">
        <f t="shared" si="30"/>
        <v>0.84121885930996798</v>
      </c>
      <c r="W29" t="str">
        <f t="shared" si="31"/>
        <v>72 Customer service occupations</v>
      </c>
      <c r="X29" s="69">
        <v>1.8764541675121964</v>
      </c>
      <c r="Y29" s="69">
        <v>2.2949053444700902</v>
      </c>
      <c r="Z29" s="69">
        <v>2.3241429657429618</v>
      </c>
      <c r="AA29" s="69">
        <v>2.8995065881594133</v>
      </c>
      <c r="AB29" s="69">
        <v>3.9011946362781615</v>
      </c>
      <c r="AC29" s="69"/>
      <c r="AD29" s="69">
        <f t="shared" si="32"/>
        <v>1.5770516705351998</v>
      </c>
      <c r="AE29" s="69">
        <f>'RD T1'!E115</f>
        <v>1.5660510410564508</v>
      </c>
      <c r="AF29" s="69">
        <f t="shared" si="33"/>
        <v>3.1431027115916503</v>
      </c>
      <c r="AH29" t="str">
        <f t="shared" si="34"/>
        <v>72 Customer service occupations</v>
      </c>
      <c r="AI29" s="69">
        <v>0.53782719310229588</v>
      </c>
      <c r="AJ29" s="69">
        <v>0.69231507125435876</v>
      </c>
      <c r="AK29" s="69">
        <v>0.70583891014017552</v>
      </c>
      <c r="AL29" s="69">
        <v>0.85235291443493277</v>
      </c>
      <c r="AM29" s="69">
        <v>1.106015097633045</v>
      </c>
      <c r="AN29" s="69"/>
      <c r="AO29" s="69">
        <f t="shared" si="35"/>
        <v>0.40017618749286943</v>
      </c>
      <c r="AP29" s="69">
        <f>'RD T1'!E144</f>
        <v>0.48510073792933117</v>
      </c>
      <c r="AQ29" s="69">
        <f t="shared" si="36"/>
        <v>0.8852769254222006</v>
      </c>
      <c r="AS29" t="str">
        <f t="shared" si="37"/>
        <v>72 Customer service occupations</v>
      </c>
      <c r="AT29" s="69">
        <v>0.82797572136518682</v>
      </c>
      <c r="AU29" s="69">
        <v>1.0419747423213015</v>
      </c>
      <c r="AV29" s="69">
        <v>1.012675804452976</v>
      </c>
      <c r="AW29" s="69">
        <v>1.2633435255855827</v>
      </c>
      <c r="AX29" s="69">
        <v>1.5842856102566054</v>
      </c>
      <c r="AY29" s="69"/>
      <c r="AZ29" s="69">
        <f t="shared" si="38"/>
        <v>0.57160980580362941</v>
      </c>
      <c r="BA29" s="69">
        <f>'RD T1'!E173</f>
        <v>0.59926674128887447</v>
      </c>
      <c r="BB29" s="69">
        <f t="shared" si="39"/>
        <v>1.170876547092504</v>
      </c>
      <c r="BD29" t="str">
        <f t="shared" si="40"/>
        <v>72 Customer service occupations</v>
      </c>
      <c r="BE29" s="69">
        <v>3.2404135973584669</v>
      </c>
      <c r="BF29" s="69">
        <v>3.5560692283959066</v>
      </c>
      <c r="BG29" s="69">
        <v>3.6536343545419587</v>
      </c>
      <c r="BH29" s="69">
        <v>3.9545166364709576</v>
      </c>
      <c r="BI29" s="69">
        <v>4.3551080059745741</v>
      </c>
      <c r="BJ29" s="69"/>
      <c r="BK29" s="69">
        <f t="shared" si="41"/>
        <v>0.70147365143261542</v>
      </c>
      <c r="BL29" s="69">
        <f>'RD T1'!E202</f>
        <v>1.6914310941888591</v>
      </c>
      <c r="BM29" s="69">
        <f t="shared" si="42"/>
        <v>2.3929047456214745</v>
      </c>
      <c r="BO29" t="str">
        <f t="shared" si="43"/>
        <v>72 Customer service occupations</v>
      </c>
      <c r="BP29" s="69">
        <v>3.5310515819710373</v>
      </c>
      <c r="BQ29" s="69">
        <v>3.8311172251391947</v>
      </c>
      <c r="BR29" s="69">
        <v>3.5063021082487849</v>
      </c>
      <c r="BS29" s="69">
        <v>3.7663417873227121</v>
      </c>
      <c r="BT29" s="69">
        <v>3.5271104694498385</v>
      </c>
      <c r="BU29" s="69"/>
      <c r="BV29" s="69">
        <f t="shared" si="44"/>
        <v>2.0808361201053671E-2</v>
      </c>
      <c r="BW29" s="69">
        <f>'RD T1'!E231</f>
        <v>1.6408964701951911</v>
      </c>
      <c r="BX29" s="69">
        <f t="shared" si="45"/>
        <v>1.6617048313962448</v>
      </c>
      <c r="BZ29" t="str">
        <f t="shared" si="46"/>
        <v>72 Customer service occupations</v>
      </c>
      <c r="CA29" s="69">
        <v>1.7518614888822168</v>
      </c>
      <c r="CB29" s="69">
        <v>1.7755606092345906</v>
      </c>
      <c r="CC29" s="69">
        <v>1.7644945815109989</v>
      </c>
      <c r="CD29" s="69">
        <v>1.6968280156062392</v>
      </c>
      <c r="CE29" s="69">
        <v>1.6104112739235308</v>
      </c>
      <c r="CF29" s="69"/>
      <c r="CG29" s="69">
        <f t="shared" si="47"/>
        <v>-0.15408330758746813</v>
      </c>
      <c r="CH29" s="69">
        <f>'RD T1'!E260</f>
        <v>0.58589013534148604</v>
      </c>
      <c r="CI29" s="69">
        <f t="shared" si="48"/>
        <v>0.43180682775401791</v>
      </c>
      <c r="CK29" t="str">
        <f t="shared" si="49"/>
        <v>72 Customer service occupations</v>
      </c>
      <c r="CL29" s="69">
        <v>0.56548085046756114</v>
      </c>
      <c r="CM29" s="69">
        <v>0.57263525390368242</v>
      </c>
      <c r="CN29" s="69">
        <v>0.68037703428366858</v>
      </c>
      <c r="CO29" s="69">
        <v>0.82755250341333597</v>
      </c>
      <c r="CP29" s="69">
        <v>1.0858020229787368</v>
      </c>
      <c r="CQ29" s="69"/>
      <c r="CR29" s="69">
        <f t="shared" si="50"/>
        <v>0.40542498869506827</v>
      </c>
      <c r="CS29" s="69">
        <f>'RD T1'!E289</f>
        <v>0.28896983581260516</v>
      </c>
      <c r="CT29" s="69">
        <f t="shared" si="51"/>
        <v>0.69439482450767342</v>
      </c>
    </row>
    <row r="30" spans="1:98" x14ac:dyDescent="0.2">
      <c r="A30" s="10" t="str">
        <f>name!D26</f>
        <v>81 Process, plant and machine operatives</v>
      </c>
      <c r="B30" s="69">
        <v>2.7514011109466489E-2</v>
      </c>
      <c r="C30" s="69">
        <v>3.7096081282399974E-2</v>
      </c>
      <c r="D30" s="69">
        <v>3.2061277848521294E-2</v>
      </c>
      <c r="E30" s="69">
        <v>6.0148564260402805E-2</v>
      </c>
      <c r="F30" s="69">
        <v>0.11592379508587415</v>
      </c>
      <c r="G30" s="11"/>
      <c r="H30" s="69">
        <f t="shared" si="26"/>
        <v>8.3862517237352857E-2</v>
      </c>
      <c r="I30" s="69">
        <f>'RD T1'!E58</f>
        <v>3.9121310973524941E-2</v>
      </c>
      <c r="J30" s="69">
        <f t="shared" si="27"/>
        <v>0.1229838282108778</v>
      </c>
      <c r="L30" t="str">
        <f t="shared" si="28"/>
        <v>81 Process, plant and machine operatives</v>
      </c>
      <c r="M30" s="69">
        <v>0.16965547878418105</v>
      </c>
      <c r="N30" s="69">
        <v>0.21725553743278705</v>
      </c>
      <c r="O30" s="69">
        <v>0.19840046804710612</v>
      </c>
      <c r="P30" s="69">
        <v>0.28919794180014108</v>
      </c>
      <c r="Q30" s="69">
        <v>0.48683680599629348</v>
      </c>
      <c r="R30" s="11"/>
      <c r="S30" s="69">
        <f t="shared" si="29"/>
        <v>0.28843633794918733</v>
      </c>
      <c r="T30" s="69">
        <f>'RD T1'!E87</f>
        <v>0.17742672467297335</v>
      </c>
      <c r="U30" s="69">
        <f t="shared" si="30"/>
        <v>0.46586306262216071</v>
      </c>
      <c r="W30" t="str">
        <f t="shared" si="31"/>
        <v>81 Process, plant and machine operatives</v>
      </c>
      <c r="X30" s="69">
        <v>0.48893966597461469</v>
      </c>
      <c r="Y30" s="69">
        <v>0.60445510450743434</v>
      </c>
      <c r="Z30" s="69">
        <v>0.51873036716874454</v>
      </c>
      <c r="AA30" s="69">
        <v>0.81514033377908346</v>
      </c>
      <c r="AB30" s="69">
        <v>1.3957747336761495</v>
      </c>
      <c r="AC30" s="69"/>
      <c r="AD30" s="69">
        <f t="shared" si="32"/>
        <v>0.87704436650740492</v>
      </c>
      <c r="AE30" s="69">
        <f>'RD T1'!E116</f>
        <v>0.50743468253322488</v>
      </c>
      <c r="AF30" s="69">
        <f t="shared" si="33"/>
        <v>1.3844790490406298</v>
      </c>
      <c r="AH30" t="str">
        <f t="shared" si="34"/>
        <v>81 Process, plant and machine operatives</v>
      </c>
      <c r="AI30" s="69">
        <v>0.25378586238391654</v>
      </c>
      <c r="AJ30" s="69">
        <v>0.30613059493256778</v>
      </c>
      <c r="AK30" s="69">
        <v>0.27413530966641708</v>
      </c>
      <c r="AL30" s="69">
        <v>0.40236586870854169</v>
      </c>
      <c r="AM30" s="69">
        <v>0.63755615072418137</v>
      </c>
      <c r="AN30" s="69"/>
      <c r="AO30" s="69">
        <f t="shared" si="35"/>
        <v>0.36342084105776429</v>
      </c>
      <c r="AP30" s="69">
        <f>'RD T1'!E145</f>
        <v>0.21971312403117804</v>
      </c>
      <c r="AQ30" s="69">
        <f t="shared" si="36"/>
        <v>0.58313396508894233</v>
      </c>
      <c r="AS30" t="str">
        <f t="shared" si="37"/>
        <v>81 Process, plant and machine operatives</v>
      </c>
      <c r="AT30" s="69">
        <v>0.46791882787872829</v>
      </c>
      <c r="AU30" s="69">
        <v>0.58985345524063904</v>
      </c>
      <c r="AV30" s="69">
        <v>0.51791137175962476</v>
      </c>
      <c r="AW30" s="69">
        <v>0.65811312441379632</v>
      </c>
      <c r="AX30" s="69">
        <v>0.93523310721109165</v>
      </c>
      <c r="AY30" s="69"/>
      <c r="AZ30" s="69">
        <f t="shared" si="38"/>
        <v>0.41732173545146689</v>
      </c>
      <c r="BA30" s="69">
        <f>'RD T1'!E174</f>
        <v>0.33508688895841798</v>
      </c>
      <c r="BB30" s="69">
        <f t="shared" si="39"/>
        <v>0.75240862440988487</v>
      </c>
      <c r="BD30" t="str">
        <f t="shared" si="40"/>
        <v>81 Process, plant and machine operatives</v>
      </c>
      <c r="BE30" s="69">
        <v>3.5659226832593944</v>
      </c>
      <c r="BF30" s="69">
        <v>3.8305169620154733</v>
      </c>
      <c r="BG30" s="69">
        <v>3.3159261196295535</v>
      </c>
      <c r="BH30" s="69">
        <v>3.6718628304948728</v>
      </c>
      <c r="BI30" s="69">
        <v>3.704413882162108</v>
      </c>
      <c r="BJ30" s="69"/>
      <c r="BK30" s="69">
        <f t="shared" si="41"/>
        <v>0.38848776253255446</v>
      </c>
      <c r="BL30" s="69">
        <f>'RD T1'!E203</f>
        <v>1.3288415782677301</v>
      </c>
      <c r="BM30" s="69">
        <f t="shared" si="42"/>
        <v>1.7173293408002845</v>
      </c>
      <c r="BO30" t="str">
        <f t="shared" si="43"/>
        <v>81 Process, plant and machine operatives</v>
      </c>
      <c r="BP30" s="69">
        <v>4.8513801520358175</v>
      </c>
      <c r="BQ30" s="69">
        <v>4.7996086368684097</v>
      </c>
      <c r="BR30" s="69">
        <v>3.9977520250709579</v>
      </c>
      <c r="BS30" s="69">
        <v>4.3951238555913541</v>
      </c>
      <c r="BT30" s="69">
        <v>3.8905612488024612</v>
      </c>
      <c r="BU30" s="69"/>
      <c r="BV30" s="69">
        <f t="shared" si="44"/>
        <v>-0.10719077626849671</v>
      </c>
      <c r="BW30" s="69">
        <f>'RD T1'!E232</f>
        <v>1.6326350863957479</v>
      </c>
      <c r="BX30" s="69">
        <f t="shared" si="45"/>
        <v>1.5254443101272512</v>
      </c>
      <c r="BZ30" t="str">
        <f t="shared" si="46"/>
        <v>81 Process, plant and machine operatives</v>
      </c>
      <c r="CA30" s="69">
        <v>3.7051826893758579</v>
      </c>
      <c r="CB30" s="69">
        <v>3.7568529759194229</v>
      </c>
      <c r="CC30" s="69">
        <v>3.1754537979866626</v>
      </c>
      <c r="CD30" s="69">
        <v>2.8219019033610593</v>
      </c>
      <c r="CE30" s="69">
        <v>1.0294532408370907</v>
      </c>
      <c r="CF30" s="69"/>
      <c r="CG30" s="69">
        <f t="shared" si="47"/>
        <v>-2.1460005571495717</v>
      </c>
      <c r="CH30" s="69">
        <f>'RD T1'!E261</f>
        <v>0.82155715853835087</v>
      </c>
      <c r="CI30" s="69">
        <f t="shared" si="48"/>
        <v>-1.324443398611221</v>
      </c>
      <c r="CK30" t="str">
        <f t="shared" si="49"/>
        <v>81 Process, plant and machine operatives</v>
      </c>
      <c r="CL30" s="69">
        <v>2.3436370271327038</v>
      </c>
      <c r="CM30" s="69">
        <v>1.6742463800444845</v>
      </c>
      <c r="CN30" s="69">
        <v>1.5373950329074202</v>
      </c>
      <c r="CO30" s="69">
        <v>0.86356155838043225</v>
      </c>
      <c r="CP30" s="69">
        <v>0.39621182033741004</v>
      </c>
      <c r="CQ30" s="69"/>
      <c r="CR30" s="69">
        <f t="shared" si="50"/>
        <v>-1.1411832125700101</v>
      </c>
      <c r="CS30" s="69">
        <f>'RD T1'!E290</f>
        <v>0.18731725488472112</v>
      </c>
      <c r="CT30" s="69">
        <f t="shared" si="51"/>
        <v>-0.95386595768528903</v>
      </c>
    </row>
    <row r="31" spans="1:98" x14ac:dyDescent="0.2">
      <c r="A31" s="10" t="str">
        <f>name!D27</f>
        <v>82 Transport and mobile machine drivers and operatives</v>
      </c>
      <c r="B31" s="69">
        <v>4.414502126878421E-2</v>
      </c>
      <c r="C31" s="69">
        <v>6.5692383714153438E-2</v>
      </c>
      <c r="D31" s="69">
        <v>6.9852597401641736E-2</v>
      </c>
      <c r="E31" s="69">
        <v>0.10081234727763438</v>
      </c>
      <c r="F31" s="69">
        <v>0.14758543806979568</v>
      </c>
      <c r="G31" s="11"/>
      <c r="H31" s="69">
        <f t="shared" si="26"/>
        <v>7.7732840668153946E-2</v>
      </c>
      <c r="I31" s="69">
        <f>'RD T1'!E59</f>
        <v>7.560630719913819E-2</v>
      </c>
      <c r="J31" s="69">
        <f t="shared" si="27"/>
        <v>0.15333914786729214</v>
      </c>
      <c r="L31" t="str">
        <f t="shared" si="28"/>
        <v>82 Transport and mobile machine drivers and operatives</v>
      </c>
      <c r="M31" s="69">
        <v>0.26207635673068908</v>
      </c>
      <c r="N31" s="69">
        <v>0.38801576606117816</v>
      </c>
      <c r="O31" s="69">
        <v>0.40247351347971755</v>
      </c>
      <c r="P31" s="69">
        <v>0.52573096241931061</v>
      </c>
      <c r="Q31" s="69">
        <v>0.7293163631022378</v>
      </c>
      <c r="R31" s="11"/>
      <c r="S31" s="69">
        <f t="shared" si="29"/>
        <v>0.32684284962252025</v>
      </c>
      <c r="T31" s="69">
        <f>'RD T1'!E88</f>
        <v>0.36823379825803149</v>
      </c>
      <c r="U31" s="69">
        <f t="shared" si="30"/>
        <v>0.69507664788055168</v>
      </c>
      <c r="W31" t="str">
        <f t="shared" si="31"/>
        <v>82 Transport and mobile machine drivers and operatives</v>
      </c>
      <c r="X31" s="69">
        <v>1.0038320941281564</v>
      </c>
      <c r="Y31" s="69">
        <v>1.5871615177876615</v>
      </c>
      <c r="Z31" s="69">
        <v>1.5453362555970112</v>
      </c>
      <c r="AA31" s="69">
        <v>1.9985269629385298</v>
      </c>
      <c r="AB31" s="69">
        <v>3.0239835226521947</v>
      </c>
      <c r="AC31" s="69"/>
      <c r="AD31" s="69">
        <f t="shared" si="32"/>
        <v>1.4786472670551836</v>
      </c>
      <c r="AE31" s="69">
        <f>'RD T1'!E117</f>
        <v>1.4821362961878994</v>
      </c>
      <c r="AF31" s="69">
        <f t="shared" si="33"/>
        <v>2.960783563243083</v>
      </c>
      <c r="AH31" t="str">
        <f t="shared" si="34"/>
        <v>82 Transport and mobile machine drivers and operatives</v>
      </c>
      <c r="AI31" s="69">
        <v>0.48860542720507916</v>
      </c>
      <c r="AJ31" s="69">
        <v>0.78629120970747279</v>
      </c>
      <c r="AK31" s="69">
        <v>0.75020412074604215</v>
      </c>
      <c r="AL31" s="69">
        <v>0.95974356778521319</v>
      </c>
      <c r="AM31" s="69">
        <v>1.3898907701486531</v>
      </c>
      <c r="AN31" s="69"/>
      <c r="AO31" s="69">
        <f t="shared" si="35"/>
        <v>0.639686649402611</v>
      </c>
      <c r="AP31" s="69">
        <f>'RD T1'!E146</f>
        <v>0.67335441434119025</v>
      </c>
      <c r="AQ31" s="69">
        <f t="shared" si="36"/>
        <v>1.3130410637438013</v>
      </c>
      <c r="AS31" t="str">
        <f t="shared" si="37"/>
        <v>82 Transport and mobile machine drivers and operatives</v>
      </c>
      <c r="AT31" s="69">
        <v>0.81772993342989309</v>
      </c>
      <c r="AU31" s="69">
        <v>1.226798171613656</v>
      </c>
      <c r="AV31" s="69">
        <v>1.2140018630353404</v>
      </c>
      <c r="AW31" s="69">
        <v>1.4938953405550259</v>
      </c>
      <c r="AX31" s="69">
        <v>2.0967551618329554</v>
      </c>
      <c r="AY31" s="69"/>
      <c r="AZ31" s="69">
        <f t="shared" si="38"/>
        <v>0.88275329879761499</v>
      </c>
      <c r="BA31" s="69">
        <f>'RD T1'!E175</f>
        <v>1.0562192888014013</v>
      </c>
      <c r="BB31" s="69">
        <f t="shared" si="39"/>
        <v>1.9389725875990163</v>
      </c>
      <c r="BD31" t="str">
        <f t="shared" si="40"/>
        <v>82 Transport and mobile machine drivers and operatives</v>
      </c>
      <c r="BE31" s="69">
        <v>5.7498319253897687</v>
      </c>
      <c r="BF31" s="69">
        <v>6.9063306876005424</v>
      </c>
      <c r="BG31" s="69">
        <v>6.1194376927949552</v>
      </c>
      <c r="BH31" s="69">
        <v>6.6826764665328708</v>
      </c>
      <c r="BI31" s="69">
        <v>7.0692466909935368</v>
      </c>
      <c r="BJ31" s="69"/>
      <c r="BK31" s="69">
        <f t="shared" si="41"/>
        <v>0.94980899819858156</v>
      </c>
      <c r="BL31" s="69">
        <f>'RD T1'!E204</f>
        <v>3.3591424643885541</v>
      </c>
      <c r="BM31" s="69">
        <f t="shared" si="42"/>
        <v>4.3089514625871352</v>
      </c>
      <c r="BO31" t="str">
        <f t="shared" si="43"/>
        <v>82 Transport and mobile machine drivers and operatives</v>
      </c>
      <c r="BP31" s="69">
        <v>9.9520663847847768</v>
      </c>
      <c r="BQ31" s="69">
        <v>11.301892975134185</v>
      </c>
      <c r="BR31" s="69">
        <v>9.7911915980254332</v>
      </c>
      <c r="BS31" s="69">
        <v>10.446858043894114</v>
      </c>
      <c r="BT31" s="69">
        <v>10.542871331383752</v>
      </c>
      <c r="BU31" s="69"/>
      <c r="BV31" s="69">
        <f t="shared" si="44"/>
        <v>0.75167973335831917</v>
      </c>
      <c r="BW31" s="69">
        <f>'RD T1'!E233</f>
        <v>5.577221270096139</v>
      </c>
      <c r="BX31" s="69">
        <f t="shared" si="45"/>
        <v>6.3289010034544582</v>
      </c>
      <c r="BZ31" t="str">
        <f t="shared" si="46"/>
        <v>82 Transport and mobile machine drivers and operatives</v>
      </c>
      <c r="CA31" s="69">
        <v>7.6536929428717482</v>
      </c>
      <c r="CB31" s="69">
        <v>8.4610460773207272</v>
      </c>
      <c r="CC31" s="69">
        <v>7.6420882916045576</v>
      </c>
      <c r="CD31" s="69">
        <v>6.821790710702162</v>
      </c>
      <c r="CE31" s="69">
        <v>5.3420733183329592</v>
      </c>
      <c r="CF31" s="69"/>
      <c r="CG31" s="69">
        <f t="shared" si="47"/>
        <v>-2.3000149732715984</v>
      </c>
      <c r="CH31" s="69">
        <f>'RD T1'!E262</f>
        <v>3.0754036618547174</v>
      </c>
      <c r="CI31" s="69">
        <f t="shared" si="48"/>
        <v>0.77538868858311893</v>
      </c>
      <c r="CK31" t="str">
        <f t="shared" si="49"/>
        <v>82 Transport and mobile machine drivers and operatives</v>
      </c>
      <c r="CL31" s="69">
        <v>4.0031599088189376</v>
      </c>
      <c r="CM31" s="69">
        <v>4.0390164306120635</v>
      </c>
      <c r="CN31" s="69">
        <v>3.7172354355845973</v>
      </c>
      <c r="CO31" s="69">
        <v>3.1736795761374625</v>
      </c>
      <c r="CP31" s="69">
        <v>1.8042341850197681</v>
      </c>
      <c r="CQ31" s="69"/>
      <c r="CR31" s="69">
        <f t="shared" si="50"/>
        <v>-1.9130012505648293</v>
      </c>
      <c r="CS31" s="69">
        <f>'RD T1'!E291</f>
        <v>1.0068710255700342</v>
      </c>
      <c r="CT31" s="69">
        <f t="shared" si="51"/>
        <v>-0.90613022499479512</v>
      </c>
    </row>
    <row r="32" spans="1:98" x14ac:dyDescent="0.2">
      <c r="A32" s="10" t="str">
        <f>name!D28</f>
        <v>91 Elementary trades and related occupations</v>
      </c>
      <c r="B32" s="69">
        <v>5.7584278013448167E-4</v>
      </c>
      <c r="C32" s="69">
        <v>5.4821721616792388E-4</v>
      </c>
      <c r="D32" s="69">
        <v>4.7015717788204738E-4</v>
      </c>
      <c r="E32" s="69">
        <v>2.1758786347318626E-3</v>
      </c>
      <c r="F32" s="69">
        <v>3.3038287357965864E-3</v>
      </c>
      <c r="G32" s="11"/>
      <c r="H32" s="69">
        <f t="shared" si="26"/>
        <v>2.8336715579145391E-3</v>
      </c>
      <c r="I32" s="69">
        <f>'RD T1'!E60</f>
        <v>1.7300431783161033E-3</v>
      </c>
      <c r="J32" s="69">
        <f t="shared" si="27"/>
        <v>4.5637147362306424E-3</v>
      </c>
      <c r="L32" t="str">
        <f t="shared" si="28"/>
        <v>91 Elementary trades and related occupations</v>
      </c>
      <c r="M32" s="69">
        <v>0.10365370003309235</v>
      </c>
      <c r="N32" s="69">
        <v>0.13401599676372988</v>
      </c>
      <c r="O32" s="69">
        <v>0.11222163661106818</v>
      </c>
      <c r="P32" s="69">
        <v>0.23958315372469655</v>
      </c>
      <c r="Q32" s="69">
        <v>0.40778826811065016</v>
      </c>
      <c r="R32" s="11"/>
      <c r="S32" s="69">
        <f t="shared" si="29"/>
        <v>0.29556663149958196</v>
      </c>
      <c r="T32" s="69">
        <f>'RD T1'!E89</f>
        <v>0.16553231628235618</v>
      </c>
      <c r="U32" s="69">
        <f t="shared" si="30"/>
        <v>0.46109894778193816</v>
      </c>
      <c r="W32" t="str">
        <f t="shared" si="31"/>
        <v>91 Elementary trades and related occupations</v>
      </c>
      <c r="X32" s="69">
        <v>0.4037432847597322</v>
      </c>
      <c r="Y32" s="69">
        <v>0.51079284482957599</v>
      </c>
      <c r="Z32" s="69">
        <v>0.40049664578104766</v>
      </c>
      <c r="AA32" s="69">
        <v>1.0168423395696373</v>
      </c>
      <c r="AB32" s="69">
        <v>1.552944452244879</v>
      </c>
      <c r="AC32" s="69"/>
      <c r="AD32" s="69">
        <f t="shared" si="32"/>
        <v>1.1524478064638313</v>
      </c>
      <c r="AE32" s="69">
        <f>'RD T1'!E118</f>
        <v>0.7266606196565587</v>
      </c>
      <c r="AF32" s="69">
        <f t="shared" si="33"/>
        <v>1.8791084261203901</v>
      </c>
      <c r="AH32" t="str">
        <f t="shared" si="34"/>
        <v>91 Elementary trades and related occupations</v>
      </c>
      <c r="AI32" s="69">
        <v>0.27379724183035792</v>
      </c>
      <c r="AJ32" s="69">
        <v>0.32280110444884408</v>
      </c>
      <c r="AK32" s="69">
        <v>0.26022383122280096</v>
      </c>
      <c r="AL32" s="69">
        <v>0.71184548055573937</v>
      </c>
      <c r="AM32" s="69">
        <v>1.2221029248887141</v>
      </c>
      <c r="AN32" s="69"/>
      <c r="AO32" s="69">
        <f t="shared" si="35"/>
        <v>0.96187909366591318</v>
      </c>
      <c r="AP32" s="69">
        <f>'RD T1'!E147</f>
        <v>0.57598459859200368</v>
      </c>
      <c r="AQ32" s="69">
        <f t="shared" si="36"/>
        <v>1.537863692257917</v>
      </c>
      <c r="AS32" t="str">
        <f t="shared" si="37"/>
        <v>91 Elementary trades and related occupations</v>
      </c>
      <c r="AT32" s="69">
        <v>0.27339640416299005</v>
      </c>
      <c r="AU32" s="69">
        <v>0.34355695614897758</v>
      </c>
      <c r="AV32" s="69">
        <v>0.29190132159470383</v>
      </c>
      <c r="AW32" s="69">
        <v>0.68301628499931177</v>
      </c>
      <c r="AX32" s="69">
        <v>0.99209460894558454</v>
      </c>
      <c r="AY32" s="69"/>
      <c r="AZ32" s="69">
        <f t="shared" si="38"/>
        <v>0.70019328735088071</v>
      </c>
      <c r="BA32" s="69">
        <f>'RD T1'!E176</f>
        <v>0.42716852422596674</v>
      </c>
      <c r="BB32" s="69">
        <f t="shared" si="39"/>
        <v>1.1273618115768476</v>
      </c>
      <c r="BD32" t="str">
        <f t="shared" si="40"/>
        <v>91 Elementary trades and related occupations</v>
      </c>
      <c r="BE32" s="69">
        <v>1.6392533983854394</v>
      </c>
      <c r="BF32" s="69">
        <v>1.4933386511605276</v>
      </c>
      <c r="BG32" s="69">
        <v>1.2734215880290405</v>
      </c>
      <c r="BH32" s="69">
        <v>2.4565433426759751</v>
      </c>
      <c r="BI32" s="69">
        <v>3.0245160015773389</v>
      </c>
      <c r="BJ32" s="69"/>
      <c r="BK32" s="69">
        <f t="shared" si="41"/>
        <v>1.7510944135482984</v>
      </c>
      <c r="BL32" s="69">
        <f>'RD T1'!E205</f>
        <v>1.1779596157669203</v>
      </c>
      <c r="BM32" s="69">
        <f t="shared" si="42"/>
        <v>2.9290540293152185</v>
      </c>
      <c r="BO32" t="str">
        <f t="shared" si="43"/>
        <v>91 Elementary trades and related occupations</v>
      </c>
      <c r="BP32" s="69">
        <v>3.2123608836999549</v>
      </c>
      <c r="BQ32" s="69">
        <v>2.8592671963140677</v>
      </c>
      <c r="BR32" s="69">
        <v>2.3544129681555859</v>
      </c>
      <c r="BS32" s="69">
        <v>4.255053434853302</v>
      </c>
      <c r="BT32" s="69">
        <v>4.729534594344404</v>
      </c>
      <c r="BU32" s="69"/>
      <c r="BV32" s="69">
        <f t="shared" si="44"/>
        <v>2.3751216261888182</v>
      </c>
      <c r="BW32" s="69">
        <f>'RD T1'!E234</f>
        <v>1.7315915625361247</v>
      </c>
      <c r="BX32" s="69">
        <f t="shared" si="45"/>
        <v>4.1067131887249424</v>
      </c>
      <c r="BZ32" t="str">
        <f t="shared" si="46"/>
        <v>91 Elementary trades and related occupations</v>
      </c>
      <c r="CA32" s="69">
        <v>3.512549470998704</v>
      </c>
      <c r="CB32" s="69">
        <v>3.4144237300985862</v>
      </c>
      <c r="CC32" s="69">
        <v>2.8607968868375648</v>
      </c>
      <c r="CD32" s="69">
        <v>4.644531940127461</v>
      </c>
      <c r="CE32" s="69">
        <v>4.5064996635240862</v>
      </c>
      <c r="CF32" s="69"/>
      <c r="CG32" s="69">
        <f t="shared" si="47"/>
        <v>1.6457027766865213</v>
      </c>
      <c r="CH32" s="69">
        <f>'RD T1'!E263</f>
        <v>1.9635052221072538</v>
      </c>
      <c r="CI32" s="69">
        <f t="shared" si="48"/>
        <v>3.6092079987937753</v>
      </c>
      <c r="CK32" t="str">
        <f t="shared" si="49"/>
        <v>91 Elementary trades and related occupations</v>
      </c>
      <c r="CL32" s="69">
        <v>2.177389615747201</v>
      </c>
      <c r="CM32" s="69">
        <v>1.7555873701077207</v>
      </c>
      <c r="CN32" s="69">
        <v>1.5736449719018588</v>
      </c>
      <c r="CO32" s="69">
        <v>2.6938475371863979</v>
      </c>
      <c r="CP32" s="69">
        <v>2.6740956799949473</v>
      </c>
      <c r="CQ32" s="69"/>
      <c r="CR32" s="69">
        <f t="shared" si="50"/>
        <v>1.1004507080930885</v>
      </c>
      <c r="CS32" s="69">
        <f>'RD T1'!E292</f>
        <v>0.83928202396644758</v>
      </c>
      <c r="CT32" s="69">
        <f t="shared" si="51"/>
        <v>1.9397327320595361</v>
      </c>
    </row>
    <row r="33" spans="1:98" x14ac:dyDescent="0.2">
      <c r="A33" s="10" t="str">
        <f>name!D29</f>
        <v>92 Elementary administration and service occupations</v>
      </c>
      <c r="B33" s="69">
        <v>4.0876079529041973E-2</v>
      </c>
      <c r="C33" s="69">
        <v>4.9032360450151899E-2</v>
      </c>
      <c r="D33" s="69">
        <v>4.5450834566585392E-2</v>
      </c>
      <c r="E33" s="69">
        <v>5.3002957965886492E-2</v>
      </c>
      <c r="F33" s="69">
        <v>6.8193793495879826E-2</v>
      </c>
      <c r="G33" s="11"/>
      <c r="H33" s="69">
        <f t="shared" ref="H33" si="52">F33-D33</f>
        <v>2.2742958929294434E-2</v>
      </c>
      <c r="I33" s="69">
        <f>'RD T1'!E61</f>
        <v>3.1395293566865996E-2</v>
      </c>
      <c r="J33" s="69">
        <f t="shared" ref="J33" si="53">SUM(H33:I33)</f>
        <v>5.413825249616043E-2</v>
      </c>
      <c r="L33" t="str">
        <f t="shared" ref="L33" si="54">A33</f>
        <v>92 Elementary administration and service occupations</v>
      </c>
      <c r="M33" s="69">
        <v>0.9740625053376234</v>
      </c>
      <c r="N33" s="69">
        <v>1.288211260355179</v>
      </c>
      <c r="O33" s="69">
        <v>1.3232214380212031</v>
      </c>
      <c r="P33" s="69">
        <v>1.6513357251088345</v>
      </c>
      <c r="Q33" s="69">
        <v>2.2772795055960051</v>
      </c>
      <c r="R33" s="11"/>
      <c r="S33" s="69">
        <f t="shared" ref="S33" si="55">Q33-O33</f>
        <v>0.95405806757480205</v>
      </c>
      <c r="T33" s="69">
        <f>'RD T1'!E90</f>
        <v>1.056235637879978</v>
      </c>
      <c r="U33" s="69">
        <f t="shared" ref="U33" si="56">SUM(S33:T33)</f>
        <v>2.0102937054547798</v>
      </c>
      <c r="W33" t="str">
        <f t="shared" ref="W33" si="57">A33</f>
        <v>92 Elementary administration and service occupations</v>
      </c>
      <c r="X33" s="69">
        <v>3.928213393429306</v>
      </c>
      <c r="Y33" s="69">
        <v>5.3008738006416607</v>
      </c>
      <c r="Z33" s="69">
        <v>4.9147784630435014</v>
      </c>
      <c r="AA33" s="69">
        <v>5.6653634084837989</v>
      </c>
      <c r="AB33" s="69">
        <v>7.5920697085730877</v>
      </c>
      <c r="AC33" s="69"/>
      <c r="AD33" s="69">
        <f t="shared" ref="AD33" si="58">AB33-Z33</f>
        <v>2.6772912455295863</v>
      </c>
      <c r="AE33" s="69">
        <f>'RD T1'!E119</f>
        <v>3.8267114890706067</v>
      </c>
      <c r="AF33" s="69">
        <f t="shared" ref="AF33" si="59">SUM(AD33:AE33)</f>
        <v>6.504002734600193</v>
      </c>
      <c r="AH33" t="str">
        <f t="shared" ref="AH33" si="60">L33</f>
        <v>92 Elementary administration and service occupations</v>
      </c>
      <c r="AI33" s="69">
        <v>1.835023752981336</v>
      </c>
      <c r="AJ33" s="69">
        <v>2.5249483344956696</v>
      </c>
      <c r="AK33" s="69">
        <v>2.311211260427235</v>
      </c>
      <c r="AL33" s="69">
        <v>2.6113609722021893</v>
      </c>
      <c r="AM33" s="69">
        <v>3.5028682819399215</v>
      </c>
      <c r="AN33" s="69"/>
      <c r="AO33" s="69">
        <f t="shared" ref="AO33" si="61">AM33-AK33</f>
        <v>1.1916570215126865</v>
      </c>
      <c r="AP33" s="69">
        <f>'RD T1'!E148</f>
        <v>1.6911377208377645</v>
      </c>
      <c r="AQ33" s="69">
        <f t="shared" ref="AQ33" si="62">SUM(AO33:AP33)</f>
        <v>2.882794742350451</v>
      </c>
      <c r="AS33" t="str">
        <f t="shared" ref="AS33" si="63">W33</f>
        <v>92 Elementary administration and service occupations</v>
      </c>
      <c r="AT33" s="69">
        <v>1.7120883663518869</v>
      </c>
      <c r="AU33" s="69">
        <v>2.1637764596956419</v>
      </c>
      <c r="AV33" s="69">
        <v>2.1093071082268535</v>
      </c>
      <c r="AW33" s="69">
        <v>2.2773378753965914</v>
      </c>
      <c r="AX33" s="69">
        <v>3.0211563368596783</v>
      </c>
      <c r="AY33" s="69"/>
      <c r="AZ33" s="69">
        <f t="shared" ref="AZ33" si="64">AX33-AV33</f>
        <v>0.9118492286328248</v>
      </c>
      <c r="BA33" s="69">
        <f>'RD T1'!E177</f>
        <v>1.477642450309411</v>
      </c>
      <c r="BB33" s="69">
        <f t="shared" ref="BB33" si="65">SUM(AZ33:BA33)</f>
        <v>2.3894916789422358</v>
      </c>
      <c r="BD33" t="str">
        <f t="shared" ref="BD33" si="66">AH33</f>
        <v>92 Elementary administration and service occupations</v>
      </c>
      <c r="BE33" s="69">
        <v>11.911655847403617</v>
      </c>
      <c r="BF33" s="69">
        <v>12.27939410642802</v>
      </c>
      <c r="BG33" s="69">
        <v>11.457440211967077</v>
      </c>
      <c r="BH33" s="69">
        <v>9.8141415585777949</v>
      </c>
      <c r="BI33" s="69">
        <v>9.4984324007181762</v>
      </c>
      <c r="BJ33" s="69"/>
      <c r="BK33" s="69">
        <f t="shared" ref="BK33" si="67">BI33-BG33</f>
        <v>-1.9590078112489007</v>
      </c>
      <c r="BL33" s="69">
        <f>'RD T1'!E206</f>
        <v>4.741444100355988</v>
      </c>
      <c r="BM33" s="69">
        <f t="shared" ref="BM33" si="68">SUM(BK33:BL33)</f>
        <v>2.7824362891070873</v>
      </c>
      <c r="BO33" t="str">
        <f t="shared" ref="BO33" si="69">AS33</f>
        <v>92 Elementary administration and service occupations</v>
      </c>
      <c r="BP33" s="69">
        <v>20.222196632379916</v>
      </c>
      <c r="BQ33" s="69">
        <v>21.63791356322119</v>
      </c>
      <c r="BR33" s="69">
        <v>18.073098203244072</v>
      </c>
      <c r="BS33" s="69">
        <v>17.365519085102477</v>
      </c>
      <c r="BT33" s="69">
        <v>15.351259136144204</v>
      </c>
      <c r="BU33" s="69"/>
      <c r="BV33" s="69">
        <f t="shared" ref="BV33" si="70">BT33-BR33</f>
        <v>-2.721839067099868</v>
      </c>
      <c r="BW33" s="69">
        <f>'RD T1'!E235</f>
        <v>7.7580179141828909</v>
      </c>
      <c r="BX33" s="69">
        <f t="shared" ref="BX33" si="71">SUM(BV33:BW33)</f>
        <v>5.0361788470830229</v>
      </c>
      <c r="BZ33" t="str">
        <f t="shared" ref="BZ33" si="72">BD33</f>
        <v>92 Elementary administration and service occupations</v>
      </c>
      <c r="CA33" s="69">
        <v>16.249955591783738</v>
      </c>
      <c r="CB33" s="69">
        <v>17.632289582749511</v>
      </c>
      <c r="CC33" s="69">
        <v>15.176250566098485</v>
      </c>
      <c r="CD33" s="69">
        <v>12.57948421214493</v>
      </c>
      <c r="CE33" s="69">
        <v>8.207998667000826</v>
      </c>
      <c r="CF33" s="69"/>
      <c r="CG33" s="69">
        <f t="shared" ref="CG33" si="73">CE33-CC33</f>
        <v>-6.968251899097659</v>
      </c>
      <c r="CH33" s="69">
        <f>'RD T1'!E264</f>
        <v>4.7317423199224926</v>
      </c>
      <c r="CI33" s="69">
        <f t="shared" ref="CI33" si="74">SUM(CG33:CH33)</f>
        <v>-2.2365095791751664</v>
      </c>
      <c r="CK33" t="str">
        <f t="shared" ref="CK33" si="75">BO33</f>
        <v>92 Elementary administration and service occupations</v>
      </c>
      <c r="CL33" s="69">
        <v>9.6521862158745861</v>
      </c>
      <c r="CM33" s="69">
        <v>6.6073115979942223</v>
      </c>
      <c r="CN33" s="69">
        <v>6.2215585179251942</v>
      </c>
      <c r="CO33" s="69">
        <v>4.0606525110401295</v>
      </c>
      <c r="CP33" s="69">
        <v>3.1354816976506652</v>
      </c>
      <c r="CQ33" s="69"/>
      <c r="CR33" s="69">
        <f t="shared" ref="CR33" si="76">CP33-CN33</f>
        <v>-3.086076820274529</v>
      </c>
      <c r="CS33" s="69">
        <f>'RD T1'!E293</f>
        <v>1.036496991589879</v>
      </c>
      <c r="CT33" s="69">
        <f t="shared" ref="CT33" si="77">SUM(CR33:CS33)</f>
        <v>-2.0495798286846503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8.5462025861781239</v>
      </c>
      <c r="C35" s="67">
        <f t="shared" ref="C35:F35" si="78">SUM(C8:C33)</f>
        <v>10.353016275554999</v>
      </c>
      <c r="D35" s="67">
        <f t="shared" si="78"/>
        <v>11.680786115901507</v>
      </c>
      <c r="E35" s="67">
        <f t="shared" si="78"/>
        <v>14.170807445871736</v>
      </c>
      <c r="F35" s="67">
        <f t="shared" si="78"/>
        <v>18.356033397707343</v>
      </c>
      <c r="G35" s="11"/>
      <c r="H35" s="67">
        <f>F35-D35</f>
        <v>6.6752472818058362</v>
      </c>
      <c r="I35" s="67">
        <f>SUM(I8:I33)</f>
        <v>7.4969548302857687</v>
      </c>
      <c r="J35" s="67">
        <f>SUM(H35:I35)</f>
        <v>14.172202112091604</v>
      </c>
      <c r="L35" s="24" t="str">
        <f>A35</f>
        <v>All occupations</v>
      </c>
      <c r="M35" s="67">
        <f>SUM(M8:M33)</f>
        <v>54.752826484064471</v>
      </c>
      <c r="N35" s="67">
        <f t="shared" ref="N35:Q35" si="79">SUM(N8:N33)</f>
        <v>66.709989046883507</v>
      </c>
      <c r="O35" s="67">
        <f t="shared" si="79"/>
        <v>74.647981887909395</v>
      </c>
      <c r="P35" s="67">
        <f t="shared" si="79"/>
        <v>89.833707653854233</v>
      </c>
      <c r="Q35" s="67">
        <f t="shared" si="79"/>
        <v>117.66441566642474</v>
      </c>
      <c r="R35" s="11"/>
      <c r="S35" s="67">
        <f t="shared" si="29"/>
        <v>43.016433778515349</v>
      </c>
      <c r="T35" s="67">
        <f>SUM(T8:T33)</f>
        <v>50.658321038211369</v>
      </c>
      <c r="U35" s="67">
        <f>SUM(S35:T35)</f>
        <v>93.674754816726718</v>
      </c>
      <c r="W35" s="24" t="str">
        <f>A35</f>
        <v>All occupations</v>
      </c>
      <c r="X35" s="67">
        <f>SUM(X8:X33)</f>
        <v>116.55777076432881</v>
      </c>
      <c r="Y35" s="67">
        <f t="shared" ref="Y35:AB35" si="80">SUM(Y8:Y33)</f>
        <v>143.36889502642762</v>
      </c>
      <c r="Z35" s="67">
        <f t="shared" si="80"/>
        <v>142.86783978078546</v>
      </c>
      <c r="AA35" s="67">
        <f t="shared" si="80"/>
        <v>160.12294723599194</v>
      </c>
      <c r="AB35" s="67">
        <f t="shared" si="80"/>
        <v>195.03856497443846</v>
      </c>
      <c r="AC35" s="69"/>
      <c r="AD35" s="67">
        <f t="shared" ref="AD35" si="81">AB35-Z35</f>
        <v>52.170725193652999</v>
      </c>
      <c r="AE35" s="67">
        <f>SUM(AE8:AE33)</f>
        <v>91.751296428308706</v>
      </c>
      <c r="AF35" s="67">
        <f>SUM(AD35:AE35)</f>
        <v>143.9220216219617</v>
      </c>
      <c r="AH35" s="24" t="str">
        <f>L35</f>
        <v>All occupations</v>
      </c>
      <c r="AI35" s="67">
        <f>SUM(AI8:AI33)</f>
        <v>39.91073768900204</v>
      </c>
      <c r="AJ35" s="67">
        <f t="shared" ref="AJ35:AM35" si="82">SUM(AJ8:AJ33)</f>
        <v>42.564907162405405</v>
      </c>
      <c r="AK35" s="67">
        <f t="shared" si="82"/>
        <v>41.350329923600654</v>
      </c>
      <c r="AL35" s="67">
        <f t="shared" si="82"/>
        <v>41.87509192710715</v>
      </c>
      <c r="AM35" s="67">
        <f t="shared" si="82"/>
        <v>46.936371852954096</v>
      </c>
      <c r="AN35" s="69"/>
      <c r="AO35" s="67">
        <f t="shared" ref="AO35" si="83">AM35-AK35</f>
        <v>5.586041929353442</v>
      </c>
      <c r="AP35" s="67">
        <f>SUM(AP8:AP33)</f>
        <v>22.994405558807639</v>
      </c>
      <c r="AQ35" s="67">
        <f>SUM(AO35:AP35)</f>
        <v>28.580447488161081</v>
      </c>
      <c r="AS35" s="24" t="str">
        <f>W35</f>
        <v>All occupations</v>
      </c>
      <c r="AT35" s="67">
        <f>SUM(AT8:AT33)</f>
        <v>32.150170129320216</v>
      </c>
      <c r="AU35" s="67">
        <f t="shared" ref="AU35:AX35" si="84">SUM(AU8:AU33)</f>
        <v>38.856055332922601</v>
      </c>
      <c r="AV35" s="67">
        <f t="shared" si="84"/>
        <v>38.840540408445989</v>
      </c>
      <c r="AW35" s="67">
        <f t="shared" si="84"/>
        <v>42.192256862480846</v>
      </c>
      <c r="AX35" s="67">
        <f t="shared" si="84"/>
        <v>51.452938927299527</v>
      </c>
      <c r="AY35" s="69"/>
      <c r="AZ35" s="67">
        <f t="shared" ref="AZ35" si="85">AX35-AV35</f>
        <v>12.612398518853539</v>
      </c>
      <c r="BA35" s="67">
        <f>SUM(BA8:BA33)</f>
        <v>22.994017719686006</v>
      </c>
      <c r="BB35" s="67">
        <f>SUM(AZ35:BA35)</f>
        <v>35.606416238539545</v>
      </c>
      <c r="BD35" s="24" t="str">
        <f>AH35</f>
        <v>All occupations</v>
      </c>
      <c r="BE35" s="67">
        <f>SUM(BE8:BE33)</f>
        <v>143.08624022278181</v>
      </c>
      <c r="BF35" s="67">
        <f t="shared" ref="BF35:BI35" si="86">SUM(BF8:BF33)</f>
        <v>153.98067785862338</v>
      </c>
      <c r="BG35" s="67">
        <f t="shared" si="86"/>
        <v>154.34861230613041</v>
      </c>
      <c r="BH35" s="67">
        <f t="shared" si="86"/>
        <v>152.5999993084086</v>
      </c>
      <c r="BI35" s="67">
        <f t="shared" si="86"/>
        <v>153.31105511779612</v>
      </c>
      <c r="BJ35" s="69"/>
      <c r="BK35" s="67">
        <f t="shared" ref="BK35" si="87">BI35-BG35</f>
        <v>-1.03755718833429</v>
      </c>
      <c r="BL35" s="67">
        <f>SUM(BL8:BL33)</f>
        <v>71.070891279218543</v>
      </c>
      <c r="BM35" s="67">
        <f>SUM(BK35:BL35)</f>
        <v>70.033334090884253</v>
      </c>
      <c r="BO35" s="24" t="str">
        <f>AS35</f>
        <v>All occupations</v>
      </c>
      <c r="BP35" s="67">
        <f>SUM(BP8:BP33)</f>
        <v>152.0019041287816</v>
      </c>
      <c r="BQ35" s="67">
        <f t="shared" ref="BQ35:BT35" si="88">SUM(BQ8:BQ33)</f>
        <v>155.96214382146013</v>
      </c>
      <c r="BR35" s="67">
        <f t="shared" si="88"/>
        <v>141.36624176766981</v>
      </c>
      <c r="BS35" s="67">
        <f t="shared" si="88"/>
        <v>141.94202458874724</v>
      </c>
      <c r="BT35" s="67">
        <f t="shared" si="88"/>
        <v>122.72706879846561</v>
      </c>
      <c r="BU35" s="69"/>
      <c r="BV35" s="67">
        <f t="shared" ref="BV35" si="89">BT35-BR35</f>
        <v>-18.639172969204196</v>
      </c>
      <c r="BW35" s="67">
        <f>SUM(BW8:BW33)</f>
        <v>60.553197462659853</v>
      </c>
      <c r="BX35" s="67">
        <f>SUM(BV35:BW35)</f>
        <v>41.914024493455656</v>
      </c>
      <c r="BZ35" s="24" t="str">
        <f>BD35</f>
        <v>All occupations</v>
      </c>
      <c r="CA35" s="67">
        <f>SUM(CA8:CA33)</f>
        <v>89.110740214516596</v>
      </c>
      <c r="CB35" s="67">
        <f t="shared" ref="CB35:CE35" si="90">SUM(CB8:CB33)</f>
        <v>90.284455419240388</v>
      </c>
      <c r="CC35" s="67">
        <f t="shared" si="90"/>
        <v>83.603670479978845</v>
      </c>
      <c r="CD35" s="67">
        <f t="shared" si="90"/>
        <v>71.963560334397187</v>
      </c>
      <c r="CE35" s="67">
        <f t="shared" si="90"/>
        <v>47.395653671134838</v>
      </c>
      <c r="CF35" s="69"/>
      <c r="CG35" s="67">
        <f t="shared" ref="CG35" si="91">CE35-CC35</f>
        <v>-36.208016808844008</v>
      </c>
      <c r="CH35" s="67">
        <f>SUM(CH8:CH33)</f>
        <v>26.921467297819277</v>
      </c>
      <c r="CI35" s="67">
        <f>SUM(CG35:CH35)</f>
        <v>-9.2865495110247309</v>
      </c>
      <c r="CK35" s="24" t="str">
        <f>BO35</f>
        <v>All occupations</v>
      </c>
      <c r="CL35" s="67">
        <f>SUM(CL8:CL33)</f>
        <v>39.541407781026628</v>
      </c>
      <c r="CM35" s="67">
        <f t="shared" ref="CM35:CP35" si="92">SUM(CM8:CM33)</f>
        <v>32.092860056482039</v>
      </c>
      <c r="CN35" s="67">
        <f t="shared" si="92"/>
        <v>32.611997329577989</v>
      </c>
      <c r="CO35" s="67">
        <f t="shared" si="92"/>
        <v>28.962604643141109</v>
      </c>
      <c r="CP35" s="67">
        <f t="shared" si="92"/>
        <v>25.810897593779831</v>
      </c>
      <c r="CQ35" s="69"/>
      <c r="CR35" s="67">
        <f t="shared" ref="CR35" si="93">CP35-CN35</f>
        <v>-6.8010997357981573</v>
      </c>
      <c r="CS35" s="67">
        <f>SUM(CS8:CS33)</f>
        <v>8.9464939470019829</v>
      </c>
      <c r="CT35" s="67">
        <f>SUM(CR35:CS35)</f>
        <v>2.1453942112038256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Liverpool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Liverpool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Liverpool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Liverpool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Liverpool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Liverpool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Liverpool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Liverpool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Liverpool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4.5676804647495581</v>
      </c>
      <c r="C45" s="18">
        <f t="shared" si="104"/>
        <v>5.0090386951712462</v>
      </c>
      <c r="D45" s="18">
        <f t="shared" si="104"/>
        <v>5.5198314740790355</v>
      </c>
      <c r="E45" s="18">
        <f t="shared" si="104"/>
        <v>4.8616761880808292</v>
      </c>
      <c r="F45" s="18">
        <f t="shared" si="104"/>
        <v>4.868746996727344</v>
      </c>
      <c r="H45" s="68">
        <f t="shared" ref="H45:H70" si="105">IF(D8&gt;0,(H8/D8)*100,0)</f>
        <v>38.611146612125246</v>
      </c>
      <c r="I45" s="69">
        <f t="shared" ref="I45:I70" si="106">IF(D8&gt;0,I8/D8*100,0)</f>
        <v>63.116184407410124</v>
      </c>
      <c r="J45" s="69">
        <f t="shared" ref="J45:J70" si="107">IF(D8&gt;0,(J8/D8)*100,0)</f>
        <v>101.72733101953537</v>
      </c>
      <c r="L45" t="str">
        <f>A45</f>
        <v>11 Corporate managers and directors</v>
      </c>
      <c r="M45" s="18">
        <f t="shared" ref="M45:Q54" si="108">M8/M$35*100</f>
        <v>6.3282672926189232</v>
      </c>
      <c r="N45" s="18">
        <f t="shared" si="108"/>
        <v>6.7750984208748823</v>
      </c>
      <c r="O45" s="18">
        <f t="shared" si="108"/>
        <v>6.7764141785062915</v>
      </c>
      <c r="P45" s="18">
        <f t="shared" si="108"/>
        <v>5.8459465323933024</v>
      </c>
      <c r="Q45" s="18">
        <f t="shared" si="108"/>
        <v>5.65492104853129</v>
      </c>
      <c r="S45" s="68">
        <f t="shared" ref="S45:S70" si="109">IF(O8&gt;0,(S8/O8)*100,0)</f>
        <v>31.538739179488946</v>
      </c>
      <c r="T45" s="69">
        <f t="shared" ref="T45:T70" si="110">IF(O8&gt;0,T8/O8*100,0)</f>
        <v>62.665505141504497</v>
      </c>
      <c r="U45" s="69">
        <f t="shared" ref="U45:U70" si="111">IF(O8&gt;0,(U8/O8)*100,0)</f>
        <v>94.204244320993439</v>
      </c>
      <c r="W45" t="str">
        <f>A45</f>
        <v>11 Corporate managers and directors</v>
      </c>
      <c r="X45" s="18">
        <f t="shared" ref="X45:AB54" si="112">X8/X$35*100</f>
        <v>7.8133800952129127</v>
      </c>
      <c r="Y45" s="18">
        <f t="shared" si="112"/>
        <v>8.5589410904106593</v>
      </c>
      <c r="Z45" s="18">
        <f t="shared" si="112"/>
        <v>8.5553206713254717</v>
      </c>
      <c r="AA45" s="18">
        <f t="shared" si="112"/>
        <v>7.3844929831096238</v>
      </c>
      <c r="AB45" s="18">
        <f t="shared" si="112"/>
        <v>7.3531969539956901</v>
      </c>
      <c r="AD45" s="68">
        <f t="shared" ref="AD45:AD70" si="113">IF(Z8&gt;0,(AD8/Z8)*100,0)</f>
        <v>17.334552412295778</v>
      </c>
      <c r="AE45" s="69">
        <f t="shared" ref="AE45:AE70" si="114">IF(Z8&gt;0,AE8/Z8*100,0)</f>
        <v>59.138858230993065</v>
      </c>
      <c r="AF45" s="69">
        <f t="shared" ref="AF45:AF70" si="115">IF(Z8&gt;0,(AF8/Z8)*100,0)</f>
        <v>76.473410643288844</v>
      </c>
      <c r="AH45" t="str">
        <f>L45</f>
        <v>11 Corporate managers and directors</v>
      </c>
      <c r="AI45" s="18">
        <f t="shared" ref="AI45:AM54" si="116">AI8/AI$35*100</f>
        <v>5.1299878376862598</v>
      </c>
      <c r="AJ45" s="18">
        <f t="shared" si="116"/>
        <v>5.9170692088834658</v>
      </c>
      <c r="AK45" s="18">
        <f t="shared" si="116"/>
        <v>6.2449328154084789</v>
      </c>
      <c r="AL45" s="18">
        <f t="shared" si="116"/>
        <v>5.6415825218886546</v>
      </c>
      <c r="AM45" s="18">
        <f t="shared" si="116"/>
        <v>5.6662717633044251</v>
      </c>
      <c r="AO45" s="68">
        <f t="shared" ref="AO45:AO70" si="117">IF(AK8&gt;0,(AO8/AK8)*100,0)</f>
        <v>2.9912114275217903</v>
      </c>
      <c r="AP45" s="69">
        <f t="shared" ref="AP45:AP70" si="118">IF(AK8&gt;0,AP8/AK8*100,0)</f>
        <v>50.745934653486998</v>
      </c>
      <c r="AQ45" s="69">
        <f t="shared" ref="AQ45:AQ70" si="119">IF(AK8&gt;0,(AQ8/AK8)*100,0)</f>
        <v>53.737146081008788</v>
      </c>
      <c r="AS45" t="str">
        <f>W45</f>
        <v>11 Corporate managers and directors</v>
      </c>
      <c r="AT45" s="18">
        <f t="shared" ref="AT45:AX54" si="120">AT8/AT$35*100</f>
        <v>7.9400657187593469</v>
      </c>
      <c r="AU45" s="18">
        <f t="shared" si="120"/>
        <v>8.2749820243951326</v>
      </c>
      <c r="AV45" s="18">
        <f t="shared" si="120"/>
        <v>8.5055638564100775</v>
      </c>
      <c r="AW45" s="18">
        <f t="shared" si="120"/>
        <v>7.0580980707909209</v>
      </c>
      <c r="AX45" s="18">
        <f t="shared" si="120"/>
        <v>6.8446694648061746</v>
      </c>
      <c r="AZ45" s="68">
        <f t="shared" ref="AZ45:AZ70" si="121">IF(AV8&gt;0,(AZ8/AV8)*100,0)</f>
        <v>6.6041945997786327</v>
      </c>
      <c r="BA45" s="69">
        <f t="shared" ref="BA45:BA70" si="122">IF(AV8&gt;0,BA8/AV8*100,0)</f>
        <v>50.124408980577208</v>
      </c>
      <c r="BB45" s="69">
        <f t="shared" ref="BB45:BB70" si="123">IF(AV8&gt;0,(BB8/AV8)*100,0)</f>
        <v>56.728603580355838</v>
      </c>
      <c r="BD45" t="str">
        <f>AH45</f>
        <v>11 Corporate managers and directors</v>
      </c>
      <c r="BE45" s="18">
        <f t="shared" ref="BE45:BI54" si="124">BE8/BE$35*100</f>
        <v>4.7655079933597193</v>
      </c>
      <c r="BF45" s="18">
        <f t="shared" si="124"/>
        <v>5.0149269239378587</v>
      </c>
      <c r="BG45" s="18">
        <f t="shared" si="124"/>
        <v>5.1585259522454994</v>
      </c>
      <c r="BH45" s="18">
        <f t="shared" si="124"/>
        <v>4.3333889279980964</v>
      </c>
      <c r="BI45" s="18">
        <f t="shared" si="124"/>
        <v>4.2726181607396194</v>
      </c>
      <c r="BK45" s="68">
        <f t="shared" ref="BK45:BK70" si="125">IF(BG8&gt;0,(BK8/BG8)*100,0)</f>
        <v>-17.730434117988843</v>
      </c>
      <c r="BL45" s="69">
        <f t="shared" ref="BL45:BL70" si="126">IF(BG8&gt;0,BL8/BG8*100,0)</f>
        <v>37.576938660255763</v>
      </c>
      <c r="BM45" s="69">
        <f t="shared" ref="BM45:BM70" si="127">IF(BG8&gt;0,(BM8/BG8)*100,0)</f>
        <v>19.846504542266921</v>
      </c>
      <c r="BO45" t="str">
        <f>AS45</f>
        <v>11 Corporate managers and directors</v>
      </c>
      <c r="BP45" s="18">
        <f t="shared" ref="BP45:BT54" si="128">BP8/BP$35*100</f>
        <v>3.908211335397259</v>
      </c>
      <c r="BQ45" s="18">
        <f t="shared" si="128"/>
        <v>4.0015790689193373</v>
      </c>
      <c r="BR45" s="18">
        <f t="shared" si="128"/>
        <v>4.2473351992582105</v>
      </c>
      <c r="BS45" s="18">
        <f t="shared" si="128"/>
        <v>3.4196656285188829</v>
      </c>
      <c r="BT45" s="18">
        <f t="shared" si="128"/>
        <v>3.253209554340708</v>
      </c>
      <c r="BV45" s="68">
        <f t="shared" ref="BV45:BV70" si="129">IF(BR8&gt;0,(BV8/BR8)*100,0)</f>
        <v>-33.504822203683368</v>
      </c>
      <c r="BW45" s="69">
        <f t="shared" ref="BW45:BW70" si="130">IF(BR8&gt;0,BW8/BR8*100,0)</f>
        <v>35.338028092874815</v>
      </c>
      <c r="BX45" s="69">
        <f t="shared" ref="BX45:BX70" si="131">IF(BR8&gt;0,(BX8/BR8)*100,0)</f>
        <v>1.8332058891914416</v>
      </c>
      <c r="BZ45" t="str">
        <f>BD45</f>
        <v>11 Corporate managers and directors</v>
      </c>
      <c r="CA45" s="18">
        <f t="shared" ref="CA45:CE54" si="132">CA8/CA$35*100</f>
        <v>3.9437970772152697</v>
      </c>
      <c r="CB45" s="18">
        <f t="shared" si="132"/>
        <v>4.3556154409944643</v>
      </c>
      <c r="CC45" s="18">
        <f t="shared" si="132"/>
        <v>4.9004519949067742</v>
      </c>
      <c r="CD45" s="18">
        <f t="shared" si="132"/>
        <v>4.4228206831911638</v>
      </c>
      <c r="CE45" s="18">
        <f t="shared" si="132"/>
        <v>5.1588389807099757</v>
      </c>
      <c r="CG45" s="68">
        <f t="shared" ref="CG45:CG70" si="133">IF(CC8&gt;0,(CG8/CC8)*100,0)</f>
        <v>-40.319973668288746</v>
      </c>
      <c r="CH45" s="69">
        <f t="shared" ref="CH45:CH70" si="134">IF(CC8&gt;0,CH8/CC8*100,0)</f>
        <v>33.921040802693163</v>
      </c>
      <c r="CI45" s="69">
        <f t="shared" ref="CI45:CI70" si="135">IF(CC8&gt;0,(CI8/CC8)*100,0)</f>
        <v>-6.3989328655955759</v>
      </c>
      <c r="CK45" t="str">
        <f>BO45</f>
        <v>11 Corporate managers and directors</v>
      </c>
      <c r="CL45" s="18">
        <f t="shared" ref="CL45:CP54" si="136">CL8/CL$35*100</f>
        <v>2.294847137971245</v>
      </c>
      <c r="CM45" s="18">
        <f t="shared" si="136"/>
        <v>2.7695621966768185</v>
      </c>
      <c r="CN45" s="18">
        <f t="shared" si="136"/>
        <v>3.1675180314979774</v>
      </c>
      <c r="CO45" s="18">
        <f t="shared" si="136"/>
        <v>3.4607986730355735</v>
      </c>
      <c r="CP45" s="18">
        <f t="shared" si="136"/>
        <v>5.0745222658964781</v>
      </c>
      <c r="CR45" s="68">
        <f t="shared" ref="CR45:CR70" si="137">IF(CN8&gt;0,(CR8/CN8)*100,0)</f>
        <v>26.794897292040847</v>
      </c>
      <c r="CS45" s="69">
        <f t="shared" ref="CS45:CS70" si="138">IF(CN8&gt;0,CS8/CN8*100,0)</f>
        <v>36.140140792005376</v>
      </c>
      <c r="CT45" s="69">
        <f t="shared" ref="CT45:CT70" si="139">IF(CN8&gt;0,(CT8/CN8)*100,0)</f>
        <v>62.935038084046226</v>
      </c>
    </row>
    <row r="46" spans="1:98" x14ac:dyDescent="0.2">
      <c r="A46" t="str">
        <f t="shared" si="103"/>
        <v>12 Other managers and proprietors</v>
      </c>
      <c r="B46" s="18">
        <f t="shared" si="104"/>
        <v>1.9874780221910111</v>
      </c>
      <c r="C46" s="18">
        <f t="shared" si="104"/>
        <v>1.9982310298941517</v>
      </c>
      <c r="D46" s="18">
        <f t="shared" si="104"/>
        <v>2.0277916869147967</v>
      </c>
      <c r="E46" s="18">
        <f t="shared" si="104"/>
        <v>2.0267624989197497</v>
      </c>
      <c r="F46" s="18">
        <f t="shared" si="104"/>
        <v>2.1025463819908912</v>
      </c>
      <c r="H46" s="68">
        <f t="shared" si="105"/>
        <v>62.940488585069808</v>
      </c>
      <c r="I46" s="69">
        <f t="shared" si="106"/>
        <v>82.085400367377602</v>
      </c>
      <c r="J46" s="69">
        <f t="shared" si="107"/>
        <v>145.02588895244742</v>
      </c>
      <c r="L46" t="str">
        <f t="shared" ref="L46:L69" si="140">A46</f>
        <v>12 Other managers and proprietors</v>
      </c>
      <c r="M46" s="18">
        <f t="shared" si="108"/>
        <v>2.8504528177566386</v>
      </c>
      <c r="N46" s="18">
        <f t="shared" si="108"/>
        <v>2.8086993034470522</v>
      </c>
      <c r="O46" s="18">
        <f t="shared" si="108"/>
        <v>2.8663522571216076</v>
      </c>
      <c r="P46" s="18">
        <f t="shared" si="108"/>
        <v>2.771539911543579</v>
      </c>
      <c r="Q46" s="18">
        <f t="shared" si="108"/>
        <v>2.8575409055659406</v>
      </c>
      <c r="S46" s="68">
        <f t="shared" si="109"/>
        <v>57.141164038594184</v>
      </c>
      <c r="T46" s="69">
        <f t="shared" si="110"/>
        <v>78.952786085022225</v>
      </c>
      <c r="U46" s="69">
        <f t="shared" si="111"/>
        <v>136.09395012361639</v>
      </c>
      <c r="W46" t="str">
        <f t="shared" ref="W46:W69" si="141">A46</f>
        <v>12 Other managers and proprietors</v>
      </c>
      <c r="X46" s="18">
        <f t="shared" si="112"/>
        <v>3.2641889238793973</v>
      </c>
      <c r="Y46" s="18">
        <f t="shared" si="112"/>
        <v>3.2082722410547264</v>
      </c>
      <c r="Z46" s="18">
        <f t="shared" si="112"/>
        <v>3.310070866626718</v>
      </c>
      <c r="AA46" s="18">
        <f t="shared" si="112"/>
        <v>3.3118139276944079</v>
      </c>
      <c r="AB46" s="18">
        <f t="shared" si="112"/>
        <v>3.6066570846846098</v>
      </c>
      <c r="AD46" s="68">
        <f t="shared" si="113"/>
        <v>48.74883574888112</v>
      </c>
      <c r="AE46" s="69">
        <f t="shared" si="114"/>
        <v>75.797135261239674</v>
      </c>
      <c r="AF46" s="69">
        <f t="shared" si="115"/>
        <v>124.54597101012079</v>
      </c>
      <c r="AH46" t="str">
        <f t="shared" ref="AH46:AH69" si="142">L46</f>
        <v>12 Other managers and proprietors</v>
      </c>
      <c r="AI46" s="18">
        <f t="shared" si="116"/>
        <v>2.7576056303830923</v>
      </c>
      <c r="AJ46" s="18">
        <f t="shared" si="116"/>
        <v>2.9476074219711439</v>
      </c>
      <c r="AK46" s="18">
        <f t="shared" si="116"/>
        <v>3.3772018135320909</v>
      </c>
      <c r="AL46" s="18">
        <f t="shared" si="116"/>
        <v>3.4356687041265639</v>
      </c>
      <c r="AM46" s="18">
        <f t="shared" si="116"/>
        <v>3.9196302628304656</v>
      </c>
      <c r="AO46" s="68">
        <f t="shared" si="117"/>
        <v>31.740293058480912</v>
      </c>
      <c r="AP46" s="69">
        <f t="shared" si="118"/>
        <v>69.538841549847888</v>
      </c>
      <c r="AQ46" s="69">
        <f t="shared" si="119"/>
        <v>101.2791346083288</v>
      </c>
      <c r="AS46" t="str">
        <f t="shared" ref="AS46:AS69" si="143">W46</f>
        <v>12 Other managers and proprietors</v>
      </c>
      <c r="AT46" s="18">
        <f t="shared" si="120"/>
        <v>3.8192416022347331</v>
      </c>
      <c r="AU46" s="18">
        <f t="shared" si="120"/>
        <v>3.7758530258901919</v>
      </c>
      <c r="AV46" s="18">
        <f t="shared" si="120"/>
        <v>3.8833635262352608</v>
      </c>
      <c r="AW46" s="18">
        <f t="shared" si="120"/>
        <v>3.9759768936106341</v>
      </c>
      <c r="AX46" s="18">
        <f t="shared" si="120"/>
        <v>4.0972846385159345</v>
      </c>
      <c r="AZ46" s="68">
        <f t="shared" si="121"/>
        <v>39.769692760453509</v>
      </c>
      <c r="BA46" s="69">
        <f t="shared" si="122"/>
        <v>70.152378509153564</v>
      </c>
      <c r="BB46" s="69">
        <f t="shared" si="123"/>
        <v>109.92207126960709</v>
      </c>
      <c r="BD46" t="str">
        <f t="shared" ref="BD46:BD69" si="144">AH46</f>
        <v>12 Other managers and proprietors</v>
      </c>
      <c r="BE46" s="18">
        <f t="shared" si="124"/>
        <v>2.7823795094547781</v>
      </c>
      <c r="BF46" s="18">
        <f t="shared" si="124"/>
        <v>2.5007975824177722</v>
      </c>
      <c r="BG46" s="18">
        <f t="shared" si="124"/>
        <v>2.6243995232050756</v>
      </c>
      <c r="BH46" s="18">
        <f t="shared" si="124"/>
        <v>2.3923902815275429</v>
      </c>
      <c r="BI46" s="18">
        <f t="shared" si="124"/>
        <v>2.4037852458325566</v>
      </c>
      <c r="BK46" s="68">
        <f t="shared" si="125"/>
        <v>-9.0219847153437378</v>
      </c>
      <c r="BL46" s="69">
        <f t="shared" si="126"/>
        <v>43.975726365353253</v>
      </c>
      <c r="BM46" s="69">
        <f t="shared" si="127"/>
        <v>34.953741650009512</v>
      </c>
      <c r="BO46" t="str">
        <f t="shared" ref="BO46:BO69" si="145">AS46</f>
        <v>12 Other managers and proprietors</v>
      </c>
      <c r="BP46" s="18">
        <f t="shared" si="128"/>
        <v>2.5236625852919983</v>
      </c>
      <c r="BQ46" s="18">
        <f t="shared" si="128"/>
        <v>2.4943106119221339</v>
      </c>
      <c r="BR46" s="18">
        <f t="shared" si="128"/>
        <v>2.7743147698923116</v>
      </c>
      <c r="BS46" s="18">
        <f t="shared" si="128"/>
        <v>2.7270280169576293</v>
      </c>
      <c r="BT46" s="18">
        <f t="shared" si="128"/>
        <v>2.9496354855340861</v>
      </c>
      <c r="BV46" s="68">
        <f t="shared" si="129"/>
        <v>-7.6988175493532829</v>
      </c>
      <c r="BW46" s="69">
        <f t="shared" si="130"/>
        <v>50.5740381480568</v>
      </c>
      <c r="BX46" s="69">
        <f t="shared" si="131"/>
        <v>42.875220598703521</v>
      </c>
      <c r="BZ46" t="str">
        <f t="shared" ref="BZ46:BZ69" si="146">BD46</f>
        <v>12 Other managers and proprietors</v>
      </c>
      <c r="CA46" s="18">
        <f t="shared" si="132"/>
        <v>2.6909752055630971</v>
      </c>
      <c r="CB46" s="18">
        <f t="shared" si="132"/>
        <v>2.6544063592398208</v>
      </c>
      <c r="CC46" s="18">
        <f t="shared" si="132"/>
        <v>2.9838433422743038</v>
      </c>
      <c r="CD46" s="18">
        <f t="shared" si="132"/>
        <v>3.0026508995050119</v>
      </c>
      <c r="CE46" s="18">
        <f t="shared" si="132"/>
        <v>3.4133998723426449</v>
      </c>
      <c r="CG46" s="68">
        <f t="shared" si="133"/>
        <v>-35.147858390080465</v>
      </c>
      <c r="CH46" s="69">
        <f t="shared" si="134"/>
        <v>39.138657493080402</v>
      </c>
      <c r="CI46" s="69">
        <f t="shared" si="135"/>
        <v>3.9907991029999339</v>
      </c>
      <c r="CK46" t="str">
        <f t="shared" ref="CK46:CK69" si="147">BO46</f>
        <v>12 Other managers and proprietors</v>
      </c>
      <c r="CL46" s="18">
        <f t="shared" si="136"/>
        <v>2.9063410419884033</v>
      </c>
      <c r="CM46" s="18">
        <f t="shared" si="136"/>
        <v>2.8936696758974452</v>
      </c>
      <c r="CN46" s="18">
        <f t="shared" si="136"/>
        <v>3.3295521918396425</v>
      </c>
      <c r="CO46" s="18">
        <f t="shared" si="136"/>
        <v>3.8849900377584081</v>
      </c>
      <c r="CP46" s="18">
        <f t="shared" si="136"/>
        <v>5.3308194831887477</v>
      </c>
      <c r="CR46" s="68">
        <f t="shared" si="137"/>
        <v>26.71670134837613</v>
      </c>
      <c r="CS46" s="69">
        <f t="shared" si="138"/>
        <v>42.632207455578936</v>
      </c>
      <c r="CT46" s="69">
        <f t="shared" si="139"/>
        <v>69.348908803955069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15.999095037356421</v>
      </c>
      <c r="C47" s="18">
        <f t="shared" si="104"/>
        <v>16.141011936465109</v>
      </c>
      <c r="D47" s="18">
        <f t="shared" si="104"/>
        <v>16.470878778843193</v>
      </c>
      <c r="E47" s="18">
        <f t="shared" si="104"/>
        <v>18.063632857659979</v>
      </c>
      <c r="F47" s="18">
        <f t="shared" si="104"/>
        <v>17.955969767639697</v>
      </c>
      <c r="H47" s="68">
        <f t="shared" si="105"/>
        <v>71.316369384279227</v>
      </c>
      <c r="I47" s="69">
        <f t="shared" si="106"/>
        <v>57.03951158435703</v>
      </c>
      <c r="J47" s="69">
        <f t="shared" si="107"/>
        <v>128.35588096863623</v>
      </c>
      <c r="L47" t="str">
        <f t="shared" si="140"/>
        <v>21 Science, research, engineering and technology professionals</v>
      </c>
      <c r="M47" s="18">
        <f t="shared" si="108"/>
        <v>8.9397204359060076</v>
      </c>
      <c r="N47" s="18">
        <f t="shared" si="108"/>
        <v>9.1090270198970877</v>
      </c>
      <c r="O47" s="18">
        <f t="shared" si="108"/>
        <v>9.2911242153546389</v>
      </c>
      <c r="P47" s="18">
        <f t="shared" si="108"/>
        <v>10.986390519916773</v>
      </c>
      <c r="Q47" s="18">
        <f t="shared" si="108"/>
        <v>11.163418705263053</v>
      </c>
      <c r="S47" s="68">
        <f t="shared" si="109"/>
        <v>89.389553049960924</v>
      </c>
      <c r="T47" s="69">
        <f t="shared" si="110"/>
        <v>64.490332534294282</v>
      </c>
      <c r="U47" s="69">
        <f t="shared" si="111"/>
        <v>153.87988558425519</v>
      </c>
      <c r="W47" t="str">
        <f t="shared" si="141"/>
        <v>21 Science, research, engineering and technology professionals</v>
      </c>
      <c r="X47" s="18">
        <f t="shared" si="112"/>
        <v>8.5721563170802408</v>
      </c>
      <c r="Y47" s="18">
        <f t="shared" si="112"/>
        <v>8.7926349523692213</v>
      </c>
      <c r="Z47" s="18">
        <f t="shared" si="112"/>
        <v>8.7171759577323051</v>
      </c>
      <c r="AA47" s="18">
        <f t="shared" si="112"/>
        <v>9.6591881894402452</v>
      </c>
      <c r="AB47" s="18">
        <f t="shared" si="112"/>
        <v>9.3831514605754229</v>
      </c>
      <c r="AD47" s="68">
        <f t="shared" si="113"/>
        <v>46.946392632253861</v>
      </c>
      <c r="AE47" s="69">
        <f t="shared" si="114"/>
        <v>49.93668390743094</v>
      </c>
      <c r="AF47" s="69">
        <f t="shared" si="115"/>
        <v>96.883076539684808</v>
      </c>
      <c r="AH47" t="str">
        <f t="shared" si="142"/>
        <v>21 Science, research, engineering and technology professionals</v>
      </c>
      <c r="AI47" s="18">
        <f t="shared" si="116"/>
        <v>2.6999901310834762</v>
      </c>
      <c r="AJ47" s="18">
        <f t="shared" si="116"/>
        <v>2.9784963292202331</v>
      </c>
      <c r="AK47" s="18">
        <f t="shared" si="116"/>
        <v>3.1801658082299236</v>
      </c>
      <c r="AL47" s="18">
        <f t="shared" si="116"/>
        <v>3.7671823892175382</v>
      </c>
      <c r="AM47" s="18">
        <f t="shared" si="116"/>
        <v>3.9656048204994945</v>
      </c>
      <c r="AO47" s="68">
        <f t="shared" si="117"/>
        <v>41.54359008863706</v>
      </c>
      <c r="AP47" s="69">
        <f t="shared" si="118"/>
        <v>47.445455576628426</v>
      </c>
      <c r="AQ47" s="69">
        <f t="shared" si="119"/>
        <v>88.989045665265493</v>
      </c>
      <c r="AS47" t="str">
        <f t="shared" si="143"/>
        <v>21 Science, research, engineering and technology professionals</v>
      </c>
      <c r="AT47" s="18">
        <f t="shared" si="120"/>
        <v>8.7855832219949512</v>
      </c>
      <c r="AU47" s="18">
        <f t="shared" si="120"/>
        <v>8.6843911029365319</v>
      </c>
      <c r="AV47" s="18">
        <f t="shared" si="120"/>
        <v>8.5831134345218913</v>
      </c>
      <c r="AW47" s="18">
        <f t="shared" si="120"/>
        <v>8.7395079972983041</v>
      </c>
      <c r="AX47" s="18">
        <f t="shared" si="120"/>
        <v>8.0380341796195722</v>
      </c>
      <c r="AZ47" s="68">
        <f t="shared" si="121"/>
        <v>24.059469210706713</v>
      </c>
      <c r="BA47" s="69">
        <f t="shared" si="122"/>
        <v>38.958975734074237</v>
      </c>
      <c r="BB47" s="69">
        <f t="shared" si="123"/>
        <v>63.018444944780953</v>
      </c>
      <c r="BD47" t="str">
        <f t="shared" si="144"/>
        <v>21 Science, research, engineering and technology professionals</v>
      </c>
      <c r="BE47" s="18">
        <f t="shared" si="124"/>
        <v>3.157684200526365</v>
      </c>
      <c r="BF47" s="18">
        <f t="shared" si="124"/>
        <v>3.039146533652278</v>
      </c>
      <c r="BG47" s="18">
        <f t="shared" si="124"/>
        <v>3.0444161951547319</v>
      </c>
      <c r="BH47" s="18">
        <f t="shared" si="124"/>
        <v>3.2751481793939172</v>
      </c>
      <c r="BI47" s="18">
        <f t="shared" si="124"/>
        <v>2.9265362192618336</v>
      </c>
      <c r="BK47" s="68">
        <f t="shared" si="125"/>
        <v>-4.5181943937674696</v>
      </c>
      <c r="BL47" s="69">
        <f t="shared" si="126"/>
        <v>30.400287928915887</v>
      </c>
      <c r="BM47" s="69">
        <f t="shared" si="127"/>
        <v>25.882093535148414</v>
      </c>
      <c r="BO47" t="str">
        <f t="shared" si="145"/>
        <v>21 Science, research, engineering and technology professionals</v>
      </c>
      <c r="BP47" s="18">
        <f t="shared" si="128"/>
        <v>2.2983245358261182</v>
      </c>
      <c r="BQ47" s="18">
        <f t="shared" si="128"/>
        <v>2.296276942920886</v>
      </c>
      <c r="BR47" s="18">
        <f t="shared" si="128"/>
        <v>2.509109578573383</v>
      </c>
      <c r="BS47" s="18">
        <f t="shared" si="128"/>
        <v>2.8296264717124866</v>
      </c>
      <c r="BT47" s="18">
        <f t="shared" si="128"/>
        <v>3.0072827208895165</v>
      </c>
      <c r="BV47" s="68">
        <f t="shared" si="129"/>
        <v>4.051723899210752</v>
      </c>
      <c r="BW47" s="69">
        <f t="shared" si="130"/>
        <v>37.434969578212844</v>
      </c>
      <c r="BX47" s="69">
        <f t="shared" si="131"/>
        <v>41.4866934774236</v>
      </c>
      <c r="BZ47" t="str">
        <f t="shared" si="146"/>
        <v>21 Science, research, engineering and technology professionals</v>
      </c>
      <c r="CA47" s="18">
        <f t="shared" si="132"/>
        <v>2.0049306653218015</v>
      </c>
      <c r="CB47" s="18">
        <f t="shared" si="132"/>
        <v>2.1907578353149475</v>
      </c>
      <c r="CC47" s="18">
        <f t="shared" si="132"/>
        <v>2.3920498131165102</v>
      </c>
      <c r="CD47" s="18">
        <f t="shared" si="132"/>
        <v>2.8935726237165191</v>
      </c>
      <c r="CE47" s="18">
        <f t="shared" si="132"/>
        <v>3.1503400333961253</v>
      </c>
      <c r="CG47" s="68">
        <f t="shared" si="133"/>
        <v>-25.337868331345099</v>
      </c>
      <c r="CH47" s="69">
        <f t="shared" si="134"/>
        <v>30.455582165334977</v>
      </c>
      <c r="CI47" s="69">
        <f t="shared" si="135"/>
        <v>5.1177138339898756</v>
      </c>
      <c r="CK47" t="str">
        <f t="shared" si="147"/>
        <v>21 Science, research, engineering and technology professionals</v>
      </c>
      <c r="CL47" s="18">
        <f t="shared" si="136"/>
        <v>1.0834026744603875</v>
      </c>
      <c r="CM47" s="18">
        <f t="shared" si="136"/>
        <v>1.3311388607764656</v>
      </c>
      <c r="CN47" s="18">
        <f t="shared" si="136"/>
        <v>1.5561281845887294</v>
      </c>
      <c r="CO47" s="18">
        <f t="shared" si="136"/>
        <v>2.6596391677659472</v>
      </c>
      <c r="CP47" s="18">
        <f t="shared" si="136"/>
        <v>4.0549348174781974</v>
      </c>
      <c r="CR47" s="68">
        <f t="shared" si="137"/>
        <v>106.2358772239004</v>
      </c>
      <c r="CS47" s="69">
        <f t="shared" si="138"/>
        <v>51.570124948770669</v>
      </c>
      <c r="CT47" s="69">
        <f t="shared" si="139"/>
        <v>157.80600217267107</v>
      </c>
    </row>
    <row r="48" spans="1:98" x14ac:dyDescent="0.2">
      <c r="A48" t="str">
        <f t="shared" si="103"/>
        <v>22 Health professionals</v>
      </c>
      <c r="B48" s="18">
        <f t="shared" si="104"/>
        <v>22.488755810039308</v>
      </c>
      <c r="C48" s="18">
        <f t="shared" si="104"/>
        <v>22.572897459944098</v>
      </c>
      <c r="D48" s="18">
        <f t="shared" si="104"/>
        <v>22.662739831920074</v>
      </c>
      <c r="E48" s="18">
        <f t="shared" si="104"/>
        <v>22.927415131442856</v>
      </c>
      <c r="F48" s="18">
        <f t="shared" si="104"/>
        <v>23.169216396727887</v>
      </c>
      <c r="H48" s="68">
        <f t="shared" si="105"/>
        <v>60.659237025005986</v>
      </c>
      <c r="I48" s="69">
        <f t="shared" si="106"/>
        <v>66.073010495751788</v>
      </c>
      <c r="J48" s="69">
        <f t="shared" si="107"/>
        <v>126.73224752075778</v>
      </c>
      <c r="L48" t="str">
        <f t="shared" si="140"/>
        <v>22 Health professionals</v>
      </c>
      <c r="M48" s="18">
        <f t="shared" si="108"/>
        <v>9.5515476472327645</v>
      </c>
      <c r="N48" s="18">
        <f t="shared" si="108"/>
        <v>9.6129783719882465</v>
      </c>
      <c r="O48" s="18">
        <f t="shared" si="108"/>
        <v>9.6719002807976793</v>
      </c>
      <c r="P48" s="18">
        <f t="shared" si="108"/>
        <v>8.9378327999810949</v>
      </c>
      <c r="Q48" s="18">
        <f t="shared" si="108"/>
        <v>8.6228248781930876</v>
      </c>
      <c r="S48" s="68">
        <f t="shared" si="109"/>
        <v>40.52863479345293</v>
      </c>
      <c r="T48" s="69">
        <f t="shared" si="110"/>
        <v>62.621113402147543</v>
      </c>
      <c r="U48" s="69">
        <f t="shared" si="111"/>
        <v>103.14974819560048</v>
      </c>
      <c r="W48" t="str">
        <f t="shared" si="141"/>
        <v>22 Health professionals</v>
      </c>
      <c r="X48" s="18">
        <f t="shared" si="112"/>
        <v>10.324778238999372</v>
      </c>
      <c r="Y48" s="18">
        <f t="shared" si="112"/>
        <v>10.587360140229961</v>
      </c>
      <c r="Z48" s="18">
        <f t="shared" si="112"/>
        <v>10.687970182363218</v>
      </c>
      <c r="AA48" s="18">
        <f t="shared" si="112"/>
        <v>9.98441191035446</v>
      </c>
      <c r="AB48" s="18">
        <f t="shared" si="112"/>
        <v>9.4431392438638575</v>
      </c>
      <c r="AD48" s="68">
        <f t="shared" si="113"/>
        <v>20.616625752713745</v>
      </c>
      <c r="AE48" s="69">
        <f t="shared" si="114"/>
        <v>61.310958793295612</v>
      </c>
      <c r="AF48" s="69">
        <f t="shared" si="115"/>
        <v>81.927584546009356</v>
      </c>
      <c r="AH48" t="str">
        <f t="shared" si="142"/>
        <v>22 Health professionals</v>
      </c>
      <c r="AI48" s="18">
        <f t="shared" si="116"/>
        <v>16.509962693544075</v>
      </c>
      <c r="AJ48" s="18">
        <f t="shared" si="116"/>
        <v>12.970643129922951</v>
      </c>
      <c r="AK48" s="18">
        <f t="shared" si="116"/>
        <v>11.834861476616652</v>
      </c>
      <c r="AL48" s="18">
        <f t="shared" si="116"/>
        <v>5.9697314953780882</v>
      </c>
      <c r="AM48" s="18">
        <f t="shared" si="116"/>
        <v>1.8148214610897915</v>
      </c>
      <c r="AO48" s="68">
        <f t="shared" si="117"/>
        <v>-82.593908417897694</v>
      </c>
      <c r="AP48" s="69">
        <f t="shared" si="118"/>
        <v>16.476973033573156</v>
      </c>
      <c r="AQ48" s="69">
        <f t="shared" si="119"/>
        <v>-66.116935384324535</v>
      </c>
      <c r="AS48" t="str">
        <f t="shared" si="143"/>
        <v>22 Health professionals</v>
      </c>
      <c r="AT48" s="18">
        <f t="shared" si="120"/>
        <v>2.1871954331275902</v>
      </c>
      <c r="AU48" s="18">
        <f t="shared" si="120"/>
        <v>2.3181660445466896</v>
      </c>
      <c r="AV48" s="18">
        <f t="shared" si="120"/>
        <v>2.4318589912426423</v>
      </c>
      <c r="AW48" s="18">
        <f t="shared" si="120"/>
        <v>2.3866673692636602</v>
      </c>
      <c r="AX48" s="18">
        <f t="shared" si="120"/>
        <v>2.3508926623628525</v>
      </c>
      <c r="AZ48" s="68">
        <f t="shared" si="121"/>
        <v>28.061720884910159</v>
      </c>
      <c r="BA48" s="69">
        <f t="shared" si="122"/>
        <v>55.082133368922811</v>
      </c>
      <c r="BB48" s="69">
        <f t="shared" si="123"/>
        <v>83.14385425383297</v>
      </c>
      <c r="BD48" t="str">
        <f t="shared" si="144"/>
        <v>22 Health professionals</v>
      </c>
      <c r="BE48" s="18">
        <f t="shared" si="124"/>
        <v>1.9408328044441918</v>
      </c>
      <c r="BF48" s="18">
        <f t="shared" si="124"/>
        <v>2.3884397851948918</v>
      </c>
      <c r="BG48" s="18">
        <f t="shared" si="124"/>
        <v>2.5496475759475494</v>
      </c>
      <c r="BH48" s="18">
        <f t="shared" si="124"/>
        <v>2.5578058834808419</v>
      </c>
      <c r="BI48" s="18">
        <f t="shared" si="124"/>
        <v>2.8040228720517248</v>
      </c>
      <c r="BK48" s="68">
        <f t="shared" si="125"/>
        <v>9.2375976812674629</v>
      </c>
      <c r="BL48" s="69">
        <f t="shared" si="126"/>
        <v>55.296161508531881</v>
      </c>
      <c r="BM48" s="69">
        <f t="shared" si="127"/>
        <v>64.533759189799341</v>
      </c>
      <c r="BO48" t="str">
        <f t="shared" si="145"/>
        <v>22 Health professionals</v>
      </c>
      <c r="BP48" s="18">
        <f t="shared" si="128"/>
        <v>1.4490197842573884</v>
      </c>
      <c r="BQ48" s="18">
        <f t="shared" si="128"/>
        <v>1.7185705342658837</v>
      </c>
      <c r="BR48" s="18">
        <f t="shared" si="128"/>
        <v>1.8302013114301943</v>
      </c>
      <c r="BS48" s="18">
        <f t="shared" si="128"/>
        <v>1.7652181921715304</v>
      </c>
      <c r="BT48" s="18">
        <f t="shared" si="128"/>
        <v>1.6468955346011067</v>
      </c>
      <c r="BV48" s="68">
        <f t="shared" si="129"/>
        <v>-21.88007114674274</v>
      </c>
      <c r="BW48" s="69">
        <f t="shared" si="130"/>
        <v>40.888437928326191</v>
      </c>
      <c r="BX48" s="69">
        <f t="shared" si="131"/>
        <v>19.008366781583447</v>
      </c>
      <c r="BZ48" t="str">
        <f t="shared" si="146"/>
        <v>22 Health professionals</v>
      </c>
      <c r="CA48" s="18">
        <f t="shared" si="132"/>
        <v>1.4337141536063172</v>
      </c>
      <c r="CB48" s="18">
        <f t="shared" si="132"/>
        <v>1.7266741416048663</v>
      </c>
      <c r="CC48" s="18">
        <f t="shared" si="132"/>
        <v>1.7842249196961504</v>
      </c>
      <c r="CD48" s="18">
        <f t="shared" si="132"/>
        <v>1.7968889308811113</v>
      </c>
      <c r="CE48" s="18">
        <f t="shared" si="132"/>
        <v>1.9813537328949409</v>
      </c>
      <c r="CG48" s="68">
        <f t="shared" si="133"/>
        <v>-37.045672466866179</v>
      </c>
      <c r="CH48" s="69">
        <f t="shared" si="134"/>
        <v>36.424122161708503</v>
      </c>
      <c r="CI48" s="69">
        <f t="shared" si="135"/>
        <v>-0.62155030515768139</v>
      </c>
      <c r="CK48" t="str">
        <f t="shared" si="147"/>
        <v>22 Health professionals</v>
      </c>
      <c r="CL48" s="18">
        <f t="shared" si="136"/>
        <v>0.36713609676130349</v>
      </c>
      <c r="CM48" s="18">
        <f t="shared" si="136"/>
        <v>0.47377044647741717</v>
      </c>
      <c r="CN48" s="18">
        <f t="shared" si="136"/>
        <v>0.60709096153653452</v>
      </c>
      <c r="CO48" s="18">
        <f t="shared" si="136"/>
        <v>0.74747904170060686</v>
      </c>
      <c r="CP48" s="18">
        <f t="shared" si="136"/>
        <v>1.2278970092317754</v>
      </c>
      <c r="CR48" s="68">
        <f t="shared" si="137"/>
        <v>60.078823623153156</v>
      </c>
      <c r="CS48" s="69">
        <f t="shared" si="138"/>
        <v>46.674401037910918</v>
      </c>
      <c r="CT48" s="69">
        <f t="shared" si="139"/>
        <v>106.75322466106407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33.385928454332749</v>
      </c>
      <c r="C49" s="18">
        <f t="shared" si="104"/>
        <v>31.756197836237394</v>
      </c>
      <c r="D49" s="18">
        <f t="shared" si="104"/>
        <v>30.669081209314459</v>
      </c>
      <c r="E49" s="18">
        <f t="shared" si="104"/>
        <v>28.662547682893091</v>
      </c>
      <c r="F49" s="18">
        <f t="shared" si="104"/>
        <v>26.901949541988756</v>
      </c>
      <c r="H49" s="68">
        <f t="shared" si="105"/>
        <v>37.844599447129326</v>
      </c>
      <c r="I49" s="69">
        <f t="shared" si="106"/>
        <v>59.689775082468998</v>
      </c>
      <c r="J49" s="69">
        <f t="shared" si="107"/>
        <v>97.53437452959831</v>
      </c>
      <c r="L49" t="str">
        <f t="shared" si="140"/>
        <v>23 Teaching and other educational professionals</v>
      </c>
      <c r="M49" s="18">
        <f t="shared" si="108"/>
        <v>29.137415788370696</v>
      </c>
      <c r="N49" s="18">
        <f t="shared" si="108"/>
        <v>27.408838794313294</v>
      </c>
      <c r="O49" s="18">
        <f t="shared" si="108"/>
        <v>27.010023862439326</v>
      </c>
      <c r="P49" s="18">
        <f t="shared" si="108"/>
        <v>25.236436652620348</v>
      </c>
      <c r="Q49" s="18">
        <f t="shared" si="108"/>
        <v>23.536938109378955</v>
      </c>
      <c r="S49" s="68">
        <f t="shared" si="109"/>
        <v>37.357402292987757</v>
      </c>
      <c r="T49" s="69">
        <f t="shared" si="110"/>
        <v>61.533657094616409</v>
      </c>
      <c r="U49" s="69">
        <f t="shared" si="111"/>
        <v>98.891059387604159</v>
      </c>
      <c r="W49" t="str">
        <f t="shared" si="141"/>
        <v>23 Teaching and other educational professionals</v>
      </c>
      <c r="X49" s="18">
        <f t="shared" si="112"/>
        <v>9.6744944854698609</v>
      </c>
      <c r="Y49" s="18">
        <f t="shared" si="112"/>
        <v>7.7980750067293947</v>
      </c>
      <c r="Z49" s="18">
        <f t="shared" si="112"/>
        <v>7.7227630030269401</v>
      </c>
      <c r="AA49" s="18">
        <f t="shared" si="112"/>
        <v>5.9270527742905639</v>
      </c>
      <c r="AB49" s="18">
        <f t="shared" si="112"/>
        <v>3.9444331891268862</v>
      </c>
      <c r="AD49" s="68">
        <f t="shared" si="113"/>
        <v>-30.273492618181976</v>
      </c>
      <c r="AE49" s="69">
        <f t="shared" si="114"/>
        <v>42.192666760979087</v>
      </c>
      <c r="AF49" s="69">
        <f t="shared" si="115"/>
        <v>11.919174142797113</v>
      </c>
      <c r="AH49" t="str">
        <f t="shared" si="142"/>
        <v>23 Teaching and other educational professionals</v>
      </c>
      <c r="AI49" s="18">
        <f t="shared" si="116"/>
        <v>3.6314049530532224</v>
      </c>
      <c r="AJ49" s="18">
        <f t="shared" si="116"/>
        <v>2.3982172467771212</v>
      </c>
      <c r="AK49" s="18">
        <f t="shared" si="116"/>
        <v>2.2243599063087727</v>
      </c>
      <c r="AL49" s="18">
        <f t="shared" si="116"/>
        <v>1.3986147517517806</v>
      </c>
      <c r="AM49" s="18">
        <f t="shared" si="116"/>
        <v>1.3199229712792224</v>
      </c>
      <c r="AO49" s="68">
        <f t="shared" si="117"/>
        <v>-32.644344708642805</v>
      </c>
      <c r="AP49" s="69">
        <f t="shared" si="118"/>
        <v>21.182001110426079</v>
      </c>
      <c r="AQ49" s="69">
        <f t="shared" si="119"/>
        <v>-11.462343598216723</v>
      </c>
      <c r="AS49" t="str">
        <f t="shared" si="143"/>
        <v>23 Teaching and other educational professionals</v>
      </c>
      <c r="AT49" s="18">
        <f t="shared" si="120"/>
        <v>1.1827147875906516</v>
      </c>
      <c r="AU49" s="18">
        <f t="shared" si="120"/>
        <v>1.1366980725892351</v>
      </c>
      <c r="AV49" s="18">
        <f t="shared" si="120"/>
        <v>1.0932758951533328</v>
      </c>
      <c r="AW49" s="18">
        <f t="shared" si="120"/>
        <v>0.86657013710931785</v>
      </c>
      <c r="AX49" s="18">
        <f t="shared" si="120"/>
        <v>0.67036884719805323</v>
      </c>
      <c r="AZ49" s="68">
        <f t="shared" si="121"/>
        <v>-18.771398992033717</v>
      </c>
      <c r="BA49" s="69">
        <f t="shared" si="122"/>
        <v>40.920943416833197</v>
      </c>
      <c r="BB49" s="69">
        <f t="shared" si="123"/>
        <v>22.149544424799476</v>
      </c>
      <c r="BD49" t="str">
        <f t="shared" si="144"/>
        <v>23 Teaching and other educational professionals</v>
      </c>
      <c r="BE49" s="18">
        <f t="shared" si="124"/>
        <v>1.2143756100479837</v>
      </c>
      <c r="BF49" s="18">
        <f t="shared" si="124"/>
        <v>1.2480843389718561</v>
      </c>
      <c r="BG49" s="18">
        <f t="shared" si="124"/>
        <v>1.3923452559424248</v>
      </c>
      <c r="BH49" s="18">
        <f t="shared" si="124"/>
        <v>1.2767910674071621</v>
      </c>
      <c r="BI49" s="18">
        <f t="shared" si="124"/>
        <v>1.4139185137326378</v>
      </c>
      <c r="BK49" s="68">
        <f t="shared" si="125"/>
        <v>0.86678652416137791</v>
      </c>
      <c r="BL49" s="69">
        <f t="shared" si="126"/>
        <v>40.924578096660866</v>
      </c>
      <c r="BM49" s="69">
        <f t="shared" si="127"/>
        <v>41.79136462082225</v>
      </c>
      <c r="BO49" t="str">
        <f t="shared" si="145"/>
        <v>23 Teaching and other educational professionals</v>
      </c>
      <c r="BP49" s="18">
        <f t="shared" si="128"/>
        <v>0.79129563397339686</v>
      </c>
      <c r="BQ49" s="18">
        <f t="shared" si="128"/>
        <v>0.83781756316381006</v>
      </c>
      <c r="BR49" s="18">
        <f t="shared" si="128"/>
        <v>0.91373023940010145</v>
      </c>
      <c r="BS49" s="18">
        <f t="shared" si="128"/>
        <v>0.82341471708076686</v>
      </c>
      <c r="BT49" s="18">
        <f t="shared" si="128"/>
        <v>0.83989401335011538</v>
      </c>
      <c r="BV49" s="68">
        <f t="shared" si="129"/>
        <v>-20.200322338856118</v>
      </c>
      <c r="BW49" s="69">
        <f t="shared" si="130"/>
        <v>39.891190670488513</v>
      </c>
      <c r="BX49" s="69">
        <f t="shared" si="131"/>
        <v>19.690868331632398</v>
      </c>
      <c r="BZ49" t="str">
        <f t="shared" si="146"/>
        <v>23 Teaching and other educational professionals</v>
      </c>
      <c r="CA49" s="18">
        <f t="shared" si="132"/>
        <v>0.98467891798285612</v>
      </c>
      <c r="CB49" s="18">
        <f t="shared" si="132"/>
        <v>1.0597533913900048</v>
      </c>
      <c r="CC49" s="18">
        <f t="shared" si="132"/>
        <v>1.2153427527949094</v>
      </c>
      <c r="CD49" s="18">
        <f t="shared" si="132"/>
        <v>1.2007620143358564</v>
      </c>
      <c r="CE49" s="18">
        <f t="shared" si="132"/>
        <v>1.3427544315650708</v>
      </c>
      <c r="CG49" s="68">
        <f t="shared" si="133"/>
        <v>-37.365878375499356</v>
      </c>
      <c r="CH49" s="69">
        <f t="shared" si="134"/>
        <v>35.604122470643198</v>
      </c>
      <c r="CI49" s="69">
        <f t="shared" si="135"/>
        <v>-1.7617559048561622</v>
      </c>
      <c r="CK49" t="str">
        <f t="shared" si="147"/>
        <v>23 Teaching and other educational professionals</v>
      </c>
      <c r="CL49" s="18">
        <f t="shared" si="136"/>
        <v>0.49253391252964795</v>
      </c>
      <c r="CM49" s="18">
        <f t="shared" si="136"/>
        <v>0.62478747138173485</v>
      </c>
      <c r="CN49" s="18">
        <f t="shared" si="136"/>
        <v>0.90228117441760203</v>
      </c>
      <c r="CO49" s="18">
        <f t="shared" si="136"/>
        <v>1.1380755530060707</v>
      </c>
      <c r="CP49" s="18">
        <f t="shared" si="136"/>
        <v>1.5705581537676931</v>
      </c>
      <c r="CR49" s="68">
        <f t="shared" si="137"/>
        <v>37.764663368495796</v>
      </c>
      <c r="CS49" s="69">
        <f t="shared" si="138"/>
        <v>46.839201254551021</v>
      </c>
      <c r="CT49" s="69">
        <f t="shared" si="139"/>
        <v>84.603864623046817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5.3053326274173678</v>
      </c>
      <c r="C50" s="18">
        <f t="shared" si="104"/>
        <v>5.848585747106271</v>
      </c>
      <c r="D50" s="18">
        <f t="shared" si="104"/>
        <v>6.1968755127062156</v>
      </c>
      <c r="E50" s="18">
        <f t="shared" si="104"/>
        <v>6.0844156015641362</v>
      </c>
      <c r="F50" s="18">
        <f t="shared" si="104"/>
        <v>6.1067058871259707</v>
      </c>
      <c r="H50" s="68">
        <f t="shared" si="105"/>
        <v>54.860622086953967</v>
      </c>
      <c r="I50" s="69">
        <f t="shared" si="106"/>
        <v>65.936203780327318</v>
      </c>
      <c r="J50" s="69">
        <f t="shared" si="107"/>
        <v>120.79682586728129</v>
      </c>
      <c r="L50" t="str">
        <f t="shared" si="140"/>
        <v>24 Business, media and public service professionals</v>
      </c>
      <c r="M50" s="18">
        <f t="shared" si="108"/>
        <v>10.62287163350106</v>
      </c>
      <c r="N50" s="18">
        <f t="shared" si="108"/>
        <v>11.510233936660633</v>
      </c>
      <c r="O50" s="18">
        <f t="shared" si="108"/>
        <v>12.13128441813288</v>
      </c>
      <c r="P50" s="18">
        <f t="shared" si="108"/>
        <v>11.600468613172298</v>
      </c>
      <c r="Q50" s="18">
        <f t="shared" si="108"/>
        <v>11.15577218798744</v>
      </c>
      <c r="S50" s="68">
        <f t="shared" si="109"/>
        <v>44.950568638184862</v>
      </c>
      <c r="T50" s="69">
        <f t="shared" si="110"/>
        <v>63.115392203975787</v>
      </c>
      <c r="U50" s="69">
        <f t="shared" si="111"/>
        <v>108.06596084216066</v>
      </c>
      <c r="W50" t="str">
        <f t="shared" si="141"/>
        <v>24 Business, media and public service professionals</v>
      </c>
      <c r="X50" s="18">
        <f t="shared" si="112"/>
        <v>9.7519059154338947</v>
      </c>
      <c r="Y50" s="18">
        <f t="shared" si="112"/>
        <v>10.348382969306186</v>
      </c>
      <c r="Z50" s="18">
        <f t="shared" si="112"/>
        <v>11.061836194323861</v>
      </c>
      <c r="AA50" s="18">
        <f t="shared" si="112"/>
        <v>10.287895289977232</v>
      </c>
      <c r="AB50" s="18">
        <f t="shared" si="112"/>
        <v>9.5512087303172546</v>
      </c>
      <c r="AD50" s="68">
        <f t="shared" si="113"/>
        <v>17.873757504728566</v>
      </c>
      <c r="AE50" s="69">
        <f t="shared" si="114"/>
        <v>55.606223798281185</v>
      </c>
      <c r="AF50" s="69">
        <f t="shared" si="115"/>
        <v>73.479981303009751</v>
      </c>
      <c r="AH50" t="str">
        <f t="shared" si="142"/>
        <v>24 Business, media and public service professionals</v>
      </c>
      <c r="AI50" s="18">
        <f t="shared" si="116"/>
        <v>3.1533588801667354</v>
      </c>
      <c r="AJ50" s="18">
        <f t="shared" si="116"/>
        <v>3.0533356012909403</v>
      </c>
      <c r="AK50" s="18">
        <f t="shared" si="116"/>
        <v>3.3301902007035435</v>
      </c>
      <c r="AL50" s="18">
        <f t="shared" si="116"/>
        <v>3.0041548008879948</v>
      </c>
      <c r="AM50" s="18">
        <f t="shared" si="116"/>
        <v>2.9898400196384625</v>
      </c>
      <c r="AO50" s="68">
        <f t="shared" si="117"/>
        <v>1.908274698023285</v>
      </c>
      <c r="AP50" s="69">
        <f t="shared" si="118"/>
        <v>33.731041547722441</v>
      </c>
      <c r="AQ50" s="69">
        <f t="shared" si="119"/>
        <v>35.639316245745725</v>
      </c>
      <c r="AS50" t="str">
        <f t="shared" si="143"/>
        <v>24 Business, media and public service professionals</v>
      </c>
      <c r="AT50" s="18">
        <f t="shared" si="120"/>
        <v>5.5772501665891161</v>
      </c>
      <c r="AU50" s="18">
        <f t="shared" si="120"/>
        <v>5.9592309638682934</v>
      </c>
      <c r="AV50" s="18">
        <f t="shared" si="120"/>
        <v>6.5280129230060773</v>
      </c>
      <c r="AW50" s="18">
        <f t="shared" si="120"/>
        <v>6.4520871667956445</v>
      </c>
      <c r="AX50" s="18">
        <f t="shared" si="120"/>
        <v>6.4383218836810281</v>
      </c>
      <c r="AZ50" s="68">
        <f t="shared" si="121"/>
        <v>30.652162464558241</v>
      </c>
      <c r="BA50" s="69">
        <f t="shared" si="122"/>
        <v>54.432564359761429</v>
      </c>
      <c r="BB50" s="69">
        <f t="shared" si="123"/>
        <v>85.084726824319674</v>
      </c>
      <c r="BD50" t="str">
        <f t="shared" si="144"/>
        <v>24 Business, media and public service professionals</v>
      </c>
      <c r="BE50" s="18">
        <f t="shared" si="124"/>
        <v>3.1129938909282608</v>
      </c>
      <c r="BF50" s="18">
        <f t="shared" si="124"/>
        <v>3.455963852293372</v>
      </c>
      <c r="BG50" s="18">
        <f t="shared" si="124"/>
        <v>3.7732413814961867</v>
      </c>
      <c r="BH50" s="18">
        <f t="shared" si="124"/>
        <v>3.7300741645476516</v>
      </c>
      <c r="BI50" s="18">
        <f t="shared" si="124"/>
        <v>3.6785172464120177</v>
      </c>
      <c r="BK50" s="68">
        <f t="shared" si="125"/>
        <v>-3.1657593884835316</v>
      </c>
      <c r="BL50" s="69">
        <f t="shared" si="126"/>
        <v>40.723937784685596</v>
      </c>
      <c r="BM50" s="69">
        <f t="shared" si="127"/>
        <v>37.558178396202067</v>
      </c>
      <c r="BO50" t="str">
        <f t="shared" si="145"/>
        <v>24 Business, media and public service professionals</v>
      </c>
      <c r="BP50" s="18">
        <f t="shared" si="128"/>
        <v>2.1621952806465679</v>
      </c>
      <c r="BQ50" s="18">
        <f t="shared" si="128"/>
        <v>2.2697327258906776</v>
      </c>
      <c r="BR50" s="18">
        <f t="shared" si="128"/>
        <v>2.6439795601773342</v>
      </c>
      <c r="BS50" s="18">
        <f t="shared" si="128"/>
        <v>2.4874997958804492</v>
      </c>
      <c r="BT50" s="18">
        <f t="shared" si="128"/>
        <v>2.4728182129346763</v>
      </c>
      <c r="BV50" s="68">
        <f t="shared" si="129"/>
        <v>-18.805100867905463</v>
      </c>
      <c r="BW50" s="69">
        <f t="shared" si="130"/>
        <v>36.374810561659856</v>
      </c>
      <c r="BX50" s="69">
        <f t="shared" si="131"/>
        <v>17.569709693754398</v>
      </c>
      <c r="BZ50" t="str">
        <f t="shared" si="146"/>
        <v>24 Business, media and public service professionals</v>
      </c>
      <c r="CA50" s="18">
        <f t="shared" si="132"/>
        <v>2.0011885740613833</v>
      </c>
      <c r="CB50" s="18">
        <f t="shared" si="132"/>
        <v>2.287215866348522</v>
      </c>
      <c r="CC50" s="18">
        <f t="shared" si="132"/>
        <v>2.7062306750550658</v>
      </c>
      <c r="CD50" s="18">
        <f t="shared" si="132"/>
        <v>2.6922138111275267</v>
      </c>
      <c r="CE50" s="18">
        <f t="shared" si="132"/>
        <v>2.7917714440138504</v>
      </c>
      <c r="CG50" s="68">
        <f t="shared" si="133"/>
        <v>-41.517191454614419</v>
      </c>
      <c r="CH50" s="69">
        <f t="shared" si="134"/>
        <v>31.822865208600753</v>
      </c>
      <c r="CI50" s="69">
        <f t="shared" si="135"/>
        <v>-9.6943262460136648</v>
      </c>
      <c r="CK50" t="str">
        <f t="shared" si="147"/>
        <v>24 Business, media and public service professionals</v>
      </c>
      <c r="CL50" s="18">
        <f t="shared" si="136"/>
        <v>1.1985770986574245</v>
      </c>
      <c r="CM50" s="18">
        <f t="shared" si="136"/>
        <v>1.646957645156099</v>
      </c>
      <c r="CN50" s="18">
        <f t="shared" si="136"/>
        <v>2.0063299600212621</v>
      </c>
      <c r="CO50" s="18">
        <f t="shared" si="136"/>
        <v>2.5805324246937764</v>
      </c>
      <c r="CP50" s="18">
        <f t="shared" si="136"/>
        <v>3.772483082744444</v>
      </c>
      <c r="CR50" s="68">
        <f t="shared" si="137"/>
        <v>48.816351265471489</v>
      </c>
      <c r="CS50" s="69">
        <f t="shared" si="138"/>
        <v>44.877833174945792</v>
      </c>
      <c r="CT50" s="69">
        <f t="shared" si="139"/>
        <v>93.694184440417288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1.870353378746201</v>
      </c>
      <c r="C51" s="18">
        <f t="shared" si="104"/>
        <v>2.188394535452002</v>
      </c>
      <c r="D51" s="18">
        <f t="shared" si="104"/>
        <v>2.4410455380996576</v>
      </c>
      <c r="E51" s="18">
        <f t="shared" si="104"/>
        <v>2.3169202268968059</v>
      </c>
      <c r="F51" s="18">
        <f t="shared" si="104"/>
        <v>2.5699209432765238</v>
      </c>
      <c r="H51" s="68">
        <f t="shared" si="105"/>
        <v>65.44385833409946</v>
      </c>
      <c r="I51" s="69">
        <f t="shared" si="106"/>
        <v>62.740280514160233</v>
      </c>
      <c r="J51" s="69">
        <f t="shared" si="107"/>
        <v>128.18413884825969</v>
      </c>
      <c r="L51" t="str">
        <f t="shared" si="140"/>
        <v>31 Science, engineering and technology associate professionals</v>
      </c>
      <c r="M51" s="18">
        <f t="shared" si="108"/>
        <v>1.9013019916973062</v>
      </c>
      <c r="N51" s="18">
        <f t="shared" si="108"/>
        <v>1.9731808698505475</v>
      </c>
      <c r="O51" s="18">
        <f t="shared" si="108"/>
        <v>2.1186463412581071</v>
      </c>
      <c r="P51" s="18">
        <f t="shared" si="108"/>
        <v>1.9135308360813958</v>
      </c>
      <c r="Q51" s="18">
        <f t="shared" si="108"/>
        <v>1.9277592764031182</v>
      </c>
      <c r="S51" s="68">
        <f t="shared" si="109"/>
        <v>43.423859669102441</v>
      </c>
      <c r="T51" s="69">
        <f t="shared" si="110"/>
        <v>53.929553462915614</v>
      </c>
      <c r="U51" s="69">
        <f t="shared" si="111"/>
        <v>97.353413132018048</v>
      </c>
      <c r="W51" t="str">
        <f t="shared" si="141"/>
        <v>31 Science, engineering and technology associate professionals</v>
      </c>
      <c r="X51" s="18">
        <f t="shared" si="112"/>
        <v>2.1603522017912908</v>
      </c>
      <c r="Y51" s="18">
        <f t="shared" si="112"/>
        <v>2.4080341806140337</v>
      </c>
      <c r="Z51" s="18">
        <f t="shared" si="112"/>
        <v>2.5203770801355407</v>
      </c>
      <c r="AA51" s="18">
        <f t="shared" si="112"/>
        <v>2.2478945559012788</v>
      </c>
      <c r="AB51" s="18">
        <f t="shared" si="112"/>
        <v>2.1837962344484247</v>
      </c>
      <c r="AD51" s="68">
        <f t="shared" si="113"/>
        <v>18.285798524099263</v>
      </c>
      <c r="AE51" s="69">
        <f t="shared" si="114"/>
        <v>46.373030605851717</v>
      </c>
      <c r="AF51" s="69">
        <f t="shared" si="115"/>
        <v>64.658829129950973</v>
      </c>
      <c r="AH51" t="str">
        <f t="shared" si="142"/>
        <v>31 Science, engineering and technology associate professionals</v>
      </c>
      <c r="AI51" s="18">
        <f t="shared" si="116"/>
        <v>1.190931421824291</v>
      </c>
      <c r="AJ51" s="18">
        <f t="shared" si="116"/>
        <v>1.5267076955257775</v>
      </c>
      <c r="AK51" s="18">
        <f t="shared" si="116"/>
        <v>1.6780581938696031</v>
      </c>
      <c r="AL51" s="18">
        <f t="shared" si="116"/>
        <v>1.7928030024494386</v>
      </c>
      <c r="AM51" s="18">
        <f t="shared" si="116"/>
        <v>2.1429492311316185</v>
      </c>
      <c r="AO51" s="68">
        <f t="shared" si="117"/>
        <v>44.955734659557251</v>
      </c>
      <c r="AP51" s="69">
        <f t="shared" si="118"/>
        <v>54.137110190373129</v>
      </c>
      <c r="AQ51" s="69">
        <f t="shared" si="119"/>
        <v>99.092844849930373</v>
      </c>
      <c r="AS51" t="str">
        <f t="shared" si="143"/>
        <v>31 Science, engineering and technology associate professionals</v>
      </c>
      <c r="AT51" s="18">
        <f t="shared" si="120"/>
        <v>3.7299088654997847</v>
      </c>
      <c r="AU51" s="18">
        <f t="shared" si="120"/>
        <v>3.8856032786517969</v>
      </c>
      <c r="AV51" s="18">
        <f t="shared" si="120"/>
        <v>4.0540364131385145</v>
      </c>
      <c r="AW51" s="18">
        <f t="shared" si="120"/>
        <v>3.3230677204173364</v>
      </c>
      <c r="AX51" s="18">
        <f t="shared" si="120"/>
        <v>2.8502597137666301</v>
      </c>
      <c r="AZ51" s="68">
        <f t="shared" si="121"/>
        <v>-6.8631143814473159</v>
      </c>
      <c r="BA51" s="69">
        <f t="shared" si="122"/>
        <v>34.622336966137226</v>
      </c>
      <c r="BB51" s="69">
        <f t="shared" si="123"/>
        <v>27.759222584689912</v>
      </c>
      <c r="BD51" t="str">
        <f t="shared" si="144"/>
        <v>31 Science, engineering and technology associate professionals</v>
      </c>
      <c r="BE51" s="18">
        <f t="shared" si="124"/>
        <v>1.503866753071377</v>
      </c>
      <c r="BF51" s="18">
        <f t="shared" si="124"/>
        <v>1.4982888288314355</v>
      </c>
      <c r="BG51" s="18">
        <f t="shared" si="124"/>
        <v>1.5862008071292935</v>
      </c>
      <c r="BH51" s="18">
        <f t="shared" si="124"/>
        <v>1.239145060724713</v>
      </c>
      <c r="BI51" s="18">
        <f t="shared" si="124"/>
        <v>0.94453559256974762</v>
      </c>
      <c r="BK51" s="68">
        <f t="shared" si="125"/>
        <v>-40.85324745036467</v>
      </c>
      <c r="BL51" s="69">
        <f t="shared" si="126"/>
        <v>25.145337884598749</v>
      </c>
      <c r="BM51" s="69">
        <f t="shared" si="127"/>
        <v>-15.707909565765924</v>
      </c>
      <c r="BO51" t="str">
        <f t="shared" si="145"/>
        <v>31 Science, engineering and technology associate professionals</v>
      </c>
      <c r="BP51" s="18">
        <f t="shared" si="128"/>
        <v>1.1634445091050294</v>
      </c>
      <c r="BQ51" s="18">
        <f t="shared" si="128"/>
        <v>1.2574265036241634</v>
      </c>
      <c r="BR51" s="18">
        <f t="shared" si="128"/>
        <v>1.4099718247897082</v>
      </c>
      <c r="BS51" s="18">
        <f t="shared" si="128"/>
        <v>1.2603725899826843</v>
      </c>
      <c r="BT51" s="18">
        <f t="shared" si="128"/>
        <v>1.3575930966636891</v>
      </c>
      <c r="BV51" s="68">
        <f t="shared" si="129"/>
        <v>-16.410094180065556</v>
      </c>
      <c r="BW51" s="69">
        <f t="shared" si="130"/>
        <v>33.102617831501185</v>
      </c>
      <c r="BX51" s="69">
        <f t="shared" si="131"/>
        <v>16.692523651435625</v>
      </c>
      <c r="BZ51" t="str">
        <f t="shared" si="146"/>
        <v>31 Science, engineering and technology associate professionals</v>
      </c>
      <c r="CA51" s="18">
        <f t="shared" si="132"/>
        <v>1.249118621988224</v>
      </c>
      <c r="CB51" s="18">
        <f t="shared" si="132"/>
        <v>1.487093899210407</v>
      </c>
      <c r="CC51" s="18">
        <f t="shared" si="132"/>
        <v>1.7342330342410814</v>
      </c>
      <c r="CD51" s="18">
        <f t="shared" si="132"/>
        <v>1.6797297083158433</v>
      </c>
      <c r="CE51" s="18">
        <f t="shared" si="132"/>
        <v>2.0228180658032158</v>
      </c>
      <c r="CG51" s="68">
        <f t="shared" si="133"/>
        <v>-33.8754786100423</v>
      </c>
      <c r="CH51" s="69">
        <f t="shared" si="134"/>
        <v>29.278818346606052</v>
      </c>
      <c r="CI51" s="69">
        <f t="shared" si="135"/>
        <v>-4.5966602634362497</v>
      </c>
      <c r="CK51" t="str">
        <f t="shared" si="147"/>
        <v>31 Science, engineering and technology associate professionals</v>
      </c>
      <c r="CL51" s="18">
        <f t="shared" si="136"/>
        <v>0.56628701049431296</v>
      </c>
      <c r="CM51" s="18">
        <f t="shared" si="136"/>
        <v>0.80598794383373562</v>
      </c>
      <c r="CN51" s="18">
        <f t="shared" si="136"/>
        <v>1.0972603440370787</v>
      </c>
      <c r="CO51" s="18">
        <f t="shared" si="136"/>
        <v>1.4376372807106736</v>
      </c>
      <c r="CP51" s="18">
        <f t="shared" si="136"/>
        <v>2.4597872897786424</v>
      </c>
      <c r="CR51" s="68">
        <f t="shared" si="137"/>
        <v>77.424495514042022</v>
      </c>
      <c r="CS51" s="69">
        <f t="shared" si="138"/>
        <v>51.498504054246553</v>
      </c>
      <c r="CT51" s="69">
        <f t="shared" si="139"/>
        <v>128.92299956828859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0.59493746069046916</v>
      </c>
      <c r="C52" s="18">
        <f t="shared" si="104"/>
        <v>0.6577716110487829</v>
      </c>
      <c r="D52" s="18">
        <f t="shared" si="104"/>
        <v>0.64949433869203343</v>
      </c>
      <c r="E52" s="18">
        <f t="shared" si="104"/>
        <v>1.0130932045640626</v>
      </c>
      <c r="F52" s="18">
        <f t="shared" si="104"/>
        <v>1.2826865509099414</v>
      </c>
      <c r="H52" s="68">
        <f t="shared" si="105"/>
        <v>210.35013504168037</v>
      </c>
      <c r="I52" s="69">
        <f t="shared" si="106"/>
        <v>134.55942746880339</v>
      </c>
      <c r="J52" s="69">
        <f t="shared" si="107"/>
        <v>344.90956251048374</v>
      </c>
      <c r="L52" t="str">
        <f t="shared" si="140"/>
        <v>32 Health and social care associate professionals</v>
      </c>
      <c r="M52" s="18">
        <f t="shared" si="108"/>
        <v>2.3228040390255114</v>
      </c>
      <c r="N52" s="18">
        <f t="shared" si="108"/>
        <v>2.4129401204858314</v>
      </c>
      <c r="O52" s="18">
        <f t="shared" si="108"/>
        <v>2.5094837283470226</v>
      </c>
      <c r="P52" s="18">
        <f t="shared" si="108"/>
        <v>3.9599276441212901</v>
      </c>
      <c r="Q52" s="18">
        <f t="shared" si="108"/>
        <v>4.6677957955117613</v>
      </c>
      <c r="S52" s="68">
        <f t="shared" si="109"/>
        <v>193.19363359391818</v>
      </c>
      <c r="T52" s="69">
        <f t="shared" si="110"/>
        <v>126.05118093880392</v>
      </c>
      <c r="U52" s="69">
        <f t="shared" si="111"/>
        <v>319.24481453272205</v>
      </c>
      <c r="W52" t="str">
        <f t="shared" si="141"/>
        <v>32 Health and social care associate professionals</v>
      </c>
      <c r="X52" s="18">
        <f t="shared" si="112"/>
        <v>3.6566925779893089</v>
      </c>
      <c r="Y52" s="18">
        <f t="shared" si="112"/>
        <v>3.7369168218746558</v>
      </c>
      <c r="Z52" s="18">
        <f t="shared" si="112"/>
        <v>3.8573929857286555</v>
      </c>
      <c r="AA52" s="18">
        <f t="shared" si="112"/>
        <v>6.0961561928915149</v>
      </c>
      <c r="AB52" s="18">
        <f t="shared" si="112"/>
        <v>6.8324847609354835</v>
      </c>
      <c r="AD52" s="68">
        <f t="shared" si="113"/>
        <v>141.80807523161113</v>
      </c>
      <c r="AE52" s="69">
        <f t="shared" si="114"/>
        <v>120.63746906610081</v>
      </c>
      <c r="AF52" s="69">
        <f t="shared" si="115"/>
        <v>262.44554429771193</v>
      </c>
      <c r="AH52" t="str">
        <f t="shared" si="142"/>
        <v>32 Health and social care associate professionals</v>
      </c>
      <c r="AI52" s="18">
        <f t="shared" si="116"/>
        <v>7.9517079693184893</v>
      </c>
      <c r="AJ52" s="18">
        <f t="shared" si="116"/>
        <v>6.8381700734970741</v>
      </c>
      <c r="AK52" s="18">
        <f t="shared" si="116"/>
        <v>6.7223973754036663</v>
      </c>
      <c r="AL52" s="18">
        <f t="shared" si="116"/>
        <v>7.5462353694614697</v>
      </c>
      <c r="AM52" s="18">
        <f t="shared" si="116"/>
        <v>4.0295099849444833</v>
      </c>
      <c r="AO52" s="68">
        <f t="shared" si="117"/>
        <v>-31.960894999298528</v>
      </c>
      <c r="AP52" s="69">
        <f t="shared" si="118"/>
        <v>42.815745706378017</v>
      </c>
      <c r="AQ52" s="69">
        <f t="shared" si="119"/>
        <v>10.854850707079491</v>
      </c>
      <c r="AS52" t="str">
        <f t="shared" si="143"/>
        <v>32 Health and social care associate professionals</v>
      </c>
      <c r="AT52" s="18">
        <f t="shared" si="120"/>
        <v>1.8747999017000712</v>
      </c>
      <c r="AU52" s="18">
        <f t="shared" si="120"/>
        <v>1.9275039211761251</v>
      </c>
      <c r="AV52" s="18">
        <f t="shared" si="120"/>
        <v>2.068941067920675</v>
      </c>
      <c r="AW52" s="18">
        <f t="shared" si="120"/>
        <v>2.9307771522926047</v>
      </c>
      <c r="AX52" s="18">
        <f t="shared" si="120"/>
        <v>3.0737134933830657</v>
      </c>
      <c r="AZ52" s="68">
        <f t="shared" si="121"/>
        <v>96.806838835454315</v>
      </c>
      <c r="BA52" s="69">
        <f t="shared" si="122"/>
        <v>92.254016643479417</v>
      </c>
      <c r="BB52" s="69">
        <f t="shared" si="123"/>
        <v>189.06085547893375</v>
      </c>
      <c r="BD52" t="str">
        <f t="shared" si="144"/>
        <v>32 Health and social care associate professionals</v>
      </c>
      <c r="BE52" s="18">
        <f t="shared" si="124"/>
        <v>1.7769110093966201</v>
      </c>
      <c r="BF52" s="18">
        <f t="shared" si="124"/>
        <v>2.0731093652435995</v>
      </c>
      <c r="BG52" s="18">
        <f t="shared" si="124"/>
        <v>2.3195458903678037</v>
      </c>
      <c r="BH52" s="18">
        <f t="shared" si="124"/>
        <v>3.8145617203424131</v>
      </c>
      <c r="BI52" s="18">
        <f t="shared" si="124"/>
        <v>4.8867262789428025</v>
      </c>
      <c r="BK52" s="68">
        <f t="shared" si="125"/>
        <v>109.25979122448976</v>
      </c>
      <c r="BL52" s="69">
        <f t="shared" si="126"/>
        <v>99.691614442461457</v>
      </c>
      <c r="BM52" s="69">
        <f t="shared" si="127"/>
        <v>208.95140566695122</v>
      </c>
      <c r="BO52" t="str">
        <f t="shared" si="145"/>
        <v>32 Health and social care associate professionals</v>
      </c>
      <c r="BP52" s="18">
        <f t="shared" si="128"/>
        <v>1.4217578261076391</v>
      </c>
      <c r="BQ52" s="18">
        <f t="shared" si="128"/>
        <v>1.6019652046111248</v>
      </c>
      <c r="BR52" s="18">
        <f t="shared" si="128"/>
        <v>1.7373529941053942</v>
      </c>
      <c r="BS52" s="18">
        <f t="shared" si="128"/>
        <v>2.7171741776665028</v>
      </c>
      <c r="BT52" s="18">
        <f t="shared" si="128"/>
        <v>2.9203359274749219</v>
      </c>
      <c r="BV52" s="68">
        <f t="shared" si="129"/>
        <v>45.928256481646656</v>
      </c>
      <c r="BW52" s="69">
        <f t="shared" si="130"/>
        <v>75.46457503161686</v>
      </c>
      <c r="BX52" s="69">
        <f t="shared" si="131"/>
        <v>121.3928315132635</v>
      </c>
      <c r="BZ52" t="str">
        <f t="shared" si="146"/>
        <v>32 Health and social care associate professionals</v>
      </c>
      <c r="CA52" s="18">
        <f t="shared" si="132"/>
        <v>0.89892066632242229</v>
      </c>
      <c r="CB52" s="18">
        <f t="shared" si="132"/>
        <v>0.82613552251123246</v>
      </c>
      <c r="CC52" s="18">
        <f t="shared" si="132"/>
        <v>0.85137763381620368</v>
      </c>
      <c r="CD52" s="18">
        <f t="shared" si="132"/>
        <v>1.2461838083914405</v>
      </c>
      <c r="CE52" s="18">
        <f t="shared" si="132"/>
        <v>1.3910966861761969</v>
      </c>
      <c r="CG52" s="68">
        <f t="shared" si="133"/>
        <v>-7.3707278031175649</v>
      </c>
      <c r="CH52" s="69">
        <f t="shared" si="134"/>
        <v>52.937026446510139</v>
      </c>
      <c r="CI52" s="69">
        <f t="shared" si="135"/>
        <v>45.566298643392571</v>
      </c>
      <c r="CK52" t="str">
        <f t="shared" si="147"/>
        <v>32 Health and social care associate professionals</v>
      </c>
      <c r="CL52" s="18">
        <f t="shared" si="136"/>
        <v>0.29110189786196661</v>
      </c>
      <c r="CM52" s="18">
        <f t="shared" si="136"/>
        <v>0.32621406634706851</v>
      </c>
      <c r="CN52" s="18">
        <f t="shared" si="136"/>
        <v>0.40484555860407928</v>
      </c>
      <c r="CO52" s="18">
        <f t="shared" si="136"/>
        <v>0.75549650660270018</v>
      </c>
      <c r="CP52" s="18">
        <f t="shared" si="136"/>
        <v>1.3621300931064755</v>
      </c>
      <c r="CR52" s="68">
        <f t="shared" si="137"/>
        <v>166.29003714041497</v>
      </c>
      <c r="CS52" s="69">
        <f t="shared" si="138"/>
        <v>77.92134376297885</v>
      </c>
      <c r="CT52" s="69">
        <f t="shared" si="139"/>
        <v>244.2113809033938</v>
      </c>
    </row>
    <row r="53" spans="1:98" x14ac:dyDescent="0.2">
      <c r="A53" t="str">
        <f t="shared" si="103"/>
        <v>33 Protective service occupations</v>
      </c>
      <c r="B53" s="18">
        <f t="shared" si="104"/>
        <v>0.18707437328509599</v>
      </c>
      <c r="C53" s="18">
        <f t="shared" si="104"/>
        <v>0.21593511242559205</v>
      </c>
      <c r="D53" s="18">
        <f t="shared" si="104"/>
        <v>0.21452045100985292</v>
      </c>
      <c r="E53" s="18">
        <f t="shared" si="104"/>
        <v>0.19307572299383738</v>
      </c>
      <c r="F53" s="18">
        <f t="shared" si="104"/>
        <v>0.20547907770247981</v>
      </c>
      <c r="H53" s="68">
        <f t="shared" si="105"/>
        <v>50.523973361756603</v>
      </c>
      <c r="I53" s="69">
        <f t="shared" si="106"/>
        <v>44.784185467951417</v>
      </c>
      <c r="J53" s="69">
        <f t="shared" si="107"/>
        <v>95.30815882970802</v>
      </c>
      <c r="L53" t="str">
        <f t="shared" si="140"/>
        <v>33 Protective service occupations</v>
      </c>
      <c r="M53" s="18">
        <f t="shared" si="108"/>
        <v>0.54289354693271274</v>
      </c>
      <c r="N53" s="18">
        <f t="shared" si="108"/>
        <v>0.55202528692411923</v>
      </c>
      <c r="O53" s="18">
        <f t="shared" si="108"/>
        <v>0.58828000381369416</v>
      </c>
      <c r="P53" s="18">
        <f t="shared" si="108"/>
        <v>0.46285503876015971</v>
      </c>
      <c r="Q53" s="18">
        <f t="shared" si="108"/>
        <v>0.47713356469427304</v>
      </c>
      <c r="S53" s="68">
        <f t="shared" si="109"/>
        <v>27.844766278472555</v>
      </c>
      <c r="T53" s="69">
        <f t="shared" si="110"/>
        <v>34.849891268421054</v>
      </c>
      <c r="U53" s="69">
        <f t="shared" si="111"/>
        <v>62.694657546893609</v>
      </c>
      <c r="W53" t="str">
        <f t="shared" si="141"/>
        <v>33 Protective service occupations</v>
      </c>
      <c r="X53" s="18">
        <f t="shared" si="112"/>
        <v>1.264548081265463</v>
      </c>
      <c r="Y53" s="18">
        <f t="shared" si="112"/>
        <v>1.3587774715406837</v>
      </c>
      <c r="Z53" s="18">
        <f t="shared" si="112"/>
        <v>1.4752582000925245</v>
      </c>
      <c r="AA53" s="18">
        <f t="shared" si="112"/>
        <v>1.184723964292363</v>
      </c>
      <c r="AB53" s="18">
        <f t="shared" si="112"/>
        <v>1.3592450009255428</v>
      </c>
      <c r="AD53" s="68">
        <f t="shared" si="113"/>
        <v>25.78119657974824</v>
      </c>
      <c r="AE53" s="69">
        <f t="shared" si="114"/>
        <v>40.245990941197832</v>
      </c>
      <c r="AF53" s="69">
        <f t="shared" si="115"/>
        <v>66.027187520946072</v>
      </c>
      <c r="AH53" t="str">
        <f t="shared" si="142"/>
        <v>33 Protective service occupations</v>
      </c>
      <c r="AI53" s="18">
        <f t="shared" si="116"/>
        <v>1.0608763995906152</v>
      </c>
      <c r="AJ53" s="18">
        <f t="shared" si="116"/>
        <v>1.2682848232927197</v>
      </c>
      <c r="AK53" s="18">
        <f t="shared" si="116"/>
        <v>1.4225721077787448</v>
      </c>
      <c r="AL53" s="18">
        <f t="shared" si="116"/>
        <v>1.2679826524599336</v>
      </c>
      <c r="AM53" s="18">
        <f t="shared" si="116"/>
        <v>1.5477748290138387</v>
      </c>
      <c r="AO53" s="68">
        <f t="shared" si="117"/>
        <v>23.49916668669859</v>
      </c>
      <c r="AP53" s="69">
        <f t="shared" si="118"/>
        <v>35.83863380954368</v>
      </c>
      <c r="AQ53" s="69">
        <f t="shared" si="119"/>
        <v>59.337800496242266</v>
      </c>
      <c r="AS53" t="str">
        <f t="shared" si="143"/>
        <v>33 Protective service occupations</v>
      </c>
      <c r="AT53" s="18">
        <f t="shared" si="120"/>
        <v>1.2295562528906914</v>
      </c>
      <c r="AU53" s="18">
        <f t="shared" si="120"/>
        <v>1.1055005301360583</v>
      </c>
      <c r="AV53" s="18">
        <f t="shared" si="120"/>
        <v>1.1526567718602407</v>
      </c>
      <c r="AW53" s="18">
        <f t="shared" si="120"/>
        <v>0.79543747163335277</v>
      </c>
      <c r="AX53" s="18">
        <f t="shared" si="120"/>
        <v>0.70224811809732235</v>
      </c>
      <c r="AZ53" s="68">
        <f t="shared" si="121"/>
        <v>-19.292201644265049</v>
      </c>
      <c r="BA53" s="69">
        <f t="shared" si="122"/>
        <v>27.76816163831483</v>
      </c>
      <c r="BB53" s="69">
        <f t="shared" si="123"/>
        <v>8.475959994049779</v>
      </c>
      <c r="BD53" t="str">
        <f t="shared" si="144"/>
        <v>33 Protective service occupations</v>
      </c>
      <c r="BE53" s="18">
        <f t="shared" si="124"/>
        <v>1.2413848015233959</v>
      </c>
      <c r="BF53" s="18">
        <f t="shared" si="124"/>
        <v>1.1382297822567256</v>
      </c>
      <c r="BG53" s="18">
        <f t="shared" si="124"/>
        <v>1.1373534570641437</v>
      </c>
      <c r="BH53" s="18">
        <f t="shared" si="124"/>
        <v>0.84732445899738129</v>
      </c>
      <c r="BI53" s="18">
        <f t="shared" si="124"/>
        <v>0.632935193522842</v>
      </c>
      <c r="BK53" s="68">
        <f t="shared" si="125"/>
        <v>-44.724263738574599</v>
      </c>
      <c r="BL53" s="69">
        <f t="shared" si="126"/>
        <v>17.130515327335999</v>
      </c>
      <c r="BM53" s="69">
        <f t="shared" si="127"/>
        <v>-27.5937484112386</v>
      </c>
      <c r="BO53" t="str">
        <f t="shared" si="145"/>
        <v>33 Protective service occupations</v>
      </c>
      <c r="BP53" s="18">
        <f t="shared" si="128"/>
        <v>1.3362667235334418</v>
      </c>
      <c r="BQ53" s="18">
        <f t="shared" si="128"/>
        <v>1.2583040406391417</v>
      </c>
      <c r="BR53" s="18">
        <f t="shared" si="128"/>
        <v>1.3483899998531426</v>
      </c>
      <c r="BS53" s="18">
        <f t="shared" si="128"/>
        <v>0.98021023126855999</v>
      </c>
      <c r="BT53" s="18">
        <f t="shared" si="128"/>
        <v>0.81627732814359399</v>
      </c>
      <c r="BV53" s="68">
        <f t="shared" si="129"/>
        <v>-47.444658724289305</v>
      </c>
      <c r="BW53" s="69">
        <f t="shared" si="130"/>
        <v>19.340784871100421</v>
      </c>
      <c r="BX53" s="69">
        <f t="shared" si="131"/>
        <v>-28.103873853188883</v>
      </c>
      <c r="BZ53" t="str">
        <f t="shared" si="146"/>
        <v>33 Protective service occupations</v>
      </c>
      <c r="CA53" s="18">
        <f t="shared" si="132"/>
        <v>1.061290178593105</v>
      </c>
      <c r="CB53" s="18">
        <f t="shared" si="132"/>
        <v>1.0903146764248501</v>
      </c>
      <c r="CC53" s="18">
        <f t="shared" si="132"/>
        <v>1.2287189932177822</v>
      </c>
      <c r="CD53" s="18">
        <f t="shared" si="132"/>
        <v>1.0261429198469778</v>
      </c>
      <c r="CE53" s="18">
        <f t="shared" si="132"/>
        <v>1.3425425896546155</v>
      </c>
      <c r="CG53" s="68">
        <f t="shared" si="133"/>
        <v>-38.057508095412111</v>
      </c>
      <c r="CH53" s="69">
        <f t="shared" si="134"/>
        <v>25.560823570380105</v>
      </c>
      <c r="CI53" s="69">
        <f t="shared" si="135"/>
        <v>-12.496684525032011</v>
      </c>
      <c r="CK53" t="str">
        <f t="shared" si="147"/>
        <v>33 Protective service occupations</v>
      </c>
      <c r="CL53" s="18">
        <f t="shared" si="136"/>
        <v>0.4539672901428215</v>
      </c>
      <c r="CM53" s="18">
        <f t="shared" si="136"/>
        <v>0.42518455972919655</v>
      </c>
      <c r="CN53" s="18">
        <f t="shared" si="136"/>
        <v>0.4722319997116497</v>
      </c>
      <c r="CO53" s="18">
        <f t="shared" si="136"/>
        <v>0.36944960687474226</v>
      </c>
      <c r="CP53" s="18">
        <f t="shared" si="136"/>
        <v>0.38854215810718679</v>
      </c>
      <c r="CR53" s="68">
        <f t="shared" si="137"/>
        <v>-34.880891692610803</v>
      </c>
      <c r="CS53" s="69">
        <f t="shared" si="138"/>
        <v>14.662572976443103</v>
      </c>
      <c r="CT53" s="69">
        <f t="shared" si="139"/>
        <v>-20.218318716167698</v>
      </c>
    </row>
    <row r="54" spans="1:98" x14ac:dyDescent="0.2">
      <c r="A54" t="str">
        <f t="shared" si="103"/>
        <v>34 Culture, media and sports occupations</v>
      </c>
      <c r="B54" s="18">
        <f t="shared" si="104"/>
        <v>0.99604653682235889</v>
      </c>
      <c r="C54" s="18">
        <f t="shared" si="104"/>
        <v>1.0182135785692272</v>
      </c>
      <c r="D54" s="18">
        <f t="shared" si="104"/>
        <v>0.92419333639291468</v>
      </c>
      <c r="E54" s="18">
        <f t="shared" si="104"/>
        <v>0.84522981648634776</v>
      </c>
      <c r="F54" s="18">
        <f t="shared" si="104"/>
        <v>0.83549214335400279</v>
      </c>
      <c r="H54" s="68">
        <f t="shared" si="105"/>
        <v>42.064741332261264</v>
      </c>
      <c r="I54" s="69">
        <f t="shared" si="106"/>
        <v>63.984856458691162</v>
      </c>
      <c r="J54" s="69">
        <f t="shared" si="107"/>
        <v>106.04959779095242</v>
      </c>
      <c r="L54" t="str">
        <f t="shared" si="140"/>
        <v>34 Culture, media and sports occupations</v>
      </c>
      <c r="M54" s="18">
        <f t="shared" si="108"/>
        <v>2.1660738702466866</v>
      </c>
      <c r="N54" s="18">
        <f t="shared" si="108"/>
        <v>2.266625545013714</v>
      </c>
      <c r="O54" s="18">
        <f t="shared" si="108"/>
        <v>2.2016153769981273</v>
      </c>
      <c r="P54" s="18">
        <f t="shared" si="108"/>
        <v>1.8222548305778039</v>
      </c>
      <c r="Q54" s="18">
        <f t="shared" si="108"/>
        <v>1.8323676764434058</v>
      </c>
      <c r="S54" s="68">
        <f t="shared" si="109"/>
        <v>31.189248287576504</v>
      </c>
      <c r="T54" s="69">
        <f t="shared" si="110"/>
        <v>55.8512978302969</v>
      </c>
      <c r="U54" s="69">
        <f t="shared" si="111"/>
        <v>87.040546117873404</v>
      </c>
      <c r="W54" t="str">
        <f t="shared" si="141"/>
        <v>34 Culture, media and sports occupations</v>
      </c>
      <c r="X54" s="18">
        <f t="shared" si="112"/>
        <v>2.4131962244843952</v>
      </c>
      <c r="Y54" s="18">
        <f t="shared" si="112"/>
        <v>2.6978628396128923</v>
      </c>
      <c r="Z54" s="18">
        <f t="shared" si="112"/>
        <v>2.4709653040986366</v>
      </c>
      <c r="AA54" s="18">
        <f t="shared" si="112"/>
        <v>1.9538699162622419</v>
      </c>
      <c r="AB54" s="18">
        <f t="shared" si="112"/>
        <v>1.8094371954687354</v>
      </c>
      <c r="AD54" s="68">
        <f t="shared" si="113"/>
        <v>-3.1567811616993506E-2</v>
      </c>
      <c r="AE54" s="69">
        <f t="shared" si="114"/>
        <v>45.211343679012991</v>
      </c>
      <c r="AF54" s="69">
        <f t="shared" si="115"/>
        <v>45.179775867395996</v>
      </c>
      <c r="AH54" t="str">
        <f t="shared" si="142"/>
        <v>34 Culture, media and sports occupations</v>
      </c>
      <c r="AI54" s="18">
        <f t="shared" si="116"/>
        <v>0.86287540587326439</v>
      </c>
      <c r="AJ54" s="18">
        <f t="shared" si="116"/>
        <v>0.9596093700310967</v>
      </c>
      <c r="AK54" s="18">
        <f t="shared" si="116"/>
        <v>1.1168569791395633</v>
      </c>
      <c r="AL54" s="18">
        <f t="shared" si="116"/>
        <v>0.9917184271538112</v>
      </c>
      <c r="AM54" s="18">
        <f t="shared" si="116"/>
        <v>1.1647149983689364</v>
      </c>
      <c r="AO54" s="68">
        <f t="shared" si="117"/>
        <v>18.372996774857846</v>
      </c>
      <c r="AP54" s="69">
        <f t="shared" si="118"/>
        <v>46.562139036341883</v>
      </c>
      <c r="AQ54" s="69">
        <f t="shared" si="119"/>
        <v>64.935135811199729</v>
      </c>
      <c r="AS54" t="str">
        <f t="shared" si="143"/>
        <v>34 Culture, media and sports occupations</v>
      </c>
      <c r="AT54" s="18">
        <f t="shared" si="120"/>
        <v>1.5469012972491587</v>
      </c>
      <c r="AU54" s="18">
        <f t="shared" si="120"/>
        <v>1.567953272439742</v>
      </c>
      <c r="AV54" s="18">
        <f t="shared" si="120"/>
        <v>1.5190117431091137</v>
      </c>
      <c r="AW54" s="18">
        <f t="shared" si="120"/>
        <v>1.1795982730811008</v>
      </c>
      <c r="AX54" s="18">
        <f t="shared" si="120"/>
        <v>1.0123631058050193</v>
      </c>
      <c r="AZ54" s="68">
        <f t="shared" si="121"/>
        <v>-11.712320847758262</v>
      </c>
      <c r="BA54" s="69">
        <f t="shared" si="122"/>
        <v>39.524252280962152</v>
      </c>
      <c r="BB54" s="69">
        <f t="shared" si="123"/>
        <v>27.811931433203892</v>
      </c>
      <c r="BD54" t="str">
        <f t="shared" si="144"/>
        <v>34 Culture, media and sports occupations</v>
      </c>
      <c r="BE54" s="18">
        <f t="shared" si="124"/>
        <v>0.85974300997463526</v>
      </c>
      <c r="BF54" s="18">
        <f t="shared" si="124"/>
        <v>0.97945744632598097</v>
      </c>
      <c r="BG54" s="18">
        <f t="shared" si="124"/>
        <v>0.91143747161199085</v>
      </c>
      <c r="BH54" s="18">
        <f t="shared" si="124"/>
        <v>0.6811525903481167</v>
      </c>
      <c r="BI54" s="18">
        <f t="shared" si="124"/>
        <v>0.62089069482787573</v>
      </c>
      <c r="BK54" s="68">
        <f t="shared" si="125"/>
        <v>-32.335790118869213</v>
      </c>
      <c r="BL54" s="69">
        <f t="shared" si="126"/>
        <v>28.459164381563102</v>
      </c>
      <c r="BM54" s="69">
        <f t="shared" si="127"/>
        <v>-3.876625737306111</v>
      </c>
      <c r="BO54" t="str">
        <f t="shared" si="145"/>
        <v>34 Culture, media and sports occupations</v>
      </c>
      <c r="BP54" s="18">
        <f t="shared" si="128"/>
        <v>0.49628988254550294</v>
      </c>
      <c r="BQ54" s="18">
        <f t="shared" si="128"/>
        <v>0.49788001659887793</v>
      </c>
      <c r="BR54" s="18">
        <f t="shared" si="128"/>
        <v>0.47679428024694798</v>
      </c>
      <c r="BS54" s="18">
        <f t="shared" si="128"/>
        <v>0.33780091254638361</v>
      </c>
      <c r="BT54" s="18">
        <f t="shared" si="128"/>
        <v>0.25770528825075933</v>
      </c>
      <c r="BV54" s="68">
        <f t="shared" si="129"/>
        <v>-53.076873339871696</v>
      </c>
      <c r="BW54" s="69">
        <f t="shared" si="130"/>
        <v>23.712202720952558</v>
      </c>
      <c r="BX54" s="69">
        <f t="shared" si="131"/>
        <v>-29.364670618919142</v>
      </c>
      <c r="BZ54" t="str">
        <f t="shared" si="146"/>
        <v>34 Culture, media and sports occupations</v>
      </c>
      <c r="CA54" s="18">
        <f t="shared" si="132"/>
        <v>0.66485818894674042</v>
      </c>
      <c r="CB54" s="18">
        <f t="shared" si="132"/>
        <v>0.68966381438310553</v>
      </c>
      <c r="CC54" s="18">
        <f t="shared" si="132"/>
        <v>0.72851592940944232</v>
      </c>
      <c r="CD54" s="18">
        <f t="shared" si="132"/>
        <v>0.5680594537567859</v>
      </c>
      <c r="CE54" s="18">
        <f t="shared" si="132"/>
        <v>0.54935521537405541</v>
      </c>
      <c r="CG54" s="68">
        <f t="shared" si="133"/>
        <v>-57.250861002180351</v>
      </c>
      <c r="CH54" s="69">
        <f t="shared" si="134"/>
        <v>24.478168104814628</v>
      </c>
      <c r="CI54" s="69">
        <f t="shared" si="135"/>
        <v>-32.772692897365729</v>
      </c>
      <c r="CK54" t="str">
        <f t="shared" si="147"/>
        <v>34 Culture, media and sports occupations</v>
      </c>
      <c r="CL54" s="18">
        <f t="shared" si="136"/>
        <v>0.49974510548408879</v>
      </c>
      <c r="CM54" s="18">
        <f t="shared" si="136"/>
        <v>0.65367776710975123</v>
      </c>
      <c r="CN54" s="18">
        <f t="shared" si="136"/>
        <v>0.69778815010862116</v>
      </c>
      <c r="CO54" s="18">
        <f t="shared" si="136"/>
        <v>0.78181053548164237</v>
      </c>
      <c r="CP54" s="18">
        <f t="shared" si="136"/>
        <v>1.2397109468022849</v>
      </c>
      <c r="CR54" s="68">
        <f t="shared" si="137"/>
        <v>40.612055136922741</v>
      </c>
      <c r="CS54" s="69">
        <f t="shared" si="138"/>
        <v>38.774274874549498</v>
      </c>
      <c r="CT54" s="69">
        <f t="shared" si="139"/>
        <v>79.386330011472225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3.9713282831163141</v>
      </c>
      <c r="C55" s="18">
        <f t="shared" si="148"/>
        <v>4.0767285009517149</v>
      </c>
      <c r="D55" s="18">
        <f t="shared" si="148"/>
        <v>4.0786197453211512</v>
      </c>
      <c r="E55" s="18">
        <f t="shared" si="148"/>
        <v>4.0210408363215846</v>
      </c>
      <c r="F55" s="18">
        <f t="shared" si="148"/>
        <v>4.0953213355717253</v>
      </c>
      <c r="H55" s="68">
        <f t="shared" si="105"/>
        <v>57.790747661698269</v>
      </c>
      <c r="I55" s="69">
        <f t="shared" si="106"/>
        <v>65.32867659697223</v>
      </c>
      <c r="J55" s="69">
        <f t="shared" si="107"/>
        <v>123.11942425867051</v>
      </c>
      <c r="L55" t="str">
        <f t="shared" si="140"/>
        <v>35 Business and public service associate professionals</v>
      </c>
      <c r="M55" s="18">
        <f t="shared" ref="M55:Q64" si="149">M18/M$35*100</f>
        <v>6.7851562219381654</v>
      </c>
      <c r="N55" s="18">
        <f t="shared" si="149"/>
        <v>6.8985944007878244</v>
      </c>
      <c r="O55" s="18">
        <f t="shared" si="149"/>
        <v>6.9090422542209939</v>
      </c>
      <c r="P55" s="18">
        <f t="shared" si="149"/>
        <v>6.797841303774943</v>
      </c>
      <c r="Q55" s="18">
        <f t="shared" si="149"/>
        <v>6.6775540984828563</v>
      </c>
      <c r="S55" s="68">
        <f t="shared" si="109"/>
        <v>52.344450187430603</v>
      </c>
      <c r="T55" s="69">
        <f t="shared" si="110"/>
        <v>66.025804563776234</v>
      </c>
      <c r="U55" s="69">
        <f t="shared" si="111"/>
        <v>118.37025475120686</v>
      </c>
      <c r="W55" t="str">
        <f t="shared" si="141"/>
        <v>35 Business and public service associate professionals</v>
      </c>
      <c r="X55" s="18">
        <f t="shared" ref="X55:AB64" si="150">X18/X$35*100</f>
        <v>7.2840617874625533</v>
      </c>
      <c r="Y55" s="18">
        <f t="shared" si="150"/>
        <v>7.1967769352505</v>
      </c>
      <c r="Z55" s="18">
        <f t="shared" si="150"/>
        <v>7.134746816586099</v>
      </c>
      <c r="AA55" s="18">
        <f t="shared" si="150"/>
        <v>6.7043135065439738</v>
      </c>
      <c r="AB55" s="18">
        <f t="shared" si="150"/>
        <v>6.2360493107651713</v>
      </c>
      <c r="AD55" s="68">
        <f t="shared" si="113"/>
        <v>19.321028766374905</v>
      </c>
      <c r="AE55" s="69">
        <f t="shared" si="114"/>
        <v>55.423683709037931</v>
      </c>
      <c r="AF55" s="69">
        <f t="shared" si="115"/>
        <v>74.74471247541284</v>
      </c>
      <c r="AH55" t="str">
        <f t="shared" si="142"/>
        <v>35 Business and public service associate professionals</v>
      </c>
      <c r="AI55" s="18">
        <f t="shared" ref="AI55:AM64" si="151">AI18/AI$35*100</f>
        <v>6.1024648964212131</v>
      </c>
      <c r="AJ55" s="18">
        <f t="shared" si="151"/>
        <v>6.6653806214299349</v>
      </c>
      <c r="AK55" s="18">
        <f t="shared" si="151"/>
        <v>7.0809670795500397</v>
      </c>
      <c r="AL55" s="18">
        <f t="shared" si="151"/>
        <v>7.3400677197039883</v>
      </c>
      <c r="AM55" s="18">
        <f t="shared" si="151"/>
        <v>7.6726407245464063</v>
      </c>
      <c r="AO55" s="68">
        <f t="shared" si="117"/>
        <v>22.993688016855391</v>
      </c>
      <c r="AP55" s="69">
        <f t="shared" si="118"/>
        <v>52.713586511136192</v>
      </c>
      <c r="AQ55" s="69">
        <f t="shared" si="119"/>
        <v>75.707274527991586</v>
      </c>
      <c r="AS55" t="str">
        <f t="shared" si="143"/>
        <v>35 Business and public service associate professionals</v>
      </c>
      <c r="AT55" s="18">
        <f t="shared" ref="AT55:AX64" si="152">AT18/AT$35*100</f>
        <v>6.4025982670818147</v>
      </c>
      <c r="AU55" s="18">
        <f t="shared" si="152"/>
        <v>6.1547115421969574</v>
      </c>
      <c r="AV55" s="18">
        <f t="shared" si="152"/>
        <v>6.3354356410712507</v>
      </c>
      <c r="AW55" s="18">
        <f t="shared" si="152"/>
        <v>6.1256524563541497</v>
      </c>
      <c r="AX55" s="18">
        <f t="shared" si="152"/>
        <v>5.8614583440708685</v>
      </c>
      <c r="AZ55" s="68">
        <f t="shared" si="121"/>
        <v>22.561515301511985</v>
      </c>
      <c r="BA55" s="69">
        <f t="shared" si="122"/>
        <v>51.86369550746943</v>
      </c>
      <c r="BB55" s="69">
        <f t="shared" si="123"/>
        <v>74.425210808981419</v>
      </c>
      <c r="BD55" t="str">
        <f t="shared" si="144"/>
        <v>35 Business and public service associate professionals</v>
      </c>
      <c r="BE55" s="18">
        <f t="shared" ref="BE55:BI64" si="153">BE18/BE$35*100</f>
        <v>4.7757669801833371</v>
      </c>
      <c r="BF55" s="18">
        <f t="shared" si="153"/>
        <v>4.7010701714284648</v>
      </c>
      <c r="BG55" s="18">
        <f t="shared" si="153"/>
        <v>4.946935151015456</v>
      </c>
      <c r="BH55" s="18">
        <f t="shared" si="153"/>
        <v>4.5593344315439621</v>
      </c>
      <c r="BI55" s="18">
        <f t="shared" si="153"/>
        <v>4.2385836539588775</v>
      </c>
      <c r="BK55" s="68">
        <f t="shared" si="125"/>
        <v>-14.894959057114107</v>
      </c>
      <c r="BL55" s="69">
        <f t="shared" si="126"/>
        <v>38.180895014643092</v>
      </c>
      <c r="BM55" s="69">
        <f t="shared" si="127"/>
        <v>23.285935957528984</v>
      </c>
      <c r="BO55" t="str">
        <f t="shared" si="145"/>
        <v>35 Business and public service associate professionals</v>
      </c>
      <c r="BP55" s="18">
        <f t="shared" ref="BP55:BT64" si="154">BP18/BP$35*100</f>
        <v>3.8490340493993256</v>
      </c>
      <c r="BQ55" s="18">
        <f t="shared" si="154"/>
        <v>3.7858106738060795</v>
      </c>
      <c r="BR55" s="18">
        <f t="shared" si="154"/>
        <v>4.0603556519353914</v>
      </c>
      <c r="BS55" s="18">
        <f t="shared" si="154"/>
        <v>3.7272395936972997</v>
      </c>
      <c r="BT55" s="18">
        <f t="shared" si="154"/>
        <v>3.5420485955003502</v>
      </c>
      <c r="BV55" s="68">
        <f t="shared" si="129"/>
        <v>-24.267012545645425</v>
      </c>
      <c r="BW55" s="69">
        <f t="shared" si="130"/>
        <v>34.452448151711401</v>
      </c>
      <c r="BX55" s="69">
        <f t="shared" si="131"/>
        <v>10.185435606065976</v>
      </c>
      <c r="BZ55" t="str">
        <f t="shared" si="146"/>
        <v>35 Business and public service associate professionals</v>
      </c>
      <c r="CA55" s="18">
        <f t="shared" ref="CA55:CE64" si="155">CA18/CA$35*100</f>
        <v>3.5585582170754653</v>
      </c>
      <c r="CB55" s="18">
        <f t="shared" si="155"/>
        <v>3.6946835628035495</v>
      </c>
      <c r="CC55" s="18">
        <f t="shared" si="155"/>
        <v>3.9557572174021005</v>
      </c>
      <c r="CD55" s="18">
        <f t="shared" si="155"/>
        <v>3.6719651841118077</v>
      </c>
      <c r="CE55" s="18">
        <f t="shared" si="155"/>
        <v>3.5371759189717924</v>
      </c>
      <c r="CG55" s="68">
        <f t="shared" si="133"/>
        <v>-49.30790932283319</v>
      </c>
      <c r="CH55" s="69">
        <f t="shared" si="134"/>
        <v>27.124237630570413</v>
      </c>
      <c r="CI55" s="69">
        <f t="shared" si="135"/>
        <v>-22.183671692262781</v>
      </c>
      <c r="CK55" t="str">
        <f t="shared" si="147"/>
        <v>35 Business and public service associate professionals</v>
      </c>
      <c r="CL55" s="18">
        <f t="shared" ref="CL55:CP64" si="156">CL18/CL$35*100</f>
        <v>2.0620020436469257</v>
      </c>
      <c r="CM55" s="18">
        <f t="shared" si="156"/>
        <v>2.3637352395605058</v>
      </c>
      <c r="CN55" s="18">
        <f t="shared" si="156"/>
        <v>2.6344688195812775</v>
      </c>
      <c r="CO55" s="18">
        <f t="shared" si="156"/>
        <v>2.7731463350020538</v>
      </c>
      <c r="CP55" s="18">
        <f t="shared" si="156"/>
        <v>4.1837987960187561</v>
      </c>
      <c r="CR55" s="68">
        <f t="shared" si="137"/>
        <v>25.690784655402847</v>
      </c>
      <c r="CS55" s="69">
        <f t="shared" si="138"/>
        <v>34.92964119863047</v>
      </c>
      <c r="CT55" s="69">
        <f t="shared" si="139"/>
        <v>60.620425854033321</v>
      </c>
    </row>
    <row r="56" spans="1:98" x14ac:dyDescent="0.2">
      <c r="A56" t="str">
        <f t="shared" si="103"/>
        <v>41 Administrative occupations</v>
      </c>
      <c r="B56" s="18">
        <f t="shared" si="148"/>
        <v>3.7947921724204603</v>
      </c>
      <c r="C56" s="18">
        <f t="shared" si="148"/>
        <v>3.7640684025743969</v>
      </c>
      <c r="D56" s="18">
        <f t="shared" si="148"/>
        <v>3.8529073320336846</v>
      </c>
      <c r="E56" s="18">
        <f t="shared" si="148"/>
        <v>4.1551805513535278</v>
      </c>
      <c r="F56" s="18">
        <f t="shared" si="148"/>
        <v>4.5364039970946788</v>
      </c>
      <c r="H56" s="68">
        <f t="shared" si="105"/>
        <v>85.024793490168591</v>
      </c>
      <c r="I56" s="69">
        <f t="shared" si="106"/>
        <v>75.75409565996361</v>
      </c>
      <c r="J56" s="69">
        <f t="shared" si="107"/>
        <v>160.77888915013219</v>
      </c>
      <c r="L56" t="str">
        <f t="shared" si="140"/>
        <v>41 Administrative occupations</v>
      </c>
      <c r="M56" s="18">
        <f t="shared" si="149"/>
        <v>6.3804204444671182</v>
      </c>
      <c r="N56" s="18">
        <f t="shared" si="149"/>
        <v>6.2094420838303384</v>
      </c>
      <c r="O56" s="18">
        <f t="shared" si="149"/>
        <v>6.3822337394786626</v>
      </c>
      <c r="P56" s="18">
        <f t="shared" si="149"/>
        <v>7.0074856549912132</v>
      </c>
      <c r="Q56" s="18">
        <f t="shared" si="149"/>
        <v>7.5599892267361399</v>
      </c>
      <c r="S56" s="68">
        <f t="shared" si="109"/>
        <v>86.713423667373462</v>
      </c>
      <c r="T56" s="69">
        <f t="shared" si="110"/>
        <v>80.124529328137413</v>
      </c>
      <c r="U56" s="69">
        <f t="shared" si="111"/>
        <v>166.83795299551088</v>
      </c>
      <c r="W56" t="str">
        <f t="shared" si="141"/>
        <v>41 Administrative occupations</v>
      </c>
      <c r="X56" s="18">
        <f t="shared" si="150"/>
        <v>11.048584187953203</v>
      </c>
      <c r="Y56" s="18">
        <f t="shared" si="150"/>
        <v>10.488177208963778</v>
      </c>
      <c r="Z56" s="18">
        <f t="shared" si="150"/>
        <v>10.867180606042202</v>
      </c>
      <c r="AA56" s="18">
        <f t="shared" si="150"/>
        <v>11.697550074734348</v>
      </c>
      <c r="AB56" s="18">
        <f t="shared" si="150"/>
        <v>12.229664210594489</v>
      </c>
      <c r="AD56" s="68">
        <f t="shared" si="113"/>
        <v>53.632699895999814</v>
      </c>
      <c r="AE56" s="69">
        <f t="shared" si="114"/>
        <v>70.645801061194476</v>
      </c>
      <c r="AF56" s="69">
        <f t="shared" si="115"/>
        <v>124.27850095719428</v>
      </c>
      <c r="AH56" t="str">
        <f t="shared" si="142"/>
        <v>41 Administrative occupations</v>
      </c>
      <c r="AI56" s="18">
        <f t="shared" si="151"/>
        <v>11.390557087492194</v>
      </c>
      <c r="AJ56" s="18">
        <f t="shared" si="151"/>
        <v>12.103091712336855</v>
      </c>
      <c r="AK56" s="18">
        <f t="shared" si="151"/>
        <v>12.576094399272709</v>
      </c>
      <c r="AL56" s="18">
        <f t="shared" si="151"/>
        <v>14.426217126545799</v>
      </c>
      <c r="AM56" s="18">
        <f t="shared" si="151"/>
        <v>15.754980637593491</v>
      </c>
      <c r="AO56" s="68">
        <f t="shared" si="117"/>
        <v>42.200990682180098</v>
      </c>
      <c r="AP56" s="69">
        <f t="shared" si="118"/>
        <v>72.21343550867681</v>
      </c>
      <c r="AQ56" s="69">
        <f t="shared" si="119"/>
        <v>114.41442619085689</v>
      </c>
      <c r="AS56" t="str">
        <f t="shared" si="143"/>
        <v>41 Administrative occupations</v>
      </c>
      <c r="AT56" s="18">
        <f t="shared" si="152"/>
        <v>13.145336461077155</v>
      </c>
      <c r="AU56" s="18">
        <f t="shared" si="152"/>
        <v>12.445690262758891</v>
      </c>
      <c r="AV56" s="18">
        <f t="shared" si="152"/>
        <v>13.12453824384713</v>
      </c>
      <c r="AW56" s="18">
        <f t="shared" si="152"/>
        <v>13.318673175082655</v>
      </c>
      <c r="AX56" s="18">
        <f t="shared" si="152"/>
        <v>13.226466914678545</v>
      </c>
      <c r="AZ56" s="68">
        <f t="shared" si="121"/>
        <v>33.501067837291934</v>
      </c>
      <c r="BA56" s="69">
        <f t="shared" si="122"/>
        <v>63.186024812950478</v>
      </c>
      <c r="BB56" s="69">
        <f t="shared" si="123"/>
        <v>96.68709265024242</v>
      </c>
      <c r="BD56" t="str">
        <f t="shared" si="144"/>
        <v>41 Administrative occupations</v>
      </c>
      <c r="BE56" s="18">
        <f t="shared" si="153"/>
        <v>10.742708096245959</v>
      </c>
      <c r="BF56" s="18">
        <f t="shared" si="153"/>
        <v>10.246131646181484</v>
      </c>
      <c r="BG56" s="18">
        <f t="shared" si="153"/>
        <v>11.141659352673635</v>
      </c>
      <c r="BH56" s="18">
        <f t="shared" si="153"/>
        <v>10.858885704766788</v>
      </c>
      <c r="BI56" s="18">
        <f t="shared" si="153"/>
        <v>9.7925892452416843</v>
      </c>
      <c r="BK56" s="68">
        <f t="shared" si="125"/>
        <v>-12.699163432163708</v>
      </c>
      <c r="BL56" s="69">
        <f t="shared" si="126"/>
        <v>43.235182192096332</v>
      </c>
      <c r="BM56" s="69">
        <f t="shared" si="127"/>
        <v>30.536018759932627</v>
      </c>
      <c r="BO56" t="str">
        <f t="shared" si="145"/>
        <v>41 Administrative occupations</v>
      </c>
      <c r="BP56" s="18">
        <f t="shared" si="154"/>
        <v>12.006347865897071</v>
      </c>
      <c r="BQ56" s="18">
        <f t="shared" si="154"/>
        <v>11.553660825499412</v>
      </c>
      <c r="BR56" s="18">
        <f t="shared" si="154"/>
        <v>12.400134008735431</v>
      </c>
      <c r="BS56" s="18">
        <f t="shared" si="154"/>
        <v>12.261339489332229</v>
      </c>
      <c r="BT56" s="18">
        <f t="shared" si="154"/>
        <v>10.230864233039823</v>
      </c>
      <c r="BV56" s="68">
        <f t="shared" si="129"/>
        <v>-28.372368253439294</v>
      </c>
      <c r="BW56" s="69">
        <f t="shared" si="130"/>
        <v>37.958961145417085</v>
      </c>
      <c r="BX56" s="69">
        <f t="shared" si="131"/>
        <v>9.5865928919777907</v>
      </c>
      <c r="BZ56" t="str">
        <f t="shared" si="146"/>
        <v>41 Administrative occupations</v>
      </c>
      <c r="CA56" s="18">
        <f t="shared" si="155"/>
        <v>10.06950932392162</v>
      </c>
      <c r="CB56" s="18">
        <f t="shared" si="155"/>
        <v>9.197046754259496</v>
      </c>
      <c r="CC56" s="18">
        <f t="shared" si="155"/>
        <v>9.739430520491057</v>
      </c>
      <c r="CD56" s="18">
        <f t="shared" si="155"/>
        <v>8.4853160261885776</v>
      </c>
      <c r="CE56" s="18">
        <f t="shared" si="155"/>
        <v>5.0571466553413611</v>
      </c>
      <c r="CG56" s="68">
        <f t="shared" si="133"/>
        <v>-70.563568740416699</v>
      </c>
      <c r="CH56" s="69">
        <f t="shared" si="134"/>
        <v>23.35655616625553</v>
      </c>
      <c r="CI56" s="69">
        <f t="shared" si="135"/>
        <v>-47.207012574161162</v>
      </c>
      <c r="CK56" t="str">
        <f t="shared" si="147"/>
        <v>41 Administrative occupations</v>
      </c>
      <c r="CL56" s="18">
        <f t="shared" si="156"/>
        <v>6.1551838614745318</v>
      </c>
      <c r="CM56" s="18">
        <f t="shared" si="156"/>
        <v>6.069633980720452</v>
      </c>
      <c r="CN56" s="18">
        <f t="shared" si="156"/>
        <v>7.5057817553024337</v>
      </c>
      <c r="CO56" s="18">
        <f t="shared" si="156"/>
        <v>8.0520978721063958</v>
      </c>
      <c r="CP56" s="18">
        <f t="shared" si="156"/>
        <v>8.4314738481015699</v>
      </c>
      <c r="CR56" s="68">
        <f t="shared" si="137"/>
        <v>-11.093548930306349</v>
      </c>
      <c r="CS56" s="69">
        <f t="shared" si="138"/>
        <v>28.421999798752491</v>
      </c>
      <c r="CT56" s="69">
        <f t="shared" si="139"/>
        <v>17.32845086844614</v>
      </c>
    </row>
    <row r="57" spans="1:98" x14ac:dyDescent="0.2">
      <c r="A57" t="str">
        <f t="shared" si="103"/>
        <v>42 Secretarial and related occupations</v>
      </c>
      <c r="B57" s="18">
        <f t="shared" si="148"/>
        <v>0.2828470640330436</v>
      </c>
      <c r="C57" s="18">
        <f t="shared" si="148"/>
        <v>0.27577556501017608</v>
      </c>
      <c r="D57" s="18">
        <f t="shared" si="148"/>
        <v>0.26623713818360728</v>
      </c>
      <c r="E57" s="18">
        <f t="shared" si="148"/>
        <v>0.31421405658981361</v>
      </c>
      <c r="F57" s="18">
        <f t="shared" si="148"/>
        <v>0.43717963068878396</v>
      </c>
      <c r="H57" s="68">
        <f t="shared" si="105"/>
        <v>158.04654578325625</v>
      </c>
      <c r="I57" s="69">
        <f t="shared" si="106"/>
        <v>109.11476772021282</v>
      </c>
      <c r="J57" s="69">
        <f t="shared" si="107"/>
        <v>267.1613135034691</v>
      </c>
      <c r="L57" t="str">
        <f t="shared" si="140"/>
        <v>42 Secretarial and related occupations</v>
      </c>
      <c r="M57" s="18">
        <f t="shared" si="149"/>
        <v>1.0700994002646571</v>
      </c>
      <c r="N57" s="18">
        <f t="shared" si="149"/>
        <v>0.94553479137085339</v>
      </c>
      <c r="O57" s="18">
        <f t="shared" si="149"/>
        <v>0.94881460379192406</v>
      </c>
      <c r="P57" s="18">
        <f t="shared" si="149"/>
        <v>1.0757136975331549</v>
      </c>
      <c r="Q57" s="18">
        <f t="shared" si="149"/>
        <v>1.188438329237105</v>
      </c>
      <c r="S57" s="68">
        <f t="shared" si="109"/>
        <v>97.434189354774986</v>
      </c>
      <c r="T57" s="69">
        <f t="shared" si="110"/>
        <v>92.567082693479023</v>
      </c>
      <c r="U57" s="69">
        <f t="shared" si="111"/>
        <v>190.00127204825401</v>
      </c>
      <c r="W57" t="str">
        <f t="shared" si="141"/>
        <v>42 Secretarial and related occupations</v>
      </c>
      <c r="X57" s="18">
        <f t="shared" si="150"/>
        <v>1.8172383159491661</v>
      </c>
      <c r="Y57" s="18">
        <f t="shared" si="150"/>
        <v>1.61818488694771</v>
      </c>
      <c r="Z57" s="18">
        <f t="shared" si="150"/>
        <v>1.5383333551179041</v>
      </c>
      <c r="AA57" s="18">
        <f t="shared" si="150"/>
        <v>1.7299210165994172</v>
      </c>
      <c r="AB57" s="18">
        <f t="shared" si="150"/>
        <v>1.7605635658587959</v>
      </c>
      <c r="AD57" s="68">
        <f t="shared" si="113"/>
        <v>56.238214837147297</v>
      </c>
      <c r="AE57" s="69">
        <f t="shared" si="114"/>
        <v>84.770613659259794</v>
      </c>
      <c r="AF57" s="69">
        <f t="shared" si="115"/>
        <v>141.00882849640709</v>
      </c>
      <c r="AH57" t="str">
        <f t="shared" si="142"/>
        <v>42 Secretarial and related occupations</v>
      </c>
      <c r="AI57" s="18">
        <f t="shared" si="151"/>
        <v>2.5118350630915485</v>
      </c>
      <c r="AJ57" s="18">
        <f t="shared" si="151"/>
        <v>2.5077754352492105</v>
      </c>
      <c r="AK57" s="18">
        <f t="shared" si="151"/>
        <v>2.5259442358985367</v>
      </c>
      <c r="AL57" s="18">
        <f t="shared" si="151"/>
        <v>2.6913296574210142</v>
      </c>
      <c r="AM57" s="18">
        <f t="shared" si="151"/>
        <v>2.1573638059086586</v>
      </c>
      <c r="AO57" s="68">
        <f t="shared" si="117"/>
        <v>-3.0539393215920256</v>
      </c>
      <c r="AP57" s="69">
        <f t="shared" si="118"/>
        <v>62.159832109388077</v>
      </c>
      <c r="AQ57" s="69">
        <f t="shared" si="119"/>
        <v>59.105892787796051</v>
      </c>
      <c r="AS57" t="str">
        <f t="shared" si="143"/>
        <v>42 Secretarial and related occupations</v>
      </c>
      <c r="AT57" s="18">
        <f t="shared" si="152"/>
        <v>2.4059195796214268</v>
      </c>
      <c r="AU57" s="18">
        <f t="shared" si="152"/>
        <v>2.0065115752713458</v>
      </c>
      <c r="AV57" s="18">
        <f t="shared" si="152"/>
        <v>1.9988805005072763</v>
      </c>
      <c r="AW57" s="18">
        <f t="shared" si="152"/>
        <v>1.9272026664792556</v>
      </c>
      <c r="AX57" s="18">
        <f t="shared" si="152"/>
        <v>1.2696594458352091</v>
      </c>
      <c r="AZ57" s="68">
        <f t="shared" si="121"/>
        <v>-15.855576561696743</v>
      </c>
      <c r="BA57" s="69">
        <f t="shared" si="122"/>
        <v>56.038062820799276</v>
      </c>
      <c r="BB57" s="69">
        <f t="shared" si="123"/>
        <v>40.182486259102532</v>
      </c>
      <c r="BD57" t="str">
        <f t="shared" si="144"/>
        <v>42 Secretarial and related occupations</v>
      </c>
      <c r="BE57" s="18">
        <f t="shared" si="153"/>
        <v>2.2224582426839676</v>
      </c>
      <c r="BF57" s="18">
        <f t="shared" si="153"/>
        <v>2.0017362691078704</v>
      </c>
      <c r="BG57" s="18">
        <f t="shared" si="153"/>
        <v>2.098324887072847</v>
      </c>
      <c r="BH57" s="18">
        <f t="shared" si="153"/>
        <v>1.9439294941182486</v>
      </c>
      <c r="BI57" s="18">
        <f t="shared" si="153"/>
        <v>0.58733909811832496</v>
      </c>
      <c r="BK57" s="68">
        <f t="shared" si="125"/>
        <v>-72.197303189020374</v>
      </c>
      <c r="BL57" s="69">
        <f t="shared" si="126"/>
        <v>34.358105991367829</v>
      </c>
      <c r="BM57" s="69">
        <f t="shared" si="127"/>
        <v>-37.839197197652545</v>
      </c>
      <c r="BO57" t="str">
        <f t="shared" si="145"/>
        <v>42 Secretarial and related occupations</v>
      </c>
      <c r="BP57" s="18">
        <f t="shared" si="154"/>
        <v>2.5930893905149413</v>
      </c>
      <c r="BQ57" s="18">
        <f t="shared" si="154"/>
        <v>2.2995004680095934</v>
      </c>
      <c r="BR57" s="18">
        <f t="shared" si="154"/>
        <v>2.2294082537738071</v>
      </c>
      <c r="BS57" s="18">
        <f t="shared" si="154"/>
        <v>1.7432213988014917</v>
      </c>
      <c r="BT57" s="18">
        <f t="shared" si="154"/>
        <v>0.54334529808374077</v>
      </c>
      <c r="BV57" s="68">
        <f t="shared" si="129"/>
        <v>-78.841690879938653</v>
      </c>
      <c r="BW57" s="69">
        <f t="shared" si="130"/>
        <v>26.294626063287836</v>
      </c>
      <c r="BX57" s="69">
        <f t="shared" si="131"/>
        <v>-52.547064816650824</v>
      </c>
      <c r="BZ57" t="str">
        <f t="shared" si="146"/>
        <v>42 Secretarial and related occupations</v>
      </c>
      <c r="CA57" s="18">
        <f t="shared" si="155"/>
        <v>3.8245357351822715</v>
      </c>
      <c r="CB57" s="18">
        <f t="shared" si="155"/>
        <v>3.5687739156095266</v>
      </c>
      <c r="CC57" s="18">
        <f t="shared" si="155"/>
        <v>3.5414853440030871</v>
      </c>
      <c r="CD57" s="18">
        <f t="shared" si="155"/>
        <v>2.5232098573347304</v>
      </c>
      <c r="CE57" s="18">
        <f t="shared" si="155"/>
        <v>0.81443335071670131</v>
      </c>
      <c r="CG57" s="68">
        <f t="shared" si="133"/>
        <v>-86.962831663644906</v>
      </c>
      <c r="CH57" s="69">
        <f t="shared" si="134"/>
        <v>21.309665952170658</v>
      </c>
      <c r="CI57" s="69">
        <f t="shared" si="135"/>
        <v>-65.653165711474244</v>
      </c>
      <c r="CK57" t="str">
        <f t="shared" si="147"/>
        <v>42 Secretarial and related occupations</v>
      </c>
      <c r="CL57" s="18">
        <f t="shared" si="156"/>
        <v>2.1710565923267593</v>
      </c>
      <c r="CM57" s="18">
        <f t="shared" si="156"/>
        <v>2.4809877570071381</v>
      </c>
      <c r="CN57" s="18">
        <f t="shared" si="156"/>
        <v>2.9403075761841997</v>
      </c>
      <c r="CO57" s="18">
        <f t="shared" si="156"/>
        <v>3.2426156169803768</v>
      </c>
      <c r="CP57" s="18">
        <f t="shared" si="156"/>
        <v>3.3892571669159106</v>
      </c>
      <c r="CR57" s="68">
        <f t="shared" si="137"/>
        <v>-8.7700430818223563</v>
      </c>
      <c r="CS57" s="69">
        <f t="shared" si="138"/>
        <v>38.166490757017904</v>
      </c>
      <c r="CT57" s="69">
        <f t="shared" si="139"/>
        <v>29.396447675195546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0.1632622335728553</v>
      </c>
      <c r="C58" s="18">
        <f t="shared" si="148"/>
        <v>0.10238209659285127</v>
      </c>
      <c r="D58" s="18">
        <f t="shared" si="148"/>
        <v>0.11697290578484622</v>
      </c>
      <c r="E58" s="18">
        <f t="shared" si="148"/>
        <v>0.11415349839611034</v>
      </c>
      <c r="F58" s="18">
        <f t="shared" si="148"/>
        <v>0.12805649604930536</v>
      </c>
      <c r="H58" s="68">
        <f t="shared" si="105"/>
        <v>72.037492174659008</v>
      </c>
      <c r="I58" s="69">
        <f t="shared" si="106"/>
        <v>89.809581897865613</v>
      </c>
      <c r="J58" s="69">
        <f t="shared" si="107"/>
        <v>161.84707407252463</v>
      </c>
      <c r="L58" t="str">
        <f t="shared" si="140"/>
        <v>51 Skilled agricultural and related trades</v>
      </c>
      <c r="M58" s="18">
        <f t="shared" si="149"/>
        <v>0.12960281037614657</v>
      </c>
      <c r="N58" s="18">
        <f t="shared" si="149"/>
        <v>0.11700201906750086</v>
      </c>
      <c r="O58" s="18">
        <f t="shared" si="149"/>
        <v>0.10137465055322979</v>
      </c>
      <c r="P58" s="18">
        <f t="shared" si="149"/>
        <v>9.2771133126801797E-2</v>
      </c>
      <c r="Q58" s="18">
        <f t="shared" si="149"/>
        <v>0.1050990445849302</v>
      </c>
      <c r="S58" s="68">
        <f t="shared" si="109"/>
        <v>63.416712423148113</v>
      </c>
      <c r="T58" s="69">
        <f t="shared" si="110"/>
        <v>68.280491058885957</v>
      </c>
      <c r="U58" s="69">
        <f t="shared" si="111"/>
        <v>131.6972034820341</v>
      </c>
      <c r="W58" t="str">
        <f t="shared" si="141"/>
        <v>51 Skilled agricultural and related trades</v>
      </c>
      <c r="X58" s="18">
        <f t="shared" si="150"/>
        <v>0.49893215303708205</v>
      </c>
      <c r="Y58" s="18">
        <f t="shared" si="150"/>
        <v>0.50517864761674558</v>
      </c>
      <c r="Z58" s="18">
        <f t="shared" si="150"/>
        <v>0.54752930090141105</v>
      </c>
      <c r="AA58" s="18">
        <f t="shared" si="150"/>
        <v>0.53848780073259206</v>
      </c>
      <c r="AB58" s="18">
        <f t="shared" si="150"/>
        <v>0.63599262837799342</v>
      </c>
      <c r="AD58" s="68">
        <f t="shared" si="113"/>
        <v>58.573543618095336</v>
      </c>
      <c r="AE58" s="69">
        <f t="shared" si="114"/>
        <v>81.998878228308243</v>
      </c>
      <c r="AF58" s="69">
        <f t="shared" si="115"/>
        <v>140.57242184640359</v>
      </c>
      <c r="AH58" t="str">
        <f t="shared" si="142"/>
        <v>51 Skilled agricultural and related trades</v>
      </c>
      <c r="AI58" s="18">
        <f t="shared" si="151"/>
        <v>0.74025547118720603</v>
      </c>
      <c r="AJ58" s="18">
        <f t="shared" si="151"/>
        <v>0.98913720728517684</v>
      </c>
      <c r="AK58" s="18">
        <f t="shared" si="151"/>
        <v>0.92363301935743558</v>
      </c>
      <c r="AL58" s="18">
        <f t="shared" si="151"/>
        <v>1.0097043617733712</v>
      </c>
      <c r="AM58" s="18">
        <f t="shared" si="151"/>
        <v>1.2374086558406177</v>
      </c>
      <c r="AO58" s="68">
        <f t="shared" si="117"/>
        <v>52.070241706497832</v>
      </c>
      <c r="AP58" s="69">
        <f t="shared" si="118"/>
        <v>85.623365673289186</v>
      </c>
      <c r="AQ58" s="69">
        <f t="shared" si="119"/>
        <v>137.69360737978701</v>
      </c>
      <c r="AS58" t="str">
        <f t="shared" si="143"/>
        <v>51 Skilled agricultural and related trades</v>
      </c>
      <c r="AT58" s="18">
        <f t="shared" si="152"/>
        <v>1.1636110880626442</v>
      </c>
      <c r="AU58" s="18">
        <f t="shared" si="152"/>
        <v>1.35782443827886</v>
      </c>
      <c r="AV58" s="18">
        <f t="shared" si="152"/>
        <v>1.3353735289254174</v>
      </c>
      <c r="AW58" s="18">
        <f t="shared" si="152"/>
        <v>1.3327694582097682</v>
      </c>
      <c r="AX58" s="18">
        <f t="shared" si="152"/>
        <v>1.5899927423199554</v>
      </c>
      <c r="AZ58" s="68">
        <f t="shared" si="121"/>
        <v>57.731088827978894</v>
      </c>
      <c r="BA58" s="69">
        <f t="shared" si="122"/>
        <v>79.301653843526111</v>
      </c>
      <c r="BB58" s="69">
        <f t="shared" si="123"/>
        <v>137.03274267150499</v>
      </c>
      <c r="BD58" t="str">
        <f t="shared" si="144"/>
        <v>51 Skilled agricultural and related trades</v>
      </c>
      <c r="BE58" s="18">
        <f t="shared" si="153"/>
        <v>0.58911100016539786</v>
      </c>
      <c r="BF58" s="18">
        <f t="shared" si="153"/>
        <v>0.57514615786358936</v>
      </c>
      <c r="BG58" s="18">
        <f t="shared" si="153"/>
        <v>0.53625906264526135</v>
      </c>
      <c r="BH58" s="18">
        <f t="shared" si="153"/>
        <v>0.50411196855053864</v>
      </c>
      <c r="BI58" s="18">
        <f t="shared" si="153"/>
        <v>0.50891007730757587</v>
      </c>
      <c r="BK58" s="68">
        <f t="shared" si="125"/>
        <v>-5.7378916537230973</v>
      </c>
      <c r="BL58" s="69">
        <f t="shared" si="126"/>
        <v>50.07677505404947</v>
      </c>
      <c r="BM58" s="69">
        <f t="shared" si="127"/>
        <v>44.338883400326374</v>
      </c>
      <c r="BO58" t="str">
        <f t="shared" si="145"/>
        <v>51 Skilled agricultural and related trades</v>
      </c>
      <c r="BP58" s="18">
        <f t="shared" si="154"/>
        <v>0.98471236067600443</v>
      </c>
      <c r="BQ58" s="18">
        <f t="shared" si="154"/>
        <v>1.0164300248430418</v>
      </c>
      <c r="BR58" s="18">
        <f t="shared" si="154"/>
        <v>0.98364135639943917</v>
      </c>
      <c r="BS58" s="18">
        <f t="shared" si="154"/>
        <v>0.9396851642097872</v>
      </c>
      <c r="BT58" s="18">
        <f t="shared" si="154"/>
        <v>1.0739334734488528</v>
      </c>
      <c r="BV58" s="68">
        <f t="shared" si="129"/>
        <v>-5.2159528798855987</v>
      </c>
      <c r="BW58" s="69">
        <f t="shared" si="130"/>
        <v>52.42737329439926</v>
      </c>
      <c r="BX58" s="69">
        <f t="shared" si="131"/>
        <v>47.211420414513668</v>
      </c>
      <c r="BZ58" t="str">
        <f t="shared" si="146"/>
        <v>51 Skilled agricultural and related trades</v>
      </c>
      <c r="CA58" s="18">
        <f t="shared" si="155"/>
        <v>1.1709856350614671</v>
      </c>
      <c r="CB58" s="18">
        <f t="shared" si="155"/>
        <v>1.2234446812024826</v>
      </c>
      <c r="CC58" s="18">
        <f t="shared" si="155"/>
        <v>1.2538344345596251</v>
      </c>
      <c r="CD58" s="18">
        <f t="shared" si="155"/>
        <v>1.227094459517845</v>
      </c>
      <c r="CE58" s="18">
        <f t="shared" si="155"/>
        <v>1.9003128511918477</v>
      </c>
      <c r="CG58" s="68">
        <f t="shared" si="133"/>
        <v>-14.079244920102891</v>
      </c>
      <c r="CH58" s="69">
        <f t="shared" si="134"/>
        <v>41.814179464209339</v>
      </c>
      <c r="CI58" s="69">
        <f t="shared" si="135"/>
        <v>27.734934544106448</v>
      </c>
      <c r="CK58" t="str">
        <f t="shared" si="147"/>
        <v>51 Skilled agricultural and related trades</v>
      </c>
      <c r="CL58" s="18">
        <f t="shared" si="156"/>
        <v>2.0410918536007641</v>
      </c>
      <c r="CM58" s="18">
        <f t="shared" si="156"/>
        <v>2.6000379901039055</v>
      </c>
      <c r="CN58" s="18">
        <f t="shared" si="156"/>
        <v>2.2998663854399202</v>
      </c>
      <c r="CO58" s="18">
        <f t="shared" si="156"/>
        <v>2.6421897414505926</v>
      </c>
      <c r="CP58" s="18">
        <f t="shared" si="156"/>
        <v>1.8921257896665555</v>
      </c>
      <c r="CR58" s="68">
        <f t="shared" si="137"/>
        <v>-34.886189819962574</v>
      </c>
      <c r="CS58" s="69">
        <f t="shared" si="138"/>
        <v>32.951635366517188</v>
      </c>
      <c r="CT58" s="69">
        <f t="shared" si="139"/>
        <v>-1.9345544534453856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0.19608623109794457</v>
      </c>
      <c r="C59" s="18">
        <f t="shared" si="148"/>
        <v>0.17440459968712743</v>
      </c>
      <c r="D59" s="18">
        <f t="shared" si="148"/>
        <v>0.17735168212916116</v>
      </c>
      <c r="E59" s="18">
        <f t="shared" si="148"/>
        <v>0.18099359288662631</v>
      </c>
      <c r="F59" s="18">
        <f t="shared" si="148"/>
        <v>0.19188125181373866</v>
      </c>
      <c r="H59" s="68">
        <f t="shared" si="105"/>
        <v>70.021560752317143</v>
      </c>
      <c r="I59" s="69">
        <f t="shared" si="106"/>
        <v>62.591668080036698</v>
      </c>
      <c r="J59" s="69">
        <f t="shared" si="107"/>
        <v>132.61322883235385</v>
      </c>
      <c r="L59" t="str">
        <f t="shared" si="140"/>
        <v>52 Skilled metal, electrical and electronic trades</v>
      </c>
      <c r="M59" s="18">
        <f t="shared" si="149"/>
        <v>0.53614908902216629</v>
      </c>
      <c r="N59" s="18">
        <f t="shared" si="149"/>
        <v>0.61853613683748221</v>
      </c>
      <c r="O59" s="18">
        <f t="shared" si="149"/>
        <v>0.47106609654958703</v>
      </c>
      <c r="P59" s="18">
        <f t="shared" si="149"/>
        <v>0.52376657063444854</v>
      </c>
      <c r="Q59" s="18">
        <f t="shared" si="149"/>
        <v>0.57209234852859603</v>
      </c>
      <c r="S59" s="68">
        <f t="shared" si="109"/>
        <v>91.430600744086348</v>
      </c>
      <c r="T59" s="69">
        <f t="shared" si="110"/>
        <v>70.892118412540498</v>
      </c>
      <c r="U59" s="69">
        <f t="shared" si="111"/>
        <v>162.32271915662687</v>
      </c>
      <c r="W59" t="str">
        <f t="shared" si="141"/>
        <v>52 Skilled metal, electrical and electronic trades</v>
      </c>
      <c r="X59" s="18">
        <f t="shared" si="150"/>
        <v>0.86991942197320016</v>
      </c>
      <c r="Y59" s="18">
        <f t="shared" si="150"/>
        <v>0.98143334316754383</v>
      </c>
      <c r="Z59" s="18">
        <f t="shared" si="150"/>
        <v>0.80478216281104564</v>
      </c>
      <c r="AA59" s="18">
        <f t="shared" si="150"/>
        <v>0.8541738050774943</v>
      </c>
      <c r="AB59" s="18">
        <f t="shared" si="150"/>
        <v>0.96356026826756247</v>
      </c>
      <c r="AD59" s="68">
        <f t="shared" si="113"/>
        <v>63.450614088588217</v>
      </c>
      <c r="AE59" s="69">
        <f t="shared" si="114"/>
        <v>60.542968759448222</v>
      </c>
      <c r="AF59" s="69">
        <f t="shared" si="115"/>
        <v>123.99358284803645</v>
      </c>
      <c r="AH59" t="str">
        <f t="shared" si="142"/>
        <v>52 Skilled metal, electrical and electronic trades</v>
      </c>
      <c r="AI59" s="18">
        <f t="shared" si="151"/>
        <v>0.91112882283267571</v>
      </c>
      <c r="AJ59" s="18">
        <f t="shared" si="151"/>
        <v>1.1246269442215966</v>
      </c>
      <c r="AK59" s="18">
        <f t="shared" si="151"/>
        <v>0.99364734097261131</v>
      </c>
      <c r="AL59" s="18">
        <f t="shared" si="151"/>
        <v>1.1299815686044183</v>
      </c>
      <c r="AM59" s="18">
        <f t="shared" si="151"/>
        <v>1.3948900201531884</v>
      </c>
      <c r="AO59" s="68">
        <f t="shared" si="117"/>
        <v>59.344922492569872</v>
      </c>
      <c r="AP59" s="69">
        <f t="shared" si="118"/>
        <v>54.63905389110402</v>
      </c>
      <c r="AQ59" s="69">
        <f t="shared" si="119"/>
        <v>113.98397638367391</v>
      </c>
      <c r="AS59" t="str">
        <f t="shared" si="143"/>
        <v>52 Skilled metal, electrical and electronic trades</v>
      </c>
      <c r="AT59" s="18">
        <f t="shared" si="152"/>
        <v>4.6448460048227549</v>
      </c>
      <c r="AU59" s="18">
        <f t="shared" si="152"/>
        <v>4.9619572622946455</v>
      </c>
      <c r="AV59" s="18">
        <f t="shared" si="152"/>
        <v>4.3196725445408175</v>
      </c>
      <c r="AW59" s="18">
        <f t="shared" si="152"/>
        <v>4.3188980218435091</v>
      </c>
      <c r="AX59" s="18">
        <f t="shared" si="152"/>
        <v>4.5925539902221164</v>
      </c>
      <c r="AZ59" s="68">
        <f t="shared" si="121"/>
        <v>40.840762231649599</v>
      </c>
      <c r="BA59" s="69">
        <f t="shared" si="122"/>
        <v>49.74733941668611</v>
      </c>
      <c r="BB59" s="69">
        <f t="shared" si="123"/>
        <v>90.588101648335709</v>
      </c>
      <c r="BD59" t="str">
        <f t="shared" si="144"/>
        <v>52 Skilled metal, electrical and electronic trades</v>
      </c>
      <c r="BE59" s="18">
        <f t="shared" si="153"/>
        <v>6.7166373546621987</v>
      </c>
      <c r="BF59" s="18">
        <f t="shared" si="153"/>
        <v>6.7022437649803406</v>
      </c>
      <c r="BG59" s="18">
        <f t="shared" si="153"/>
        <v>5.6430339628637149</v>
      </c>
      <c r="BH59" s="18">
        <f t="shared" si="153"/>
        <v>5.4342220746266818</v>
      </c>
      <c r="BI59" s="18">
        <f t="shared" si="153"/>
        <v>4.7119589168884088</v>
      </c>
      <c r="BK59" s="68">
        <f t="shared" si="125"/>
        <v>-17.060851100216411</v>
      </c>
      <c r="BL59" s="69">
        <f t="shared" si="126"/>
        <v>31.758422233072451</v>
      </c>
      <c r="BM59" s="69">
        <f t="shared" si="127"/>
        <v>14.697571132856039</v>
      </c>
      <c r="BO59" t="str">
        <f t="shared" si="145"/>
        <v>52 Skilled metal, electrical and electronic trades</v>
      </c>
      <c r="BP59" s="18">
        <f t="shared" si="154"/>
        <v>4.1057726265147911</v>
      </c>
      <c r="BQ59" s="18">
        <f t="shared" si="154"/>
        <v>3.9860459176568246</v>
      </c>
      <c r="BR59" s="18">
        <f t="shared" si="154"/>
        <v>3.660971194731665</v>
      </c>
      <c r="BS59" s="18">
        <f t="shared" si="154"/>
        <v>3.4301021822396014</v>
      </c>
      <c r="BT59" s="18">
        <f t="shared" si="154"/>
        <v>3.4054754645401633</v>
      </c>
      <c r="BV59" s="68">
        <f t="shared" si="129"/>
        <v>-19.243759417352369</v>
      </c>
      <c r="BW59" s="69">
        <f t="shared" si="130"/>
        <v>32.722976847631749</v>
      </c>
      <c r="BX59" s="69">
        <f t="shared" si="131"/>
        <v>13.479217430279377</v>
      </c>
      <c r="BZ59" t="str">
        <f t="shared" si="146"/>
        <v>52 Skilled metal, electrical and electronic trades</v>
      </c>
      <c r="CA59" s="18">
        <f t="shared" si="155"/>
        <v>2.9264049818663209</v>
      </c>
      <c r="CB59" s="18">
        <f t="shared" si="155"/>
        <v>2.9733086316842985</v>
      </c>
      <c r="CC59" s="18">
        <f t="shared" si="155"/>
        <v>2.6999382262593916</v>
      </c>
      <c r="CD59" s="18">
        <f t="shared" si="155"/>
        <v>2.6240129504797549</v>
      </c>
      <c r="CE59" s="18">
        <f t="shared" si="155"/>
        <v>2.1852888844897769</v>
      </c>
      <c r="CG59" s="68">
        <f t="shared" si="133"/>
        <v>-54.115267787456148</v>
      </c>
      <c r="CH59" s="69">
        <f t="shared" si="134"/>
        <v>26.756585424468614</v>
      </c>
      <c r="CI59" s="69">
        <f t="shared" si="135"/>
        <v>-27.35868236298753</v>
      </c>
      <c r="CK59" t="str">
        <f t="shared" si="147"/>
        <v>52 Skilled metal, electrical and electronic trades</v>
      </c>
      <c r="CL59" s="18">
        <f t="shared" si="156"/>
        <v>3.181803645717054</v>
      </c>
      <c r="CM59" s="18">
        <f t="shared" si="156"/>
        <v>3.9623351423424742</v>
      </c>
      <c r="CN59" s="18">
        <f t="shared" si="156"/>
        <v>3.3203560546899915</v>
      </c>
      <c r="CO59" s="18">
        <f t="shared" si="156"/>
        <v>3.6074061166451892</v>
      </c>
      <c r="CP59" s="18">
        <f t="shared" si="156"/>
        <v>2.7680981988388318</v>
      </c>
      <c r="CR59" s="68">
        <f t="shared" si="137"/>
        <v>-34.018445203012455</v>
      </c>
      <c r="CS59" s="69">
        <f t="shared" si="138"/>
        <v>28.276576422306103</v>
      </c>
      <c r="CT59" s="69">
        <f t="shared" si="139"/>
        <v>-5.7418687807063495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7.1315063846714682E-2</v>
      </c>
      <c r="C60" s="18">
        <f t="shared" si="148"/>
        <v>5.3094236170221271E-2</v>
      </c>
      <c r="D60" s="18">
        <f t="shared" si="148"/>
        <v>4.6334528897367666E-2</v>
      </c>
      <c r="E60" s="18">
        <f t="shared" si="148"/>
        <v>6.4764832606913542E-2</v>
      </c>
      <c r="F60" s="18">
        <f t="shared" si="148"/>
        <v>4.9872667947864761E-2</v>
      </c>
      <c r="H60" s="68">
        <f t="shared" si="105"/>
        <v>69.147123741423627</v>
      </c>
      <c r="I60" s="69">
        <f t="shared" si="106"/>
        <v>75.814500920917681</v>
      </c>
      <c r="J60" s="69">
        <f t="shared" si="107"/>
        <v>144.96162466234134</v>
      </c>
      <c r="L60" t="str">
        <f t="shared" si="140"/>
        <v>53 Skilled construction and building trades</v>
      </c>
      <c r="M60" s="18">
        <f t="shared" si="149"/>
        <v>0.23445784156934563</v>
      </c>
      <c r="N60" s="18">
        <f t="shared" si="149"/>
        <v>0.22500947971534685</v>
      </c>
      <c r="O60" s="18">
        <f t="shared" si="149"/>
        <v>0.18361550423628731</v>
      </c>
      <c r="P60" s="18">
        <f t="shared" si="149"/>
        <v>0.19545694344085623</v>
      </c>
      <c r="Q60" s="18">
        <f t="shared" si="149"/>
        <v>0.18397733366192981</v>
      </c>
      <c r="S60" s="68">
        <f t="shared" si="109"/>
        <v>57.936330059922035</v>
      </c>
      <c r="T60" s="69">
        <f t="shared" si="110"/>
        <v>68.721751792638287</v>
      </c>
      <c r="U60" s="69">
        <f t="shared" si="111"/>
        <v>126.65808185256031</v>
      </c>
      <c r="W60" t="str">
        <f t="shared" si="141"/>
        <v>53 Skilled construction and building trades</v>
      </c>
      <c r="X60" s="18">
        <f t="shared" si="150"/>
        <v>0.44035553230052876</v>
      </c>
      <c r="Y60" s="18">
        <f t="shared" si="150"/>
        <v>0.44610309424927619</v>
      </c>
      <c r="Z60" s="18">
        <f t="shared" si="150"/>
        <v>0.39597923649191075</v>
      </c>
      <c r="AA60" s="18">
        <f t="shared" si="150"/>
        <v>0.41709949151073195</v>
      </c>
      <c r="AB60" s="18">
        <f t="shared" si="150"/>
        <v>0.45935357801582838</v>
      </c>
      <c r="AD60" s="68">
        <f t="shared" si="113"/>
        <v>58.365546732348847</v>
      </c>
      <c r="AE60" s="69">
        <f t="shared" si="114"/>
        <v>64.029360188615385</v>
      </c>
      <c r="AF60" s="69">
        <f t="shared" si="115"/>
        <v>122.39490692096425</v>
      </c>
      <c r="AH60" t="str">
        <f t="shared" si="142"/>
        <v>53 Skilled construction and building trades</v>
      </c>
      <c r="AI60" s="18">
        <f t="shared" si="151"/>
        <v>0.73396069715998369</v>
      </c>
      <c r="AJ60" s="18">
        <f t="shared" si="151"/>
        <v>0.96569648073838965</v>
      </c>
      <c r="AK60" s="18">
        <f t="shared" si="151"/>
        <v>0.88927114529514428</v>
      </c>
      <c r="AL60" s="18">
        <f t="shared" si="151"/>
        <v>1.0788657898926468</v>
      </c>
      <c r="AM60" s="18">
        <f t="shared" si="151"/>
        <v>1.3682245065539973</v>
      </c>
      <c r="AO60" s="68">
        <f t="shared" si="117"/>
        <v>74.644012574956065</v>
      </c>
      <c r="AP60" s="69">
        <f t="shared" si="118"/>
        <v>70.631557375178986</v>
      </c>
      <c r="AQ60" s="69">
        <f t="shared" si="119"/>
        <v>145.27556995013506</v>
      </c>
      <c r="AS60" t="str">
        <f t="shared" si="143"/>
        <v>53 Skilled construction and building trades</v>
      </c>
      <c r="AT60" s="18">
        <f t="shared" si="152"/>
        <v>1.5171929120586307</v>
      </c>
      <c r="AU60" s="18">
        <f t="shared" si="152"/>
        <v>1.6067924225867491</v>
      </c>
      <c r="AV60" s="18">
        <f t="shared" si="152"/>
        <v>1.4128887002467163</v>
      </c>
      <c r="AW60" s="18">
        <f t="shared" si="152"/>
        <v>1.5431626868666999</v>
      </c>
      <c r="AX60" s="18">
        <f t="shared" si="152"/>
        <v>1.5853368256582048</v>
      </c>
      <c r="AZ60" s="68">
        <f t="shared" si="121"/>
        <v>48.640965776838307</v>
      </c>
      <c r="BA60" s="69">
        <f t="shared" si="122"/>
        <v>62.546929228652296</v>
      </c>
      <c r="BB60" s="69">
        <f t="shared" si="123"/>
        <v>111.1878950054906</v>
      </c>
      <c r="BD60" t="str">
        <f t="shared" si="144"/>
        <v>53 Skilled construction and building trades</v>
      </c>
      <c r="BE60" s="18">
        <f t="shared" si="153"/>
        <v>4.737655970745454</v>
      </c>
      <c r="BF60" s="18">
        <f t="shared" si="153"/>
        <v>4.4481871025622208</v>
      </c>
      <c r="BG60" s="18">
        <f t="shared" si="153"/>
        <v>3.7962502002960385</v>
      </c>
      <c r="BH60" s="18">
        <f t="shared" si="153"/>
        <v>3.7501253242991495</v>
      </c>
      <c r="BI60" s="18">
        <f t="shared" si="153"/>
        <v>3.3279118480215155</v>
      </c>
      <c r="BK60" s="68">
        <f t="shared" si="125"/>
        <v>-12.926153610912253</v>
      </c>
      <c r="BL60" s="69">
        <f t="shared" si="126"/>
        <v>35.494336669554791</v>
      </c>
      <c r="BM60" s="69">
        <f t="shared" si="127"/>
        <v>22.568183058642539</v>
      </c>
      <c r="BO60" t="str">
        <f t="shared" si="145"/>
        <v>53 Skilled construction and building trades</v>
      </c>
      <c r="BP60" s="18">
        <f t="shared" si="154"/>
        <v>4.1585192304357435</v>
      </c>
      <c r="BQ60" s="18">
        <f t="shared" si="154"/>
        <v>4.2303861096095599</v>
      </c>
      <c r="BR60" s="18">
        <f t="shared" si="154"/>
        <v>3.9336436950693736</v>
      </c>
      <c r="BS60" s="18">
        <f t="shared" si="154"/>
        <v>4.0915398215332042</v>
      </c>
      <c r="BT60" s="18">
        <f t="shared" si="154"/>
        <v>4.6374293091953938</v>
      </c>
      <c r="BV60" s="68">
        <f t="shared" si="129"/>
        <v>2.347427773745729</v>
      </c>
      <c r="BW60" s="69">
        <f t="shared" si="130"/>
        <v>45.224917427836367</v>
      </c>
      <c r="BX60" s="69">
        <f t="shared" si="131"/>
        <v>47.572345201582095</v>
      </c>
      <c r="BZ60" t="str">
        <f t="shared" si="146"/>
        <v>53 Skilled construction and building trades</v>
      </c>
      <c r="CA60" s="18">
        <f t="shared" si="155"/>
        <v>3.0827399248045695</v>
      </c>
      <c r="CB60" s="18">
        <f t="shared" si="155"/>
        <v>3.2026825694162082</v>
      </c>
      <c r="CC60" s="18">
        <f t="shared" si="155"/>
        <v>3.0289907642038387</v>
      </c>
      <c r="CD60" s="18">
        <f t="shared" si="155"/>
        <v>3.2077113634520469</v>
      </c>
      <c r="CE60" s="18">
        <f t="shared" si="155"/>
        <v>4.1251220735938849</v>
      </c>
      <c r="CG60" s="68">
        <f t="shared" si="133"/>
        <v>-22.793826502009694</v>
      </c>
      <c r="CH60" s="69">
        <f t="shared" si="134"/>
        <v>35.51107936452415</v>
      </c>
      <c r="CI60" s="69">
        <f t="shared" si="135"/>
        <v>12.717252862514453</v>
      </c>
      <c r="CK60" t="str">
        <f t="shared" si="147"/>
        <v>53 Skilled construction and building trades</v>
      </c>
      <c r="CL60" s="18">
        <f t="shared" si="156"/>
        <v>4.7734582426865142</v>
      </c>
      <c r="CM60" s="18">
        <f t="shared" si="156"/>
        <v>4.9416353474647794</v>
      </c>
      <c r="CN60" s="18">
        <f t="shared" si="156"/>
        <v>4.1242958824555949</v>
      </c>
      <c r="CO60" s="18">
        <f t="shared" si="156"/>
        <v>3.554016768283911</v>
      </c>
      <c r="CP60" s="18">
        <f t="shared" si="156"/>
        <v>0.93090639502640748</v>
      </c>
      <c r="CR60" s="68">
        <f t="shared" si="137"/>
        <v>-82.135868423581925</v>
      </c>
      <c r="CS60" s="69">
        <f t="shared" si="138"/>
        <v>15.602219919376994</v>
      </c>
      <c r="CT60" s="69">
        <f t="shared" si="139"/>
        <v>-66.533648504204947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0.53441052826106583</v>
      </c>
      <c r="C61" s="18">
        <f t="shared" si="148"/>
        <v>0.45454238849129491</v>
      </c>
      <c r="D61" s="18">
        <f t="shared" si="148"/>
        <v>0.39791842294264806</v>
      </c>
      <c r="E61" s="18">
        <f t="shared" si="148"/>
        <v>0.4673138478880503</v>
      </c>
      <c r="F61" s="18">
        <f t="shared" si="148"/>
        <v>0.51537068364466121</v>
      </c>
      <c r="H61" s="68">
        <f t="shared" si="105"/>
        <v>103.53187395858654</v>
      </c>
      <c r="I61" s="69">
        <f t="shared" si="106"/>
        <v>87.010219416571374</v>
      </c>
      <c r="J61" s="69">
        <f t="shared" si="107"/>
        <v>190.54209337515792</v>
      </c>
      <c r="L61" t="str">
        <f t="shared" si="140"/>
        <v>54 Textiles, printing and other skilled trades</v>
      </c>
      <c r="M61" s="18">
        <f t="shared" si="149"/>
        <v>0.53153672331931168</v>
      </c>
      <c r="N61" s="18">
        <f t="shared" si="149"/>
        <v>0.54655486049176583</v>
      </c>
      <c r="O61" s="18">
        <f t="shared" si="149"/>
        <v>0.49711563189009367</v>
      </c>
      <c r="P61" s="18">
        <f t="shared" si="149"/>
        <v>0.54589316311729552</v>
      </c>
      <c r="Q61" s="18">
        <f t="shared" si="149"/>
        <v>0.62595265696189983</v>
      </c>
      <c r="S61" s="68">
        <f t="shared" si="109"/>
        <v>98.47743499687293</v>
      </c>
      <c r="T61" s="69">
        <f t="shared" si="110"/>
        <v>86.205294344885345</v>
      </c>
      <c r="U61" s="69">
        <f t="shared" si="111"/>
        <v>184.68272934175823</v>
      </c>
      <c r="W61" t="str">
        <f t="shared" si="141"/>
        <v>54 Textiles, printing and other skilled trades</v>
      </c>
      <c r="X61" s="18">
        <f t="shared" si="150"/>
        <v>0.8158125872598202</v>
      </c>
      <c r="Y61" s="18">
        <f t="shared" si="150"/>
        <v>0.72660116103481709</v>
      </c>
      <c r="Z61" s="18">
        <f t="shared" si="150"/>
        <v>0.69763776303025171</v>
      </c>
      <c r="AA61" s="18">
        <f t="shared" si="150"/>
        <v>0.82202825238638111</v>
      </c>
      <c r="AB61" s="18">
        <f t="shared" si="150"/>
        <v>0.91814473558265342</v>
      </c>
      <c r="AD61" s="68">
        <f t="shared" si="113"/>
        <v>79.666530942963206</v>
      </c>
      <c r="AE61" s="69">
        <f t="shared" si="114"/>
        <v>81.873319062784034</v>
      </c>
      <c r="AF61" s="69">
        <f t="shared" si="115"/>
        <v>161.53985000574724</v>
      </c>
      <c r="AH61" t="str">
        <f t="shared" si="142"/>
        <v>54 Textiles, printing and other skilled trades</v>
      </c>
      <c r="AI61" s="18">
        <f t="shared" si="151"/>
        <v>0.90358243221424439</v>
      </c>
      <c r="AJ61" s="18">
        <f t="shared" si="151"/>
        <v>0.81630201472953423</v>
      </c>
      <c r="AK61" s="18">
        <f t="shared" si="151"/>
        <v>0.88524630269389992</v>
      </c>
      <c r="AL61" s="18">
        <f t="shared" si="151"/>
        <v>1.0168828857718193</v>
      </c>
      <c r="AM61" s="18">
        <f t="shared" si="151"/>
        <v>1.2013650839532728</v>
      </c>
      <c r="AO61" s="68">
        <f t="shared" si="117"/>
        <v>54.042805975389676</v>
      </c>
      <c r="AP61" s="69">
        <f t="shared" si="118"/>
        <v>72.866996430052723</v>
      </c>
      <c r="AQ61" s="69">
        <f t="shared" si="119"/>
        <v>126.90980240544238</v>
      </c>
      <c r="AS61" t="str">
        <f t="shared" si="143"/>
        <v>54 Textiles, printing and other skilled trades</v>
      </c>
      <c r="AT61" s="18">
        <f t="shared" si="152"/>
        <v>1.2879749308735933</v>
      </c>
      <c r="AU61" s="18">
        <f t="shared" si="152"/>
        <v>1.1253073491025245</v>
      </c>
      <c r="AV61" s="18">
        <f t="shared" si="152"/>
        <v>1.0852523834513053</v>
      </c>
      <c r="AW61" s="18">
        <f t="shared" si="152"/>
        <v>1.2223628370428825</v>
      </c>
      <c r="AX61" s="18">
        <f t="shared" si="152"/>
        <v>1.3258637345321391</v>
      </c>
      <c r="AZ61" s="68">
        <f t="shared" si="121"/>
        <v>61.842681631723991</v>
      </c>
      <c r="BA61" s="69">
        <f t="shared" si="122"/>
        <v>73.091987195445441</v>
      </c>
      <c r="BB61" s="69">
        <f t="shared" si="123"/>
        <v>134.93466882716942</v>
      </c>
      <c r="BD61" t="str">
        <f t="shared" si="144"/>
        <v>54 Textiles, printing and other skilled trades</v>
      </c>
      <c r="BE61" s="18">
        <f t="shared" si="153"/>
        <v>2.2226374551015806</v>
      </c>
      <c r="BF61" s="18">
        <f t="shared" si="153"/>
        <v>1.9760824078944126</v>
      </c>
      <c r="BG61" s="18">
        <f t="shared" si="153"/>
        <v>1.852840975886648</v>
      </c>
      <c r="BH61" s="18">
        <f t="shared" si="153"/>
        <v>2.0447894335763199</v>
      </c>
      <c r="BI61" s="18">
        <f t="shared" si="153"/>
        <v>2.0314402490014905</v>
      </c>
      <c r="BK61" s="68">
        <f t="shared" si="125"/>
        <v>8.902199062312441</v>
      </c>
      <c r="BL61" s="69">
        <f t="shared" si="126"/>
        <v>46.469632845393008</v>
      </c>
      <c r="BM61" s="69">
        <f t="shared" si="127"/>
        <v>55.371831907705449</v>
      </c>
      <c r="BO61" t="str">
        <f t="shared" si="145"/>
        <v>54 Textiles, printing and other skilled trades</v>
      </c>
      <c r="BP61" s="18">
        <f t="shared" si="154"/>
        <v>2.5560995503835584</v>
      </c>
      <c r="BQ61" s="18">
        <f t="shared" si="154"/>
        <v>2.1618688074335815</v>
      </c>
      <c r="BR61" s="18">
        <f t="shared" si="154"/>
        <v>2.2665421028735957</v>
      </c>
      <c r="BS61" s="18">
        <f t="shared" si="154"/>
        <v>2.2840182616906572</v>
      </c>
      <c r="BT61" s="18">
        <f t="shared" si="154"/>
        <v>2.4348832655080881</v>
      </c>
      <c r="BV61" s="68">
        <f t="shared" si="129"/>
        <v>-6.7370811778692685</v>
      </c>
      <c r="BW61" s="69">
        <f t="shared" si="130"/>
        <v>37.566343801075128</v>
      </c>
      <c r="BX61" s="69">
        <f t="shared" si="131"/>
        <v>30.82926262320586</v>
      </c>
      <c r="BZ61" t="str">
        <f t="shared" si="146"/>
        <v>54 Textiles, printing and other skilled trades</v>
      </c>
      <c r="CA61" s="18">
        <f t="shared" si="155"/>
        <v>2.9834918456150645</v>
      </c>
      <c r="CB61" s="18">
        <f t="shared" si="155"/>
        <v>2.6843785241472773</v>
      </c>
      <c r="CC61" s="18">
        <f t="shared" si="155"/>
        <v>2.871372820255127</v>
      </c>
      <c r="CD61" s="18">
        <f t="shared" si="155"/>
        <v>3.1811888828230703</v>
      </c>
      <c r="CE61" s="18">
        <f t="shared" si="155"/>
        <v>3.4905488296125471</v>
      </c>
      <c r="CG61" s="68">
        <f t="shared" si="133"/>
        <v>-31.084437521982661</v>
      </c>
      <c r="CH61" s="69">
        <f t="shared" si="134"/>
        <v>34.776447244537486</v>
      </c>
      <c r="CI61" s="69">
        <f t="shared" si="135"/>
        <v>3.692009722554821</v>
      </c>
      <c r="CK61" t="str">
        <f t="shared" si="147"/>
        <v>54 Textiles, printing and other skilled trades</v>
      </c>
      <c r="CL61" s="18">
        <f t="shared" si="156"/>
        <v>4.0392988799128355</v>
      </c>
      <c r="CM61" s="18">
        <f t="shared" si="156"/>
        <v>3.5504333592006305</v>
      </c>
      <c r="CN61" s="18">
        <f t="shared" si="156"/>
        <v>3.8146117823034178</v>
      </c>
      <c r="CO61" s="18">
        <f t="shared" si="156"/>
        <v>3.1911807131999219</v>
      </c>
      <c r="CP61" s="18">
        <f t="shared" si="156"/>
        <v>3.2663090894054378</v>
      </c>
      <c r="CR61" s="68">
        <f t="shared" si="137"/>
        <v>-32.230755636522936</v>
      </c>
      <c r="CS61" s="69">
        <f t="shared" si="138"/>
        <v>24.120716608566784</v>
      </c>
      <c r="CT61" s="69">
        <f t="shared" si="139"/>
        <v>-8.1100390279561498</v>
      </c>
    </row>
    <row r="62" spans="1:98" x14ac:dyDescent="0.2">
      <c r="A62" t="str">
        <f t="shared" si="103"/>
        <v>61 Caring personal service occupations</v>
      </c>
      <c r="B62" s="18">
        <f t="shared" si="148"/>
        <v>0.47540619764839914</v>
      </c>
      <c r="C62" s="18">
        <f t="shared" si="148"/>
        <v>0.46798131159100731</v>
      </c>
      <c r="D62" s="18">
        <f t="shared" si="148"/>
        <v>0.43693821094081281</v>
      </c>
      <c r="E62" s="18">
        <f t="shared" si="148"/>
        <v>0.48531237720608833</v>
      </c>
      <c r="F62" s="18">
        <f t="shared" si="148"/>
        <v>0.52250926279719812</v>
      </c>
      <c r="H62" s="68">
        <f t="shared" si="105"/>
        <v>87.923345416581938</v>
      </c>
      <c r="I62" s="69">
        <f t="shared" si="106"/>
        <v>84.062360121113059</v>
      </c>
      <c r="J62" s="69">
        <f t="shared" si="107"/>
        <v>171.985705537695</v>
      </c>
      <c r="L62" t="str">
        <f t="shared" si="140"/>
        <v>61 Caring personal service occupations</v>
      </c>
      <c r="M62" s="18">
        <f t="shared" si="149"/>
        <v>3.5800797994670877</v>
      </c>
      <c r="N62" s="18">
        <f t="shared" si="149"/>
        <v>3.481238774708606</v>
      </c>
      <c r="O62" s="18">
        <f t="shared" si="149"/>
        <v>3.3603285915583578</v>
      </c>
      <c r="P62" s="18">
        <f t="shared" si="149"/>
        <v>3.7954858958988376</v>
      </c>
      <c r="Q62" s="18">
        <f t="shared" si="149"/>
        <v>4.1937410554869787</v>
      </c>
      <c r="S62" s="68">
        <f t="shared" si="109"/>
        <v>96.719284169865972</v>
      </c>
      <c r="T62" s="69">
        <f t="shared" si="110"/>
        <v>90.969811244856871</v>
      </c>
      <c r="U62" s="69">
        <f t="shared" si="111"/>
        <v>187.68909541472286</v>
      </c>
      <c r="W62" t="str">
        <f t="shared" si="141"/>
        <v>61 Caring personal service occupations</v>
      </c>
      <c r="X62" s="18">
        <f t="shared" si="150"/>
        <v>5.7305288573194932</v>
      </c>
      <c r="Y62" s="18">
        <f t="shared" si="150"/>
        <v>5.3946361821174538</v>
      </c>
      <c r="Z62" s="18">
        <f t="shared" si="150"/>
        <v>5.2241412318823786</v>
      </c>
      <c r="AA62" s="18">
        <f t="shared" si="150"/>
        <v>5.6309188363579903</v>
      </c>
      <c r="AB62" s="18">
        <f t="shared" si="150"/>
        <v>5.8947386207864358</v>
      </c>
      <c r="AD62" s="68">
        <f t="shared" si="113"/>
        <v>54.040761979684916</v>
      </c>
      <c r="AE62" s="69">
        <f t="shared" si="114"/>
        <v>84.587317314050907</v>
      </c>
      <c r="AF62" s="69">
        <f t="shared" si="115"/>
        <v>138.62807929373582</v>
      </c>
      <c r="AH62" t="str">
        <f t="shared" si="142"/>
        <v>61 Caring personal service occupations</v>
      </c>
      <c r="AI62" s="18">
        <f t="shared" si="151"/>
        <v>16.008237244027775</v>
      </c>
      <c r="AJ62" s="18">
        <f t="shared" si="151"/>
        <v>15.189762777308138</v>
      </c>
      <c r="AK62" s="18">
        <f t="shared" si="151"/>
        <v>15.021002577623635</v>
      </c>
      <c r="AL62" s="18">
        <f t="shared" si="151"/>
        <v>15.114322180643484</v>
      </c>
      <c r="AM62" s="18">
        <f t="shared" si="151"/>
        <v>14.317947858192879</v>
      </c>
      <c r="AO62" s="68">
        <f t="shared" si="117"/>
        <v>8.1962958506535379</v>
      </c>
      <c r="AP62" s="69">
        <f t="shared" si="118"/>
        <v>61.204049802169379</v>
      </c>
      <c r="AQ62" s="69">
        <f t="shared" si="119"/>
        <v>69.400345652822921</v>
      </c>
      <c r="AS62" t="str">
        <f t="shared" si="143"/>
        <v>61 Caring personal service occupations</v>
      </c>
      <c r="AT62" s="18">
        <f t="shared" si="152"/>
        <v>10.550431084441851</v>
      </c>
      <c r="AU62" s="18">
        <f t="shared" si="152"/>
        <v>9.8439538030662597</v>
      </c>
      <c r="AV62" s="18">
        <f t="shared" si="152"/>
        <v>9.6822590043600609</v>
      </c>
      <c r="AW62" s="18">
        <f t="shared" si="152"/>
        <v>9.7014748326982136</v>
      </c>
      <c r="AX62" s="18">
        <f t="shared" si="152"/>
        <v>9.2899640266134327</v>
      </c>
      <c r="AZ62" s="68">
        <f t="shared" si="121"/>
        <v>27.104889844732437</v>
      </c>
      <c r="BA62" s="69">
        <f t="shared" si="122"/>
        <v>68.937506317179611</v>
      </c>
      <c r="BB62" s="69">
        <f t="shared" si="123"/>
        <v>96.042396161912052</v>
      </c>
      <c r="BD62" t="str">
        <f t="shared" si="144"/>
        <v>61 Caring personal service occupations</v>
      </c>
      <c r="BE62" s="18">
        <f t="shared" si="153"/>
        <v>15.298525927251388</v>
      </c>
      <c r="BF62" s="18">
        <f t="shared" si="153"/>
        <v>15.990825959985905</v>
      </c>
      <c r="BG62" s="18">
        <f t="shared" si="153"/>
        <v>17.153137630888697</v>
      </c>
      <c r="BH62" s="18">
        <f t="shared" si="153"/>
        <v>18.069413227498359</v>
      </c>
      <c r="BI62" s="18">
        <f t="shared" si="153"/>
        <v>20.996116097186331</v>
      </c>
      <c r="BK62" s="68">
        <f t="shared" si="125"/>
        <v>21.581119103289861</v>
      </c>
      <c r="BL62" s="69">
        <f t="shared" si="126"/>
        <v>61.226651270081234</v>
      </c>
      <c r="BM62" s="69">
        <f t="shared" si="127"/>
        <v>82.807770373371099</v>
      </c>
      <c r="BO62" t="str">
        <f t="shared" si="145"/>
        <v>61 Caring personal service occupations</v>
      </c>
      <c r="BP62" s="18">
        <f t="shared" si="154"/>
        <v>12.206477985235912</v>
      </c>
      <c r="BQ62" s="18">
        <f t="shared" si="154"/>
        <v>12.233929632806346</v>
      </c>
      <c r="BR62" s="18">
        <f t="shared" si="154"/>
        <v>12.285292808683982</v>
      </c>
      <c r="BS62" s="18">
        <f t="shared" si="154"/>
        <v>12.467236299750756</v>
      </c>
      <c r="BT62" s="18">
        <f t="shared" si="154"/>
        <v>12.273835558193451</v>
      </c>
      <c r="BV62" s="68">
        <f t="shared" si="129"/>
        <v>-13.265987596032462</v>
      </c>
      <c r="BW62" s="69">
        <f t="shared" si="130"/>
        <v>46.633525963401375</v>
      </c>
      <c r="BX62" s="69">
        <f t="shared" si="131"/>
        <v>33.367538367368915</v>
      </c>
      <c r="BZ62" t="str">
        <f t="shared" si="146"/>
        <v>61 Caring personal service occupations</v>
      </c>
      <c r="CA62" s="18">
        <f t="shared" si="155"/>
        <v>5.1868733179085353</v>
      </c>
      <c r="CB62" s="18">
        <f t="shared" si="155"/>
        <v>2.7745477815475623</v>
      </c>
      <c r="CC62" s="18">
        <f t="shared" si="155"/>
        <v>2.5418918736156577</v>
      </c>
      <c r="CD62" s="18">
        <f t="shared" si="155"/>
        <v>2.0327372129028807</v>
      </c>
      <c r="CE62" s="18">
        <f t="shared" si="155"/>
        <v>2.4005047579899528</v>
      </c>
      <c r="CG62" s="68">
        <f t="shared" si="133"/>
        <v>-46.462428066493509</v>
      </c>
      <c r="CH62" s="69">
        <f t="shared" si="134"/>
        <v>21.956869984892656</v>
      </c>
      <c r="CI62" s="69">
        <f t="shared" si="135"/>
        <v>-24.505558081600856</v>
      </c>
      <c r="CK62" t="str">
        <f t="shared" si="147"/>
        <v>61 Caring personal service occupations</v>
      </c>
      <c r="CL62" s="18">
        <f t="shared" si="156"/>
        <v>2.0810889580979888</v>
      </c>
      <c r="CM62" s="18">
        <f t="shared" si="156"/>
        <v>1.9967150991182681</v>
      </c>
      <c r="CN62" s="18">
        <f t="shared" si="156"/>
        <v>2.0342460691745781</v>
      </c>
      <c r="CO62" s="18">
        <f t="shared" si="156"/>
        <v>2.657934818545681</v>
      </c>
      <c r="CP62" s="18">
        <f t="shared" si="156"/>
        <v>3.6668947279753561</v>
      </c>
      <c r="CR62" s="68">
        <f t="shared" si="137"/>
        <v>42.666059582061663</v>
      </c>
      <c r="CS62" s="69">
        <f t="shared" si="138"/>
        <v>33.6730858533939</v>
      </c>
      <c r="CT62" s="69">
        <f t="shared" si="139"/>
        <v>76.339145435455563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0.12148756916988813</v>
      </c>
      <c r="C63" s="18">
        <f t="shared" si="148"/>
        <v>0.19044969054076175</v>
      </c>
      <c r="D63" s="18">
        <f t="shared" si="148"/>
        <v>0.14630565443991969</v>
      </c>
      <c r="E63" s="18">
        <f t="shared" si="148"/>
        <v>0.14898101235364555</v>
      </c>
      <c r="F63" s="18">
        <f t="shared" si="148"/>
        <v>0.15377021075169059</v>
      </c>
      <c r="H63" s="68">
        <f t="shared" si="105"/>
        <v>65.164940761684051</v>
      </c>
      <c r="I63" s="69">
        <f t="shared" si="106"/>
        <v>74.711203583674347</v>
      </c>
      <c r="J63" s="69">
        <f t="shared" si="107"/>
        <v>139.8761443453584</v>
      </c>
      <c r="L63" t="str">
        <f t="shared" si="140"/>
        <v>62 Leisure, travel and related personal service occupations</v>
      </c>
      <c r="M63" s="18">
        <f t="shared" si="149"/>
        <v>0.51227151471837817</v>
      </c>
      <c r="N63" s="18">
        <f t="shared" si="149"/>
        <v>0.51824609321519288</v>
      </c>
      <c r="O63" s="18">
        <f t="shared" si="149"/>
        <v>0.43571925565626035</v>
      </c>
      <c r="P63" s="18">
        <f t="shared" si="149"/>
        <v>0.41613759020996632</v>
      </c>
      <c r="Q63" s="18">
        <f t="shared" si="149"/>
        <v>0.42038192301057942</v>
      </c>
      <c r="S63" s="68">
        <f t="shared" si="109"/>
        <v>52.077285084766686</v>
      </c>
      <c r="T63" s="69">
        <f t="shared" si="110"/>
        <v>71.094408296666543</v>
      </c>
      <c r="U63" s="69">
        <f t="shared" si="111"/>
        <v>123.17169338143323</v>
      </c>
      <c r="W63" t="str">
        <f t="shared" si="141"/>
        <v>62 Leisure, travel and related personal service occupations</v>
      </c>
      <c r="X63" s="18">
        <f t="shared" si="150"/>
        <v>1.079121315148478</v>
      </c>
      <c r="Y63" s="18">
        <f t="shared" si="150"/>
        <v>1.1909632237702159</v>
      </c>
      <c r="Z63" s="18">
        <f t="shared" si="150"/>
        <v>0.99613139645061655</v>
      </c>
      <c r="AA63" s="18">
        <f t="shared" si="150"/>
        <v>1.0057426742253461</v>
      </c>
      <c r="AB63" s="18">
        <f t="shared" si="150"/>
        <v>1.0734394213617222</v>
      </c>
      <c r="AD63" s="68">
        <f t="shared" si="113"/>
        <v>47.111602622133283</v>
      </c>
      <c r="AE63" s="69">
        <f t="shared" si="114"/>
        <v>75.482000078605168</v>
      </c>
      <c r="AF63" s="69">
        <f t="shared" si="115"/>
        <v>122.59360270073844</v>
      </c>
      <c r="AH63" t="str">
        <f t="shared" si="142"/>
        <v>62 Leisure, travel and related personal service occupations</v>
      </c>
      <c r="AI63" s="18">
        <f t="shared" si="151"/>
        <v>2.0864837886968268</v>
      </c>
      <c r="AJ63" s="18">
        <f t="shared" si="151"/>
        <v>2.4943276813844411</v>
      </c>
      <c r="AK63" s="18">
        <f t="shared" si="151"/>
        <v>2.1248195019282998</v>
      </c>
      <c r="AL63" s="18">
        <f t="shared" si="151"/>
        <v>2.2572621380170474</v>
      </c>
      <c r="AM63" s="18">
        <f t="shared" si="151"/>
        <v>2.6530475529040722</v>
      </c>
      <c r="AO63" s="68">
        <f t="shared" si="117"/>
        <v>41.72730452047324</v>
      </c>
      <c r="AP63" s="69">
        <f t="shared" si="118"/>
        <v>73.834932396856018</v>
      </c>
      <c r="AQ63" s="69">
        <f t="shared" si="119"/>
        <v>115.56223691732926</v>
      </c>
      <c r="AS63" t="str">
        <f t="shared" si="143"/>
        <v>62 Leisure, travel and related personal service occupations</v>
      </c>
      <c r="AT63" s="18">
        <f t="shared" si="152"/>
        <v>3.1185763633049692</v>
      </c>
      <c r="AU63" s="18">
        <f t="shared" si="152"/>
        <v>3.2933709470363803</v>
      </c>
      <c r="AV63" s="18">
        <f t="shared" si="152"/>
        <v>3.0784437807084952</v>
      </c>
      <c r="AW63" s="18">
        <f t="shared" si="152"/>
        <v>3.1516036592311432</v>
      </c>
      <c r="AX63" s="18">
        <f t="shared" si="152"/>
        <v>3.6200460323381214</v>
      </c>
      <c r="AZ63" s="68">
        <f t="shared" si="121"/>
        <v>55.778597160394028</v>
      </c>
      <c r="BA63" s="69">
        <f t="shared" si="122"/>
        <v>77.146839911432536</v>
      </c>
      <c r="BB63" s="69">
        <f t="shared" si="123"/>
        <v>132.92543707182656</v>
      </c>
      <c r="BD63" t="str">
        <f t="shared" si="144"/>
        <v>62 Leisure, travel and related personal service occupations</v>
      </c>
      <c r="BE63" s="18">
        <f t="shared" si="153"/>
        <v>2.7761191091613662</v>
      </c>
      <c r="BF63" s="18">
        <f t="shared" si="153"/>
        <v>2.7406647244015696</v>
      </c>
      <c r="BG63" s="18">
        <f t="shared" si="153"/>
        <v>2.4946425760128426</v>
      </c>
      <c r="BH63" s="18">
        <f t="shared" si="153"/>
        <v>2.1868926101646839</v>
      </c>
      <c r="BI63" s="18">
        <f t="shared" si="153"/>
        <v>1.9252657701008826</v>
      </c>
      <c r="BK63" s="68">
        <f t="shared" si="125"/>
        <v>-23.342773431296003</v>
      </c>
      <c r="BL63" s="69">
        <f t="shared" si="126"/>
        <v>38.018441430496729</v>
      </c>
      <c r="BM63" s="69">
        <f t="shared" si="127"/>
        <v>14.675667999200726</v>
      </c>
      <c r="BO63" t="str">
        <f t="shared" si="145"/>
        <v>62 Leisure, travel and related personal service occupations</v>
      </c>
      <c r="BP63" s="18">
        <f t="shared" si="154"/>
        <v>2.7468666865098439</v>
      </c>
      <c r="BQ63" s="18">
        <f t="shared" si="154"/>
        <v>2.8074950042220492</v>
      </c>
      <c r="BR63" s="18">
        <f t="shared" si="154"/>
        <v>2.4524791278666767</v>
      </c>
      <c r="BS63" s="18">
        <f t="shared" si="154"/>
        <v>2.1249370672144536</v>
      </c>
      <c r="BT63" s="18">
        <f t="shared" si="154"/>
        <v>1.9790858881147992</v>
      </c>
      <c r="BV63" s="68">
        <f t="shared" si="129"/>
        <v>-29.942607120922794</v>
      </c>
      <c r="BW63" s="69">
        <f t="shared" si="130"/>
        <v>37.3970904636085</v>
      </c>
      <c r="BX63" s="69">
        <f t="shared" si="131"/>
        <v>7.4544833426857098</v>
      </c>
      <c r="BZ63" t="str">
        <f t="shared" si="146"/>
        <v>62 Leisure, travel and related personal service occupations</v>
      </c>
      <c r="CA63" s="18">
        <f t="shared" si="155"/>
        <v>2.8552572107513332</v>
      </c>
      <c r="CB63" s="18">
        <f t="shared" si="155"/>
        <v>2.9951454565818709</v>
      </c>
      <c r="CC63" s="18">
        <f t="shared" si="155"/>
        <v>2.7875569571501906</v>
      </c>
      <c r="CD63" s="18">
        <f t="shared" si="155"/>
        <v>2.6333808995873524</v>
      </c>
      <c r="CE63" s="18">
        <f t="shared" si="155"/>
        <v>2.9144281472441165</v>
      </c>
      <c r="CG63" s="68">
        <f t="shared" si="133"/>
        <v>-40.728928945109558</v>
      </c>
      <c r="CH63" s="69">
        <f t="shared" si="134"/>
        <v>33.143554399598194</v>
      </c>
      <c r="CI63" s="69">
        <f t="shared" si="135"/>
        <v>-7.5853745455113604</v>
      </c>
      <c r="CK63" t="str">
        <f t="shared" si="147"/>
        <v>62 Leisure, travel and related personal service occupations</v>
      </c>
      <c r="CL63" s="18">
        <f t="shared" si="156"/>
        <v>3.0201977657372363</v>
      </c>
      <c r="CM63" s="18">
        <f t="shared" si="156"/>
        <v>2.8513407486891822</v>
      </c>
      <c r="CN63" s="18">
        <f t="shared" si="156"/>
        <v>2.9262119608454777</v>
      </c>
      <c r="CO63" s="18">
        <f t="shared" si="156"/>
        <v>2.3333454717960058</v>
      </c>
      <c r="CP63" s="18">
        <f t="shared" si="156"/>
        <v>1.7412371477866346</v>
      </c>
      <c r="CR63" s="68">
        <f t="shared" si="137"/>
        <v>-52.904669132762805</v>
      </c>
      <c r="CS63" s="69">
        <f t="shared" si="138"/>
        <v>20.650747889087175</v>
      </c>
      <c r="CT63" s="69">
        <f t="shared" si="139"/>
        <v>-32.253921243675634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1.1884492194061772E-2</v>
      </c>
      <c r="C64" s="18">
        <f t="shared" si="148"/>
        <v>1.2717772761366642E-2</v>
      </c>
      <c r="D64" s="18">
        <f t="shared" si="148"/>
        <v>1.2506436891365503E-2</v>
      </c>
      <c r="E64" s="18">
        <f t="shared" si="148"/>
        <v>1.1407506013232852E-2</v>
      </c>
      <c r="F64" s="18">
        <f t="shared" si="148"/>
        <v>1.1870615837774046E-2</v>
      </c>
      <c r="H64" s="68">
        <f t="shared" si="105"/>
        <v>49.157955498989061</v>
      </c>
      <c r="I64" s="69">
        <f t="shared" si="106"/>
        <v>66.016204709984905</v>
      </c>
      <c r="J64" s="69">
        <f t="shared" si="107"/>
        <v>115.17416020897396</v>
      </c>
      <c r="L64" t="str">
        <f t="shared" si="140"/>
        <v>63 Community and civil enforcement occupations</v>
      </c>
      <c r="M64" s="18">
        <f t="shared" si="149"/>
        <v>3.4798329909552284E-2</v>
      </c>
      <c r="N64" s="18">
        <f t="shared" si="149"/>
        <v>2.9344761550578167E-2</v>
      </c>
      <c r="O64" s="18">
        <f t="shared" si="149"/>
        <v>3.639645389859375E-2</v>
      </c>
      <c r="P64" s="18">
        <f t="shared" si="149"/>
        <v>2.5668498247664494E-2</v>
      </c>
      <c r="Q64" s="18">
        <f t="shared" si="149"/>
        <v>2.8032056491929074E-2</v>
      </c>
      <c r="S64" s="68">
        <f t="shared" si="109"/>
        <v>21.401194135339175</v>
      </c>
      <c r="T64" s="69">
        <f t="shared" si="110"/>
        <v>52.445944178119831</v>
      </c>
      <c r="U64" s="69">
        <f t="shared" si="111"/>
        <v>73.847138313458998</v>
      </c>
      <c r="W64" t="str">
        <f t="shared" si="141"/>
        <v>63 Community and civil enforcement occupations</v>
      </c>
      <c r="X64" s="18">
        <f t="shared" si="150"/>
        <v>8.5455229181317996E-2</v>
      </c>
      <c r="Y64" s="18">
        <f t="shared" si="150"/>
        <v>8.3353844278380468E-2</v>
      </c>
      <c r="Z64" s="18">
        <f t="shared" si="150"/>
        <v>9.0079001304615033E-2</v>
      </c>
      <c r="AA64" s="18">
        <f t="shared" si="150"/>
        <v>8.154128866391748E-2</v>
      </c>
      <c r="AB64" s="18">
        <f t="shared" si="150"/>
        <v>9.2199696021729505E-2</v>
      </c>
      <c r="AD64" s="68">
        <f t="shared" si="113"/>
        <v>39.730734347311078</v>
      </c>
      <c r="AE64" s="69">
        <f t="shared" si="114"/>
        <v>70.344693506137403</v>
      </c>
      <c r="AF64" s="69">
        <f t="shared" si="115"/>
        <v>110.07542785344849</v>
      </c>
      <c r="AH64" t="str">
        <f t="shared" si="142"/>
        <v>63 Community and civil enforcement occupations</v>
      </c>
      <c r="AI64" s="18">
        <f t="shared" si="151"/>
        <v>7.2854047076535672E-2</v>
      </c>
      <c r="AJ64" s="18">
        <f t="shared" si="151"/>
        <v>7.7201580391875829E-2</v>
      </c>
      <c r="AK64" s="18">
        <f t="shared" si="151"/>
        <v>9.5480692893003233E-2</v>
      </c>
      <c r="AL64" s="18">
        <f t="shared" si="151"/>
        <v>7.7218101374654513E-2</v>
      </c>
      <c r="AM64" s="18">
        <f t="shared" si="151"/>
        <v>9.2593230480390823E-2</v>
      </c>
      <c r="AO64" s="68">
        <f t="shared" si="117"/>
        <v>10.076398388103673</v>
      </c>
      <c r="AP64" s="69">
        <f t="shared" si="118"/>
        <v>52.768992684590124</v>
      </c>
      <c r="AQ64" s="69">
        <f t="shared" si="119"/>
        <v>62.845391072693801</v>
      </c>
      <c r="AS64" t="str">
        <f t="shared" si="143"/>
        <v>63 Community and civil enforcement occupations</v>
      </c>
      <c r="AT64" s="18">
        <f t="shared" si="152"/>
        <v>9.0305830715999832E-2</v>
      </c>
      <c r="AU64" s="18">
        <f t="shared" si="152"/>
        <v>7.7223448224795502E-2</v>
      </c>
      <c r="AV64" s="18">
        <f t="shared" si="152"/>
        <v>8.9508546335452355E-2</v>
      </c>
      <c r="AW64" s="18">
        <f t="shared" si="152"/>
        <v>6.2698997588790384E-2</v>
      </c>
      <c r="AX64" s="18">
        <f t="shared" si="152"/>
        <v>5.9119865420152913E-2</v>
      </c>
      <c r="AZ64" s="68">
        <f t="shared" si="121"/>
        <v>-12.502860503652617</v>
      </c>
      <c r="BA64" s="69">
        <f t="shared" si="122"/>
        <v>48.924250016575989</v>
      </c>
      <c r="BB64" s="69">
        <f t="shared" si="123"/>
        <v>36.421389512923376</v>
      </c>
      <c r="BD64" t="str">
        <f t="shared" si="144"/>
        <v>63 Community and civil enforcement occupations</v>
      </c>
      <c r="BE64" s="18">
        <f t="shared" si="153"/>
        <v>9.458380308031672E-2</v>
      </c>
      <c r="BF64" s="18">
        <f t="shared" si="153"/>
        <v>6.5217623518797591E-2</v>
      </c>
      <c r="BG64" s="18">
        <f t="shared" si="153"/>
        <v>8.5979966834540691E-2</v>
      </c>
      <c r="BH64" s="18">
        <f t="shared" si="153"/>
        <v>5.3841784918142857E-2</v>
      </c>
      <c r="BI64" s="18">
        <f t="shared" si="153"/>
        <v>5.5290997249385916E-2</v>
      </c>
      <c r="BK64" s="68">
        <f t="shared" si="125"/>
        <v>-36.125444170539211</v>
      </c>
      <c r="BL64" s="69">
        <f t="shared" si="126"/>
        <v>24.112351465968608</v>
      </c>
      <c r="BM64" s="69">
        <f t="shared" si="127"/>
        <v>-12.013092704570603</v>
      </c>
      <c r="BO64" t="str">
        <f t="shared" si="145"/>
        <v>63 Community and civil enforcement occupations</v>
      </c>
      <c r="BP64" s="18">
        <f t="shared" si="154"/>
        <v>0.13058107875427605</v>
      </c>
      <c r="BQ64" s="18">
        <f t="shared" si="154"/>
        <v>0.1071473326098208</v>
      </c>
      <c r="BR64" s="18">
        <f t="shared" si="154"/>
        <v>0.13821902357648955</v>
      </c>
      <c r="BS64" s="18">
        <f t="shared" si="154"/>
        <v>9.5082283122601974E-2</v>
      </c>
      <c r="BT64" s="18">
        <f t="shared" si="154"/>
        <v>0.10618821937178249</v>
      </c>
      <c r="BV64" s="68">
        <f t="shared" si="129"/>
        <v>-33.303481149849851</v>
      </c>
      <c r="BW64" s="69">
        <f t="shared" si="130"/>
        <v>29.955295545020977</v>
      </c>
      <c r="BX64" s="69">
        <f t="shared" si="131"/>
        <v>-3.3481856048288741</v>
      </c>
      <c r="BZ64" t="str">
        <f t="shared" si="146"/>
        <v>63 Community and civil enforcement occupations</v>
      </c>
      <c r="CA64" s="18">
        <f t="shared" si="155"/>
        <v>0.15455054813821562</v>
      </c>
      <c r="CB64" s="18">
        <f t="shared" si="155"/>
        <v>0.14666830675891385</v>
      </c>
      <c r="CC64" s="18">
        <f t="shared" si="155"/>
        <v>0.18822680729647315</v>
      </c>
      <c r="CD64" s="18">
        <f t="shared" si="155"/>
        <v>0.14916648767754623</v>
      </c>
      <c r="CE64" s="18">
        <f t="shared" si="155"/>
        <v>0.1948463041444369</v>
      </c>
      <c r="CG64" s="68">
        <f t="shared" si="133"/>
        <v>-41.315437772480735</v>
      </c>
      <c r="CH64" s="69">
        <f t="shared" si="134"/>
        <v>28.474484017211054</v>
      </c>
      <c r="CI64" s="69">
        <f t="shared" si="135"/>
        <v>-12.840953755269682</v>
      </c>
      <c r="CK64" t="str">
        <f t="shared" si="147"/>
        <v>63 Community and civil enforcement occupations</v>
      </c>
      <c r="CL64" s="18">
        <f t="shared" si="156"/>
        <v>0.14553436687943733</v>
      </c>
      <c r="CM64" s="18">
        <f t="shared" si="156"/>
        <v>0.10869219220727171</v>
      </c>
      <c r="CN64" s="18">
        <f t="shared" si="156"/>
        <v>0.14691168884100902</v>
      </c>
      <c r="CO64" s="18">
        <f t="shared" si="156"/>
        <v>8.0717843800028249E-2</v>
      </c>
      <c r="CP64" s="18">
        <f t="shared" si="156"/>
        <v>7.4642961596225438E-2</v>
      </c>
      <c r="CR64" s="68">
        <f t="shared" si="137"/>
        <v>-59.78776416714873</v>
      </c>
      <c r="CS64" s="69">
        <f t="shared" si="138"/>
        <v>12.801378448335074</v>
      </c>
      <c r="CT64" s="69">
        <f t="shared" si="139"/>
        <v>-46.986385718813658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1.2420592379298807</v>
      </c>
      <c r="C65" s="18">
        <f t="shared" si="157"/>
        <v>1.1336889341213008</v>
      </c>
      <c r="D65" s="18">
        <f t="shared" si="157"/>
        <v>0.99200310189809493</v>
      </c>
      <c r="E65" s="18">
        <f t="shared" si="157"/>
        <v>0.96872718374135502</v>
      </c>
      <c r="F65" s="18">
        <f t="shared" si="157"/>
        <v>0.95517663977879674</v>
      </c>
      <c r="H65" s="68">
        <f t="shared" si="105"/>
        <v>51.313413928512894</v>
      </c>
      <c r="I65" s="69">
        <f t="shared" si="106"/>
        <v>63.959275325886679</v>
      </c>
      <c r="J65" s="69">
        <f t="shared" si="107"/>
        <v>115.27268925439958</v>
      </c>
      <c r="L65" t="str">
        <f t="shared" si="140"/>
        <v>71 Sales occupations</v>
      </c>
      <c r="M65" s="18">
        <f t="shared" ref="M65:Q70" si="158">M28/M$35*100</f>
        <v>2.3563364840323784</v>
      </c>
      <c r="N65" s="18">
        <f t="shared" si="158"/>
        <v>2.2042973649264654</v>
      </c>
      <c r="O65" s="18">
        <f t="shared" si="158"/>
        <v>2.0818332653029632</v>
      </c>
      <c r="P65" s="18">
        <f t="shared" si="158"/>
        <v>2.189374273507402</v>
      </c>
      <c r="Q65" s="18">
        <f t="shared" si="158"/>
        <v>2.4047034709650097</v>
      </c>
      <c r="S65" s="68">
        <f t="shared" si="109"/>
        <v>82.071788286619068</v>
      </c>
      <c r="T65" s="69">
        <f t="shared" si="110"/>
        <v>72.108395257320097</v>
      </c>
      <c r="U65" s="69">
        <f t="shared" si="111"/>
        <v>154.18018354393919</v>
      </c>
      <c r="W65" t="str">
        <f t="shared" si="141"/>
        <v>71 Sales occupations</v>
      </c>
      <c r="X65" s="18">
        <f t="shared" ref="X65:AB70" si="159">X28/X$35*100</f>
        <v>4.8271167894548856</v>
      </c>
      <c r="Y65" s="18">
        <f t="shared" si="159"/>
        <v>4.6903331433245263</v>
      </c>
      <c r="Z65" s="18">
        <f t="shared" si="159"/>
        <v>4.5323979651443604</v>
      </c>
      <c r="AA65" s="18">
        <f t="shared" si="159"/>
        <v>4.7395597452037501</v>
      </c>
      <c r="AB65" s="18">
        <f t="shared" si="159"/>
        <v>5.3144089777950443</v>
      </c>
      <c r="AD65" s="68">
        <f t="shared" si="113"/>
        <v>60.071108342085076</v>
      </c>
      <c r="AE65" s="69">
        <f t="shared" si="114"/>
        <v>70.545732001473255</v>
      </c>
      <c r="AF65" s="69">
        <f t="shared" si="115"/>
        <v>130.61684034355835</v>
      </c>
      <c r="AH65" t="str">
        <f t="shared" si="142"/>
        <v>71 Sales occupations</v>
      </c>
      <c r="AI65" s="18">
        <f t="shared" ref="AI65:AM70" si="160">AI28/AI$35*100</f>
        <v>5.0983910533931835</v>
      </c>
      <c r="AJ65" s="18">
        <f t="shared" si="160"/>
        <v>5.3252101892651202</v>
      </c>
      <c r="AK65" s="18">
        <f t="shared" si="160"/>
        <v>5.3494454900621751</v>
      </c>
      <c r="AL65" s="18">
        <f t="shared" si="160"/>
        <v>5.8182196760452163</v>
      </c>
      <c r="AM65" s="18">
        <f t="shared" si="160"/>
        <v>6.8457607337815043</v>
      </c>
      <c r="AO65" s="68">
        <f t="shared" si="117"/>
        <v>45.259145961875333</v>
      </c>
      <c r="AP65" s="69">
        <f t="shared" si="118"/>
        <v>67.32849444138111</v>
      </c>
      <c r="AQ65" s="69">
        <f t="shared" si="119"/>
        <v>112.58764040325644</v>
      </c>
      <c r="AS65" t="str">
        <f t="shared" si="143"/>
        <v>71 Sales occupations</v>
      </c>
      <c r="AT65" s="18">
        <f t="shared" ref="AT65:AX70" si="161">AT28/AT$35*100</f>
        <v>5.0501066785193203</v>
      </c>
      <c r="AU65" s="18">
        <f t="shared" si="161"/>
        <v>4.6809328769775398</v>
      </c>
      <c r="AV65" s="18">
        <f t="shared" si="161"/>
        <v>4.4693906884271994</v>
      </c>
      <c r="AW65" s="18">
        <f t="shared" si="161"/>
        <v>4.476631859769201</v>
      </c>
      <c r="AX65" s="18">
        <f t="shared" si="161"/>
        <v>4.729697000273422</v>
      </c>
      <c r="AZ65" s="68">
        <f t="shared" si="121"/>
        <v>40.187703639565463</v>
      </c>
      <c r="BA65" s="69">
        <f t="shared" si="122"/>
        <v>57.956750858400085</v>
      </c>
      <c r="BB65" s="69">
        <f t="shared" si="123"/>
        <v>98.144454497965555</v>
      </c>
      <c r="BD65" t="str">
        <f t="shared" si="144"/>
        <v>71 Sales occupations</v>
      </c>
      <c r="BE65" s="18">
        <f t="shared" ref="BE65:BI70" si="162">BE28/BE$35*100</f>
        <v>9.2224225446347248</v>
      </c>
      <c r="BF65" s="18">
        <f t="shared" si="162"/>
        <v>8.9895150374647415</v>
      </c>
      <c r="BG65" s="18">
        <f t="shared" si="162"/>
        <v>9.0255479557764762</v>
      </c>
      <c r="BH65" s="18">
        <f t="shared" si="162"/>
        <v>9.0287548646337008</v>
      </c>
      <c r="BI65" s="18">
        <f t="shared" si="162"/>
        <v>9.2037590128571445</v>
      </c>
      <c r="BK65" s="68">
        <f t="shared" si="125"/>
        <v>1.2890281026899597</v>
      </c>
      <c r="BL65" s="69">
        <f t="shared" si="126"/>
        <v>46.648401362602065</v>
      </c>
      <c r="BM65" s="69">
        <f t="shared" si="127"/>
        <v>47.937429465292027</v>
      </c>
      <c r="BO65" t="str">
        <f t="shared" si="145"/>
        <v>71 Sales occupations</v>
      </c>
      <c r="BP65" s="18">
        <f t="shared" ref="BP65:BT70" si="163">BP28/BP$35*100</f>
        <v>9.6327334515886811</v>
      </c>
      <c r="BQ65" s="18">
        <f t="shared" si="163"/>
        <v>9.0963082115262246</v>
      </c>
      <c r="BR65" s="18">
        <f t="shared" si="163"/>
        <v>9.0137164061091291</v>
      </c>
      <c r="BS65" s="18">
        <f t="shared" si="163"/>
        <v>9.1458077960148003</v>
      </c>
      <c r="BT65" s="18">
        <f t="shared" si="163"/>
        <v>9.2545672435986113</v>
      </c>
      <c r="BV65" s="68">
        <f t="shared" si="129"/>
        <v>-10.865286134549033</v>
      </c>
      <c r="BW65" s="69">
        <f t="shared" si="130"/>
        <v>45.123021215292994</v>
      </c>
      <c r="BX65" s="69">
        <f t="shared" si="131"/>
        <v>34.257735080743963</v>
      </c>
      <c r="BZ65" t="str">
        <f t="shared" si="146"/>
        <v>71 Sales occupations</v>
      </c>
      <c r="CA65" s="18">
        <f t="shared" ref="CA65:CE70" si="164">CA28/CA$35*100</f>
        <v>10.363295439018861</v>
      </c>
      <c r="CB65" s="18">
        <f t="shared" si="164"/>
        <v>10.360829554399999</v>
      </c>
      <c r="CC65" s="18">
        <f t="shared" si="164"/>
        <v>10.242435223602621</v>
      </c>
      <c r="CD65" s="18">
        <f t="shared" si="164"/>
        <v>10.042135157497478</v>
      </c>
      <c r="CE65" s="18">
        <f t="shared" si="164"/>
        <v>6.5685496743706402</v>
      </c>
      <c r="CG65" s="68">
        <f t="shared" si="133"/>
        <v>-63.643720370152657</v>
      </c>
      <c r="CH65" s="69">
        <f t="shared" si="134"/>
        <v>28.49644079727312</v>
      </c>
      <c r="CI65" s="69">
        <f t="shared" si="135"/>
        <v>-35.14727957287954</v>
      </c>
      <c r="CK65" t="str">
        <f t="shared" si="147"/>
        <v>71 Sales occupations</v>
      </c>
      <c r="CL65" s="18">
        <f t="shared" ref="CL65:CP70" si="165">CL28/CL$35*100</f>
        <v>12.777301131107247</v>
      </c>
      <c r="CM65" s="18">
        <f t="shared" si="165"/>
        <v>11.478468048076557</v>
      </c>
      <c r="CN65" s="18">
        <f t="shared" si="165"/>
        <v>11.910197951045481</v>
      </c>
      <c r="CO65" s="18">
        <f t="shared" si="165"/>
        <v>9.9311776211355252</v>
      </c>
      <c r="CP65" s="18">
        <f t="shared" si="165"/>
        <v>7.9336183830226972</v>
      </c>
      <c r="CR65" s="68">
        <f t="shared" si="137"/>
        <v>-47.279680137623728</v>
      </c>
      <c r="CS65" s="69">
        <f t="shared" si="138"/>
        <v>18.437158817808701</v>
      </c>
      <c r="CT65" s="69">
        <f t="shared" si="139"/>
        <v>-28.842521319815024</v>
      </c>
    </row>
    <row r="66" spans="1:98" x14ac:dyDescent="0.2">
      <c r="A66" t="str">
        <f t="shared" si="103"/>
        <v>72 Customer service occupations</v>
      </c>
      <c r="B66" s="18">
        <f t="shared" si="157"/>
        <v>0.42891578643785222</v>
      </c>
      <c r="C66" s="18">
        <f t="shared" si="157"/>
        <v>0.41615320018962099</v>
      </c>
      <c r="D66" s="18">
        <f t="shared" si="157"/>
        <v>0.43382838701041199</v>
      </c>
      <c r="E66" s="18">
        <f t="shared" si="157"/>
        <v>0.54789524809862344</v>
      </c>
      <c r="F66" s="18">
        <f t="shared" si="157"/>
        <v>0.57882315087902114</v>
      </c>
      <c r="H66" s="68">
        <f t="shared" si="105"/>
        <v>109.66922715396488</v>
      </c>
      <c r="I66" s="69">
        <f t="shared" si="106"/>
        <v>74.494899172996369</v>
      </c>
      <c r="J66" s="69">
        <f t="shared" si="107"/>
        <v>184.16412632696125</v>
      </c>
      <c r="L66" t="str">
        <f t="shared" si="140"/>
        <v>72 Customer service occupations</v>
      </c>
      <c r="M66" s="18">
        <f t="shared" si="158"/>
        <v>0.72890187720550681</v>
      </c>
      <c r="N66" s="18">
        <f t="shared" si="158"/>
        <v>0.7372787511090918</v>
      </c>
      <c r="O66" s="18">
        <f t="shared" si="158"/>
        <v>0.69944231206673368</v>
      </c>
      <c r="P66" s="18">
        <f t="shared" si="158"/>
        <v>0.78515899287987956</v>
      </c>
      <c r="Q66" s="18">
        <f t="shared" si="158"/>
        <v>0.82801765987975851</v>
      </c>
      <c r="S66" s="68">
        <f t="shared" si="109"/>
        <v>86.60134503553688</v>
      </c>
      <c r="T66" s="69">
        <f t="shared" si="110"/>
        <v>74.514787543150291</v>
      </c>
      <c r="U66" s="69">
        <f t="shared" si="111"/>
        <v>161.11613257868714</v>
      </c>
      <c r="W66" t="str">
        <f t="shared" si="141"/>
        <v>72 Customer service occupations</v>
      </c>
      <c r="X66" s="18">
        <f t="shared" si="159"/>
        <v>1.609891949037227</v>
      </c>
      <c r="Y66" s="18">
        <f t="shared" si="159"/>
        <v>1.6006996106422269</v>
      </c>
      <c r="Z66" s="18">
        <f t="shared" si="159"/>
        <v>1.6267782653598573</v>
      </c>
      <c r="AA66" s="18">
        <f t="shared" si="159"/>
        <v>1.8108001621317094</v>
      </c>
      <c r="AB66" s="18">
        <f t="shared" si="159"/>
        <v>2.0002170528630825</v>
      </c>
      <c r="AD66" s="68">
        <f t="shared" si="113"/>
        <v>67.855191947327626</v>
      </c>
      <c r="AE66" s="69">
        <f t="shared" si="114"/>
        <v>67.381872119722601</v>
      </c>
      <c r="AF66" s="69">
        <f t="shared" si="115"/>
        <v>135.23706406705023</v>
      </c>
      <c r="AH66" t="str">
        <f t="shared" si="142"/>
        <v>72 Customer service occupations</v>
      </c>
      <c r="AI66" s="18">
        <f t="shared" si="160"/>
        <v>1.3475751746139777</v>
      </c>
      <c r="AJ66" s="18">
        <f t="shared" si="160"/>
        <v>1.6264926142393472</v>
      </c>
      <c r="AK66" s="18">
        <f t="shared" si="160"/>
        <v>1.706972861992375</v>
      </c>
      <c r="AL66" s="18">
        <f t="shared" si="160"/>
        <v>2.0354651780075885</v>
      </c>
      <c r="AM66" s="18">
        <f t="shared" si="160"/>
        <v>2.3564137021456513</v>
      </c>
      <c r="AO66" s="68">
        <f t="shared" si="117"/>
        <v>56.695115803887433</v>
      </c>
      <c r="AP66" s="69">
        <f t="shared" si="118"/>
        <v>68.726834262082974</v>
      </c>
      <c r="AQ66" s="69">
        <f t="shared" si="119"/>
        <v>125.42195006597039</v>
      </c>
      <c r="AS66" t="str">
        <f t="shared" si="143"/>
        <v>72 Customer service occupations</v>
      </c>
      <c r="AT66" s="18">
        <f t="shared" si="161"/>
        <v>2.5753385379758598</v>
      </c>
      <c r="AU66" s="18">
        <f t="shared" si="161"/>
        <v>2.6816276984206371</v>
      </c>
      <c r="AV66" s="18">
        <f t="shared" si="161"/>
        <v>2.6072649705789539</v>
      </c>
      <c r="AW66" s="18">
        <f t="shared" si="161"/>
        <v>2.9942544427126903</v>
      </c>
      <c r="AX66" s="18">
        <f t="shared" si="161"/>
        <v>3.0790964389713933</v>
      </c>
      <c r="AZ66" s="68">
        <f t="shared" si="121"/>
        <v>56.445488604558868</v>
      </c>
      <c r="BA66" s="69">
        <f t="shared" si="122"/>
        <v>59.176563580738893</v>
      </c>
      <c r="BB66" s="69">
        <f t="shared" si="123"/>
        <v>115.62205218529778</v>
      </c>
      <c r="BD66" t="str">
        <f t="shared" si="144"/>
        <v>72 Customer service occupations</v>
      </c>
      <c r="BE66" s="18">
        <f t="shared" si="162"/>
        <v>2.2646577283135132</v>
      </c>
      <c r="BF66" s="18">
        <f t="shared" si="162"/>
        <v>2.3094256226491576</v>
      </c>
      <c r="BG66" s="18">
        <f t="shared" si="162"/>
        <v>2.3671313269052594</v>
      </c>
      <c r="BH66" s="18">
        <f t="shared" si="162"/>
        <v>2.5914263790255831</v>
      </c>
      <c r="BI66" s="18">
        <f t="shared" si="162"/>
        <v>2.8407005630665965</v>
      </c>
      <c r="BK66" s="68">
        <f t="shared" si="125"/>
        <v>19.199339161035351</v>
      </c>
      <c r="BL66" s="69">
        <f t="shared" si="126"/>
        <v>46.29448187901405</v>
      </c>
      <c r="BM66" s="69">
        <f t="shared" si="127"/>
        <v>65.493821040049411</v>
      </c>
      <c r="BO66" t="str">
        <f t="shared" si="145"/>
        <v>72 Customer service occupations</v>
      </c>
      <c r="BP66" s="18">
        <f t="shared" si="163"/>
        <v>2.3230311503067753</v>
      </c>
      <c r="BQ66" s="18">
        <f t="shared" si="163"/>
        <v>2.45644047412231</v>
      </c>
      <c r="BR66" s="18">
        <f t="shared" si="163"/>
        <v>2.4802966142449074</v>
      </c>
      <c r="BS66" s="18">
        <f t="shared" si="163"/>
        <v>2.6534367099772203</v>
      </c>
      <c r="BT66" s="18">
        <f t="shared" si="163"/>
        <v>2.8739466394669861</v>
      </c>
      <c r="BV66" s="68">
        <f t="shared" si="129"/>
        <v>0.5934560274227586</v>
      </c>
      <c r="BW66" s="69">
        <f t="shared" si="130"/>
        <v>46.79849081842903</v>
      </c>
      <c r="BX66" s="69">
        <f t="shared" si="131"/>
        <v>47.391946845851791</v>
      </c>
      <c r="BZ66" t="str">
        <f t="shared" si="146"/>
        <v>72 Customer service occupations</v>
      </c>
      <c r="CA66" s="18">
        <f t="shared" si="164"/>
        <v>1.9659375342017746</v>
      </c>
      <c r="CB66" s="18">
        <f t="shared" si="164"/>
        <v>1.9666293615990549</v>
      </c>
      <c r="CC66" s="18">
        <f t="shared" si="164"/>
        <v>2.1105467874566042</v>
      </c>
      <c r="CD66" s="18">
        <f t="shared" si="164"/>
        <v>2.357898925124732</v>
      </c>
      <c r="CE66" s="18">
        <f t="shared" si="164"/>
        <v>3.3978036996761842</v>
      </c>
      <c r="CG66" s="68">
        <f t="shared" si="133"/>
        <v>-8.7324330265452659</v>
      </c>
      <c r="CH66" s="69">
        <f t="shared" si="134"/>
        <v>33.204416804712864</v>
      </c>
      <c r="CI66" s="69">
        <f t="shared" si="135"/>
        <v>24.471983778167601</v>
      </c>
      <c r="CK66" t="str">
        <f t="shared" si="147"/>
        <v>72 Customer service occupations</v>
      </c>
      <c r="CL66" s="18">
        <f t="shared" si="165"/>
        <v>1.4300979206382707</v>
      </c>
      <c r="CM66" s="18">
        <f t="shared" si="165"/>
        <v>1.7843073284707851</v>
      </c>
      <c r="CN66" s="18">
        <f t="shared" si="165"/>
        <v>2.0862783331169643</v>
      </c>
      <c r="CO66" s="18">
        <f t="shared" si="165"/>
        <v>2.8573138141749141</v>
      </c>
      <c r="CP66" s="18">
        <f t="shared" si="165"/>
        <v>4.2067580913590712</v>
      </c>
      <c r="CR66" s="68">
        <f t="shared" si="137"/>
        <v>59.588282417838791</v>
      </c>
      <c r="CS66" s="69">
        <f t="shared" si="138"/>
        <v>42.472014964003826</v>
      </c>
      <c r="CT66" s="69">
        <f t="shared" si="139"/>
        <v>102.06029738184262</v>
      </c>
    </row>
    <row r="67" spans="1:98" x14ac:dyDescent="0.2">
      <c r="A67" t="str">
        <f t="shared" si="103"/>
        <v>81 Process, plant and machine operatives</v>
      </c>
      <c r="B67" s="18">
        <f t="shared" si="157"/>
        <v>0.32194428849563234</v>
      </c>
      <c r="C67" s="18">
        <f t="shared" si="157"/>
        <v>0.35831182232359959</v>
      </c>
      <c r="D67" s="18">
        <f t="shared" si="157"/>
        <v>0.27447876821299749</v>
      </c>
      <c r="E67" s="18">
        <f t="shared" si="157"/>
        <v>0.42445403686524147</v>
      </c>
      <c r="F67" s="18">
        <f t="shared" si="157"/>
        <v>0.63152965880064782</v>
      </c>
      <c r="H67" s="68">
        <f t="shared" si="105"/>
        <v>261.56947840187439</v>
      </c>
      <c r="I67" s="69">
        <f t="shared" si="106"/>
        <v>122.02043586147727</v>
      </c>
      <c r="J67" s="69">
        <f t="shared" si="107"/>
        <v>383.58991426335172</v>
      </c>
      <c r="L67" t="str">
        <f t="shared" si="140"/>
        <v>81 Process, plant and machine operatives</v>
      </c>
      <c r="M67" s="18">
        <f t="shared" si="158"/>
        <v>0.30985702415483229</v>
      </c>
      <c r="N67" s="18">
        <f t="shared" si="158"/>
        <v>0.32567167306848266</v>
      </c>
      <c r="O67" s="18">
        <f t="shared" si="158"/>
        <v>0.26578142238998786</v>
      </c>
      <c r="P67" s="18">
        <f t="shared" si="158"/>
        <v>0.32192586652938099</v>
      </c>
      <c r="Q67" s="18">
        <f t="shared" si="158"/>
        <v>0.41375024321410975</v>
      </c>
      <c r="S67" s="68">
        <f t="shared" si="109"/>
        <v>145.3808757551439</v>
      </c>
      <c r="T67" s="69">
        <f t="shared" si="110"/>
        <v>89.428581706191849</v>
      </c>
      <c r="U67" s="69">
        <f t="shared" si="111"/>
        <v>234.80945746133574</v>
      </c>
      <c r="W67" t="str">
        <f t="shared" si="141"/>
        <v>81 Process, plant and machine operatives</v>
      </c>
      <c r="X67" s="18">
        <f t="shared" si="159"/>
        <v>0.41948268465361654</v>
      </c>
      <c r="Y67" s="18">
        <f t="shared" si="159"/>
        <v>0.42160826056168826</v>
      </c>
      <c r="Z67" s="18">
        <f t="shared" si="159"/>
        <v>0.3630840698401247</v>
      </c>
      <c r="AA67" s="18">
        <f t="shared" si="159"/>
        <v>0.50907152775405495</v>
      </c>
      <c r="AB67" s="18">
        <f t="shared" si="159"/>
        <v>0.71564038315144407</v>
      </c>
      <c r="AD67" s="68">
        <f t="shared" si="113"/>
        <v>169.07519243462755</v>
      </c>
      <c r="AE67" s="69">
        <f t="shared" si="114"/>
        <v>97.822436211480721</v>
      </c>
      <c r="AF67" s="69">
        <f t="shared" si="115"/>
        <v>266.89762864610827</v>
      </c>
      <c r="AH67" t="str">
        <f t="shared" si="142"/>
        <v>81 Process, plant and machine operatives</v>
      </c>
      <c r="AI67" s="18">
        <f t="shared" si="160"/>
        <v>0.6358836671010738</v>
      </c>
      <c r="AJ67" s="18">
        <f t="shared" si="160"/>
        <v>0.71920888671161365</v>
      </c>
      <c r="AK67" s="18">
        <f t="shared" si="160"/>
        <v>0.66295797439322157</v>
      </c>
      <c r="AL67" s="18">
        <f t="shared" si="160"/>
        <v>0.9608716069422566</v>
      </c>
      <c r="AM67" s="18">
        <f t="shared" si="160"/>
        <v>1.3583413577887244</v>
      </c>
      <c r="AO67" s="68">
        <f t="shared" si="117"/>
        <v>132.56987635047625</v>
      </c>
      <c r="AP67" s="69">
        <f t="shared" si="118"/>
        <v>80.14769213733797</v>
      </c>
      <c r="AQ67" s="69">
        <f t="shared" si="119"/>
        <v>212.71756848781419</v>
      </c>
      <c r="AS67" t="str">
        <f t="shared" si="143"/>
        <v>81 Process, plant and machine operatives</v>
      </c>
      <c r="AT67" s="18">
        <f t="shared" si="161"/>
        <v>1.4554163352684628</v>
      </c>
      <c r="AU67" s="18">
        <f t="shared" si="161"/>
        <v>1.5180477024410099</v>
      </c>
      <c r="AV67" s="18">
        <f t="shared" si="161"/>
        <v>1.3334298810296765</v>
      </c>
      <c r="AW67" s="18">
        <f t="shared" si="161"/>
        <v>1.5597959752634578</v>
      </c>
      <c r="AX67" s="18">
        <f t="shared" si="161"/>
        <v>1.8176475954707467</v>
      </c>
      <c r="AZ67" s="68">
        <f t="shared" si="121"/>
        <v>80.57782821674671</v>
      </c>
      <c r="BA67" s="69">
        <f t="shared" si="122"/>
        <v>64.699658518782229</v>
      </c>
      <c r="BB67" s="69">
        <f t="shared" si="123"/>
        <v>145.27748673552892</v>
      </c>
      <c r="BD67" t="str">
        <f t="shared" si="144"/>
        <v>81 Process, plant and machine operatives</v>
      </c>
      <c r="BE67" s="18">
        <f t="shared" si="162"/>
        <v>2.4921492644627041</v>
      </c>
      <c r="BF67" s="18">
        <f t="shared" si="162"/>
        <v>2.4876607995793112</v>
      </c>
      <c r="BG67" s="18">
        <f t="shared" si="162"/>
        <v>2.1483355568191604</v>
      </c>
      <c r="BH67" s="18">
        <f t="shared" si="162"/>
        <v>2.4062010793813582</v>
      </c>
      <c r="BI67" s="18">
        <f t="shared" si="162"/>
        <v>2.4162731639383943</v>
      </c>
      <c r="BK67" s="68">
        <f t="shared" si="125"/>
        <v>11.715814783471572</v>
      </c>
      <c r="BL67" s="69">
        <f t="shared" si="126"/>
        <v>40.0745230842533</v>
      </c>
      <c r="BM67" s="69">
        <f t="shared" si="127"/>
        <v>51.790337867724865</v>
      </c>
      <c r="BO67" t="str">
        <f t="shared" si="145"/>
        <v>81 Process, plant and machine operatives</v>
      </c>
      <c r="BP67" s="18">
        <f t="shared" si="163"/>
        <v>3.1916574860309312</v>
      </c>
      <c r="BQ67" s="18">
        <f t="shared" si="163"/>
        <v>3.0774189936519658</v>
      </c>
      <c r="BR67" s="18">
        <f t="shared" si="163"/>
        <v>2.8279396658511415</v>
      </c>
      <c r="BS67" s="18">
        <f t="shared" si="163"/>
        <v>3.0964218442885216</v>
      </c>
      <c r="BT67" s="18">
        <f t="shared" si="163"/>
        <v>3.1700922110274523</v>
      </c>
      <c r="BV67" s="68">
        <f t="shared" si="129"/>
        <v>-2.6812762671690256</v>
      </c>
      <c r="BW67" s="69">
        <f t="shared" si="130"/>
        <v>40.838828325445462</v>
      </c>
      <c r="BX67" s="69">
        <f t="shared" si="131"/>
        <v>38.157552058276437</v>
      </c>
      <c r="BZ67" t="str">
        <f t="shared" si="146"/>
        <v>81 Process, plant and machine operatives</v>
      </c>
      <c r="CA67" s="18">
        <f t="shared" si="164"/>
        <v>4.1579529924859324</v>
      </c>
      <c r="CB67" s="18">
        <f t="shared" si="164"/>
        <v>4.1611293533026128</v>
      </c>
      <c r="CC67" s="18">
        <f t="shared" si="164"/>
        <v>3.7982229485332355</v>
      </c>
      <c r="CD67" s="18">
        <f t="shared" si="164"/>
        <v>3.9212927907518282</v>
      </c>
      <c r="CE67" s="18">
        <f t="shared" si="164"/>
        <v>2.1720414449396106</v>
      </c>
      <c r="CG67" s="68">
        <f t="shared" si="133"/>
        <v>-67.580909491115989</v>
      </c>
      <c r="CH67" s="69">
        <f t="shared" si="134"/>
        <v>25.872118153923196</v>
      </c>
      <c r="CI67" s="69">
        <f t="shared" si="135"/>
        <v>-41.7087913371928</v>
      </c>
      <c r="CK67" t="str">
        <f t="shared" si="147"/>
        <v>81 Process, plant and machine operatives</v>
      </c>
      <c r="CL67" s="18">
        <f t="shared" si="165"/>
        <v>5.9270449856296326</v>
      </c>
      <c r="CM67" s="18">
        <f t="shared" si="165"/>
        <v>5.2168811913238136</v>
      </c>
      <c r="CN67" s="18">
        <f t="shared" si="165"/>
        <v>4.7142007812966868</v>
      </c>
      <c r="CO67" s="18">
        <f t="shared" si="165"/>
        <v>2.9816432914811752</v>
      </c>
      <c r="CP67" s="18">
        <f t="shared" si="165"/>
        <v>1.5350563416008172</v>
      </c>
      <c r="CR67" s="68">
        <f t="shared" si="137"/>
        <v>-74.228366044079095</v>
      </c>
      <c r="CS67" s="69">
        <f t="shared" si="138"/>
        <v>12.184067911971789</v>
      </c>
      <c r="CT67" s="69">
        <f t="shared" si="139"/>
        <v>-62.044298132107315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0.51654545774728633</v>
      </c>
      <c r="C68" s="18">
        <f t="shared" si="157"/>
        <v>0.63452410356258071</v>
      </c>
      <c r="D68" s="18">
        <f t="shared" si="157"/>
        <v>0.59801281102603776</v>
      </c>
      <c r="E68" s="18">
        <f t="shared" si="157"/>
        <v>0.71140863117862219</v>
      </c>
      <c r="F68" s="18">
        <f t="shared" si="157"/>
        <v>0.80401595961483163</v>
      </c>
      <c r="H68" s="68">
        <f t="shared" si="105"/>
        <v>111.28124588009523</v>
      </c>
      <c r="I68" s="69">
        <f t="shared" si="106"/>
        <v>108.23693035265892</v>
      </c>
      <c r="J68" s="69">
        <f t="shared" si="107"/>
        <v>219.51817623275414</v>
      </c>
      <c r="L68" t="str">
        <f t="shared" si="140"/>
        <v>82 Transport and mobile machine drivers and operatives</v>
      </c>
      <c r="M68" s="18">
        <f t="shared" si="158"/>
        <v>0.47865356650942043</v>
      </c>
      <c r="N68" s="18">
        <f t="shared" si="158"/>
        <v>0.5816456749655321</v>
      </c>
      <c r="O68" s="18">
        <f t="shared" si="158"/>
        <v>0.53916194825476649</v>
      </c>
      <c r="P68" s="18">
        <f t="shared" si="158"/>
        <v>0.5852268331671765</v>
      </c>
      <c r="Q68" s="18">
        <f t="shared" si="158"/>
        <v>0.6198274635296952</v>
      </c>
      <c r="S68" s="68">
        <f t="shared" si="109"/>
        <v>81.208536382106871</v>
      </c>
      <c r="T68" s="69">
        <f t="shared" si="110"/>
        <v>91.492678629792238</v>
      </c>
      <c r="U68" s="69">
        <f t="shared" si="111"/>
        <v>172.70121501189911</v>
      </c>
      <c r="W68" t="str">
        <f t="shared" si="141"/>
        <v>82 Transport and mobile machine drivers and operatives</v>
      </c>
      <c r="X68" s="18">
        <f t="shared" si="159"/>
        <v>0.86123137697771412</v>
      </c>
      <c r="Y68" s="18">
        <f t="shared" si="159"/>
        <v>1.1070473253595874</v>
      </c>
      <c r="Z68" s="18">
        <f t="shared" si="159"/>
        <v>1.0816543862972625</v>
      </c>
      <c r="AA68" s="18">
        <f t="shared" si="159"/>
        <v>1.2481202709771926</v>
      </c>
      <c r="AB68" s="18">
        <f t="shared" si="159"/>
        <v>1.5504541489261443</v>
      </c>
      <c r="AD68" s="68">
        <f t="shared" si="113"/>
        <v>95.684499842653111</v>
      </c>
      <c r="AE68" s="69">
        <f t="shared" si="114"/>
        <v>95.910277832399942</v>
      </c>
      <c r="AF68" s="69">
        <f t="shared" si="115"/>
        <v>191.59477767505305</v>
      </c>
      <c r="AH68" t="str">
        <f t="shared" si="142"/>
        <v>82 Transport and mobile machine drivers and operatives</v>
      </c>
      <c r="AI68" s="18">
        <f t="shared" si="160"/>
        <v>1.2242455426718941</v>
      </c>
      <c r="AJ68" s="18">
        <f t="shared" si="160"/>
        <v>1.847275753961819</v>
      </c>
      <c r="AK68" s="18">
        <f t="shared" si="160"/>
        <v>1.8142639300148946</v>
      </c>
      <c r="AL68" s="18">
        <f t="shared" si="160"/>
        <v>2.2919199066018985</v>
      </c>
      <c r="AM68" s="18">
        <f t="shared" si="160"/>
        <v>2.9612232801099552</v>
      </c>
      <c r="AO68" s="68">
        <f t="shared" si="117"/>
        <v>85.268346535669949</v>
      </c>
      <c r="AP68" s="69">
        <f t="shared" si="118"/>
        <v>89.756160452914003</v>
      </c>
      <c r="AQ68" s="69">
        <f t="shared" si="119"/>
        <v>175.02450698858394</v>
      </c>
      <c r="AS68" t="str">
        <f t="shared" si="143"/>
        <v>82 Transport and mobile machine drivers and operatives</v>
      </c>
      <c r="AT68" s="18">
        <f t="shared" si="161"/>
        <v>2.5434700038621014</v>
      </c>
      <c r="AU68" s="18">
        <f t="shared" si="161"/>
        <v>3.1572895423951954</v>
      </c>
      <c r="AV68" s="18">
        <f t="shared" si="161"/>
        <v>3.12560497425868</v>
      </c>
      <c r="AW68" s="18">
        <f t="shared" si="161"/>
        <v>3.5406860207173736</v>
      </c>
      <c r="AX68" s="18">
        <f t="shared" si="161"/>
        <v>4.0750930958396125</v>
      </c>
      <c r="AZ68" s="68">
        <f t="shared" si="121"/>
        <v>72.714328179899795</v>
      </c>
      <c r="BA68" s="69">
        <f t="shared" si="122"/>
        <v>87.003102792656435</v>
      </c>
      <c r="BB68" s="69">
        <f t="shared" si="123"/>
        <v>159.71743097255623</v>
      </c>
      <c r="BD68" t="str">
        <f t="shared" si="144"/>
        <v>82 Transport and mobile machine drivers and operatives</v>
      </c>
      <c r="BE68" s="18">
        <f t="shared" si="162"/>
        <v>4.0184380527697279</v>
      </c>
      <c r="BF68" s="18">
        <f t="shared" si="162"/>
        <v>4.4851930668480078</v>
      </c>
      <c r="BG68" s="18">
        <f t="shared" si="162"/>
        <v>3.9646859154508274</v>
      </c>
      <c r="BH68" s="18">
        <f t="shared" si="162"/>
        <v>4.3792113347438528</v>
      </c>
      <c r="BI68" s="18">
        <f t="shared" si="162"/>
        <v>4.6110482284280812</v>
      </c>
      <c r="BK68" s="68">
        <f t="shared" si="125"/>
        <v>15.521180962703315</v>
      </c>
      <c r="BL68" s="69">
        <f t="shared" si="126"/>
        <v>54.892992347052058</v>
      </c>
      <c r="BM68" s="69">
        <f t="shared" si="127"/>
        <v>70.41417330975537</v>
      </c>
      <c r="BO68" t="str">
        <f t="shared" si="145"/>
        <v>82 Transport and mobile machine drivers and operatives</v>
      </c>
      <c r="BP68" s="18">
        <f t="shared" si="163"/>
        <v>6.5473300757818267</v>
      </c>
      <c r="BQ68" s="18">
        <f t="shared" si="163"/>
        <v>7.2465616964538446</v>
      </c>
      <c r="BR68" s="18">
        <f t="shared" si="163"/>
        <v>6.9261172084611928</v>
      </c>
      <c r="BS68" s="18">
        <f t="shared" si="163"/>
        <v>7.3599471855936249</v>
      </c>
      <c r="BT68" s="18">
        <f t="shared" si="163"/>
        <v>8.5905020258379743</v>
      </c>
      <c r="BV68" s="68">
        <f t="shared" si="129"/>
        <v>7.6771016666644405</v>
      </c>
      <c r="BW68" s="69">
        <f t="shared" si="130"/>
        <v>56.961619168200983</v>
      </c>
      <c r="BX68" s="69">
        <f t="shared" si="131"/>
        <v>64.63872083486541</v>
      </c>
      <c r="BZ68" t="str">
        <f t="shared" si="146"/>
        <v>82 Transport and mobile machine drivers and operatives</v>
      </c>
      <c r="CA68" s="18">
        <f t="shared" si="164"/>
        <v>8.5889679789966795</v>
      </c>
      <c r="CB68" s="18">
        <f t="shared" si="164"/>
        <v>9.3715424632418021</v>
      </c>
      <c r="CC68" s="18">
        <f t="shared" si="164"/>
        <v>9.1408526057891937</v>
      </c>
      <c r="CD68" s="18">
        <f t="shared" si="164"/>
        <v>9.4795069601934046</v>
      </c>
      <c r="CE68" s="18">
        <f t="shared" si="164"/>
        <v>11.271230386229314</v>
      </c>
      <c r="CG68" s="68">
        <f t="shared" si="133"/>
        <v>-30.09668150259855</v>
      </c>
      <c r="CH68" s="69">
        <f t="shared" si="134"/>
        <v>40.242974753815567</v>
      </c>
      <c r="CI68" s="69">
        <f t="shared" si="135"/>
        <v>10.146293251217015</v>
      </c>
      <c r="CK68" t="str">
        <f t="shared" si="147"/>
        <v>82 Transport and mobile machine drivers and operatives</v>
      </c>
      <c r="CL68" s="18">
        <f t="shared" si="165"/>
        <v>10.123969108504518</v>
      </c>
      <c r="CM68" s="18">
        <f t="shared" si="165"/>
        <v>12.585405051165804</v>
      </c>
      <c r="CN68" s="18">
        <f t="shared" si="165"/>
        <v>11.398367901291312</v>
      </c>
      <c r="CO68" s="18">
        <f t="shared" si="165"/>
        <v>10.957852773400509</v>
      </c>
      <c r="CP68" s="18">
        <f t="shared" si="165"/>
        <v>6.9902031824517818</v>
      </c>
      <c r="CR68" s="68">
        <f t="shared" si="137"/>
        <v>-51.463010178261094</v>
      </c>
      <c r="CS68" s="69">
        <f t="shared" si="138"/>
        <v>27.086555129960093</v>
      </c>
      <c r="CT68" s="69">
        <f t="shared" si="139"/>
        <v>-24.376455048300997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6.7379959031839366E-3</v>
      </c>
      <c r="C69" s="18">
        <f t="shared" si="157"/>
        <v>5.2952415178013938E-3</v>
      </c>
      <c r="D69" s="18">
        <f t="shared" si="157"/>
        <v>4.0250474002088291E-3</v>
      </c>
      <c r="E69" s="18">
        <f t="shared" si="157"/>
        <v>1.5354655287238013E-2</v>
      </c>
      <c r="F69" s="18">
        <f t="shared" si="157"/>
        <v>1.7998598412929629E-2</v>
      </c>
      <c r="H69" s="68">
        <f t="shared" si="105"/>
        <v>602.70728412136418</v>
      </c>
      <c r="I69" s="69">
        <f t="shared" si="106"/>
        <v>367.97123594061878</v>
      </c>
      <c r="J69" s="69">
        <f t="shared" si="107"/>
        <v>970.67852006198302</v>
      </c>
      <c r="L69" t="str">
        <f t="shared" si="140"/>
        <v>91 Elementary trades and related occupations</v>
      </c>
      <c r="M69" s="18">
        <f t="shared" si="158"/>
        <v>0.18931205325675785</v>
      </c>
      <c r="N69" s="18">
        <f t="shared" si="158"/>
        <v>0.20089344741091772</v>
      </c>
      <c r="O69" s="18">
        <f t="shared" si="158"/>
        <v>0.15033445482769914</v>
      </c>
      <c r="P69" s="18">
        <f t="shared" si="158"/>
        <v>0.26669627691184072</v>
      </c>
      <c r="Q69" s="18">
        <f t="shared" si="158"/>
        <v>0.34656889748785075</v>
      </c>
      <c r="S69" s="68">
        <f t="shared" si="109"/>
        <v>263.37758067451927</v>
      </c>
      <c r="T69" s="69">
        <f t="shared" si="110"/>
        <v>147.5048139389103</v>
      </c>
      <c r="U69" s="69">
        <f t="shared" si="111"/>
        <v>410.88239461342965</v>
      </c>
      <c r="W69" t="str">
        <f t="shared" si="141"/>
        <v>91 Elementary trades and related occupations</v>
      </c>
      <c r="X69" s="18">
        <f t="shared" si="159"/>
        <v>0.34638898986500977</v>
      </c>
      <c r="Y69" s="18">
        <f t="shared" si="159"/>
        <v>0.35627870657398869</v>
      </c>
      <c r="Z69" s="18">
        <f t="shared" si="159"/>
        <v>0.28032666161647329</v>
      </c>
      <c r="AA69" s="18">
        <f t="shared" si="159"/>
        <v>0.63503848581490174</v>
      </c>
      <c r="AB69" s="18">
        <f t="shared" si="159"/>
        <v>0.79622430181867165</v>
      </c>
      <c r="AD69" s="68">
        <f t="shared" si="113"/>
        <v>287.75467125731609</v>
      </c>
      <c r="AE69" s="69">
        <f t="shared" si="114"/>
        <v>181.43987654114474</v>
      </c>
      <c r="AF69" s="69">
        <f t="shared" si="115"/>
        <v>469.19454779846086</v>
      </c>
      <c r="AH69" t="str">
        <f t="shared" si="142"/>
        <v>91 Elementary trades and related occupations</v>
      </c>
      <c r="AI69" s="18">
        <f t="shared" si="160"/>
        <v>0.6860240067820309</v>
      </c>
      <c r="AJ69" s="18">
        <f t="shared" si="160"/>
        <v>0.75837380125652354</v>
      </c>
      <c r="AK69" s="18">
        <f t="shared" si="160"/>
        <v>0.62931500595906609</v>
      </c>
      <c r="AL69" s="18">
        <f t="shared" si="160"/>
        <v>1.6999257740015563</v>
      </c>
      <c r="AM69" s="18">
        <f t="shared" si="160"/>
        <v>2.6037439125406046</v>
      </c>
      <c r="AO69" s="68">
        <f t="shared" si="117"/>
        <v>369.63528249738289</v>
      </c>
      <c r="AP69" s="69">
        <f t="shared" si="118"/>
        <v>221.34198696769306</v>
      </c>
      <c r="AQ69" s="69">
        <f t="shared" si="119"/>
        <v>590.97726946507601</v>
      </c>
      <c r="AS69" t="str">
        <f t="shared" si="143"/>
        <v>91 Elementary trades and related occupations</v>
      </c>
      <c r="AT69" s="18">
        <f t="shared" si="161"/>
        <v>0.85037311797507042</v>
      </c>
      <c r="AU69" s="18">
        <f t="shared" si="161"/>
        <v>0.88417867744254253</v>
      </c>
      <c r="AV69" s="18">
        <f t="shared" si="161"/>
        <v>0.75153774516285832</v>
      </c>
      <c r="AW69" s="18">
        <f t="shared" si="161"/>
        <v>1.6188190340836663</v>
      </c>
      <c r="AX69" s="18">
        <f t="shared" si="161"/>
        <v>1.9281592648135522</v>
      </c>
      <c r="AZ69" s="68">
        <f t="shared" si="121"/>
        <v>239.87328441187324</v>
      </c>
      <c r="BA69" s="69">
        <f t="shared" si="122"/>
        <v>146.34004460557989</v>
      </c>
      <c r="BB69" s="69">
        <f t="shared" si="123"/>
        <v>386.21332901745313</v>
      </c>
      <c r="BD69" t="str">
        <f t="shared" si="144"/>
        <v>91 Elementary trades and related occupations</v>
      </c>
      <c r="BE69" s="18">
        <f t="shared" si="162"/>
        <v>1.1456401369084557</v>
      </c>
      <c r="BF69" s="18">
        <f t="shared" si="162"/>
        <v>0.96982210490827259</v>
      </c>
      <c r="BG69" s="18">
        <f t="shared" si="162"/>
        <v>0.82502950237309181</v>
      </c>
      <c r="BH69" s="18">
        <f t="shared" si="162"/>
        <v>1.6097924992196342</v>
      </c>
      <c r="BI69" s="18">
        <f t="shared" si="162"/>
        <v>1.9727970688437704</v>
      </c>
      <c r="BK69" s="68">
        <f t="shared" si="125"/>
        <v>137.5109728003421</v>
      </c>
      <c r="BL69" s="69">
        <f t="shared" si="126"/>
        <v>92.503506053335173</v>
      </c>
      <c r="BM69" s="69">
        <f t="shared" si="127"/>
        <v>230.01447885367728</v>
      </c>
      <c r="BO69" t="str">
        <f t="shared" si="145"/>
        <v>91 Elementary trades and related occupations</v>
      </c>
      <c r="BP69" s="18">
        <f t="shared" si="163"/>
        <v>2.1133688437075926</v>
      </c>
      <c r="BQ69" s="18">
        <f t="shared" si="163"/>
        <v>1.8333084723349622</v>
      </c>
      <c r="BR69" s="18">
        <f t="shared" si="163"/>
        <v>1.6654704395586726</v>
      </c>
      <c r="BS69" s="18">
        <f t="shared" si="163"/>
        <v>2.9977404135114969</v>
      </c>
      <c r="BT69" s="18">
        <f t="shared" si="163"/>
        <v>3.8537012581233707</v>
      </c>
      <c r="BV69" s="68">
        <f t="shared" si="129"/>
        <v>100.87956778667657</v>
      </c>
      <c r="BW69" s="69">
        <f t="shared" si="130"/>
        <v>73.546637142957522</v>
      </c>
      <c r="BX69" s="69">
        <f t="shared" si="131"/>
        <v>174.42620492963408</v>
      </c>
      <c r="BZ69" t="str">
        <f t="shared" si="146"/>
        <v>91 Elementary trades and related occupations</v>
      </c>
      <c r="CA69" s="18">
        <f t="shared" si="164"/>
        <v>3.9417801519131492</v>
      </c>
      <c r="CB69" s="18">
        <f t="shared" si="164"/>
        <v>3.7818511661210543</v>
      </c>
      <c r="CC69" s="18">
        <f t="shared" si="164"/>
        <v>3.4218556080293867</v>
      </c>
      <c r="CD69" s="18">
        <f t="shared" si="164"/>
        <v>6.4540052195103312</v>
      </c>
      <c r="CE69" s="18">
        <f t="shared" si="164"/>
        <v>9.5082551129971211</v>
      </c>
      <c r="CG69" s="68">
        <f t="shared" si="133"/>
        <v>57.52602655079594</v>
      </c>
      <c r="CH69" s="69">
        <f t="shared" si="134"/>
        <v>68.634904880569408</v>
      </c>
      <c r="CI69" s="69">
        <f t="shared" si="135"/>
        <v>126.16093143136537</v>
      </c>
      <c r="CK69" t="str">
        <f t="shared" si="147"/>
        <v>91 Elementary trades and related occupations</v>
      </c>
      <c r="CL69" s="18">
        <f t="shared" si="165"/>
        <v>5.5066062083707346</v>
      </c>
      <c r="CM69" s="18">
        <f t="shared" si="165"/>
        <v>5.4703362898101426</v>
      </c>
      <c r="CN69" s="18">
        <f t="shared" si="165"/>
        <v>4.8253560062529983</v>
      </c>
      <c r="CO69" s="18">
        <f t="shared" si="165"/>
        <v>9.3011231910191885</v>
      </c>
      <c r="CP69" s="18">
        <f t="shared" si="165"/>
        <v>10.360335863094424</v>
      </c>
      <c r="CR69" s="68">
        <f t="shared" si="137"/>
        <v>69.930049518292421</v>
      </c>
      <c r="CS69" s="69">
        <f t="shared" si="138"/>
        <v>53.333632360043524</v>
      </c>
      <c r="CT69" s="69">
        <f t="shared" si="139"/>
        <v>123.26368187833594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0.47829523249485506</v>
      </c>
      <c r="C70" s="18">
        <f t="shared" si="157"/>
        <v>0.47360459160027152</v>
      </c>
      <c r="D70" s="18">
        <f t="shared" si="157"/>
        <v>0.38910766891546289</v>
      </c>
      <c r="E70" s="18">
        <f t="shared" si="157"/>
        <v>0.37402920171163151</v>
      </c>
      <c r="F70" s="18">
        <f t="shared" si="157"/>
        <v>0.37150615287285971</v>
      </c>
      <c r="H70" s="68">
        <f t="shared" si="105"/>
        <v>50.038594772063071</v>
      </c>
      <c r="I70" s="69">
        <f t="shared" si="106"/>
        <v>69.075285121270866</v>
      </c>
      <c r="J70" s="69">
        <f t="shared" si="107"/>
        <v>119.11387989333394</v>
      </c>
      <c r="L70" t="str">
        <f t="shared" ref="L70" si="166">A70</f>
        <v>92 Elementary administration and service occupations</v>
      </c>
      <c r="M70" s="18">
        <f t="shared" si="158"/>
        <v>1.77901775650088</v>
      </c>
      <c r="N70" s="18">
        <f t="shared" si="158"/>
        <v>1.9310620174886093</v>
      </c>
      <c r="O70" s="18">
        <f t="shared" si="158"/>
        <v>1.7726151525544762</v>
      </c>
      <c r="P70" s="18">
        <f t="shared" si="158"/>
        <v>1.8382139268611</v>
      </c>
      <c r="Q70" s="18">
        <f t="shared" si="158"/>
        <v>1.9354020437682937</v>
      </c>
      <c r="S70" s="68">
        <f t="shared" si="109"/>
        <v>72.101164639649255</v>
      </c>
      <c r="T70" s="69">
        <f t="shared" si="110"/>
        <v>79.823044543437419</v>
      </c>
      <c r="U70" s="69">
        <f t="shared" si="111"/>
        <v>151.92420918308665</v>
      </c>
      <c r="W70" t="str">
        <f t="shared" ref="W70" si="167">A70</f>
        <v>92 Elementary administration and service occupations</v>
      </c>
      <c r="X70" s="18">
        <f t="shared" si="159"/>
        <v>3.3701857608205827</v>
      </c>
      <c r="Y70" s="18">
        <f t="shared" si="159"/>
        <v>3.697366712399182</v>
      </c>
      <c r="Z70" s="18">
        <f t="shared" si="159"/>
        <v>3.4400873356695763</v>
      </c>
      <c r="AA70" s="18">
        <f t="shared" si="159"/>
        <v>3.5381333570722311</v>
      </c>
      <c r="AB70" s="18">
        <f t="shared" si="159"/>
        <v>3.892599245471323</v>
      </c>
      <c r="AD70" s="68">
        <f t="shared" si="113"/>
        <v>54.47430165288997</v>
      </c>
      <c r="AE70" s="69">
        <f t="shared" si="114"/>
        <v>77.861322088989866</v>
      </c>
      <c r="AF70" s="69">
        <f t="shared" si="115"/>
        <v>132.33562374187983</v>
      </c>
      <c r="AH70" t="str">
        <f t="shared" ref="AH70" si="168">L70</f>
        <v>92 Elementary administration and service occupations</v>
      </c>
      <c r="AI70" s="18">
        <f t="shared" si="160"/>
        <v>4.597819682714114</v>
      </c>
      <c r="AJ70" s="18">
        <f t="shared" si="160"/>
        <v>5.9319953990779037</v>
      </c>
      <c r="AK70" s="18">
        <f t="shared" si="160"/>
        <v>5.5893417651018877</v>
      </c>
      <c r="AL70" s="18">
        <f t="shared" si="160"/>
        <v>6.2360722138779776</v>
      </c>
      <c r="AM70" s="18">
        <f t="shared" si="160"/>
        <v>7.4630145954058369</v>
      </c>
      <c r="AO70" s="68">
        <f t="shared" si="117"/>
        <v>51.559848375453342</v>
      </c>
      <c r="AP70" s="69">
        <f t="shared" si="118"/>
        <v>73.171057522675454</v>
      </c>
      <c r="AQ70" s="69">
        <f t="shared" si="119"/>
        <v>124.73090589812878</v>
      </c>
      <c r="AS70" t="str">
        <f t="shared" ref="AS70" si="169">W70</f>
        <v>92 Elementary administration and service occupations</v>
      </c>
      <c r="AT70" s="18">
        <f t="shared" si="161"/>
        <v>5.325285556702239</v>
      </c>
      <c r="AU70" s="18">
        <f t="shared" si="161"/>
        <v>5.5686982148758712</v>
      </c>
      <c r="AV70" s="18">
        <f t="shared" si="161"/>
        <v>5.4306842439508864</v>
      </c>
      <c r="AW70" s="18">
        <f t="shared" si="161"/>
        <v>5.3975256237636753</v>
      </c>
      <c r="AX70" s="18">
        <f t="shared" si="161"/>
        <v>5.8716885757068678</v>
      </c>
      <c r="AZ70" s="68">
        <f t="shared" si="121"/>
        <v>43.229799258551424</v>
      </c>
      <c r="BA70" s="69">
        <f t="shared" si="122"/>
        <v>70.053452365765807</v>
      </c>
      <c r="BB70" s="69">
        <f t="shared" si="123"/>
        <v>113.28325162431723</v>
      </c>
      <c r="BD70" t="str">
        <f t="shared" ref="BD70" si="170">AH70</f>
        <v>92 Elementary administration and service occupations</v>
      </c>
      <c r="BE70" s="18">
        <f t="shared" si="162"/>
        <v>8.324808750902573</v>
      </c>
      <c r="BF70" s="18">
        <f t="shared" si="162"/>
        <v>7.9746331015001033</v>
      </c>
      <c r="BG70" s="18">
        <f t="shared" si="162"/>
        <v>7.4230924663208073</v>
      </c>
      <c r="BH70" s="18">
        <f t="shared" si="162"/>
        <v>6.4312854541651463</v>
      </c>
      <c r="BI70" s="18">
        <f t="shared" si="162"/>
        <v>6.1955299918978985</v>
      </c>
      <c r="BK70" s="68">
        <f t="shared" si="125"/>
        <v>-17.098128159575772</v>
      </c>
      <c r="BL70" s="69">
        <f t="shared" si="126"/>
        <v>41.383101396450144</v>
      </c>
      <c r="BM70" s="69">
        <f t="shared" si="127"/>
        <v>24.284973236874375</v>
      </c>
      <c r="BO70" t="str">
        <f t="shared" ref="BO70" si="171">AS70</f>
        <v>92 Elementary administration and service occupations</v>
      </c>
      <c r="BP70" s="18">
        <f t="shared" si="163"/>
        <v>13.303910071578398</v>
      </c>
      <c r="BQ70" s="18">
        <f t="shared" si="163"/>
        <v>13.873824142858346</v>
      </c>
      <c r="BR70" s="18">
        <f t="shared" si="163"/>
        <v>12.784592684402362</v>
      </c>
      <c r="BS70" s="18">
        <f t="shared" si="163"/>
        <v>12.234233755236408</v>
      </c>
      <c r="BT70" s="18">
        <f t="shared" si="163"/>
        <v>12.508454154766005</v>
      </c>
      <c r="BV70" s="68">
        <f t="shared" si="129"/>
        <v>-15.060168635675897</v>
      </c>
      <c r="BW70" s="69">
        <f t="shared" si="130"/>
        <v>42.925777456298817</v>
      </c>
      <c r="BX70" s="69">
        <f t="shared" si="131"/>
        <v>27.865608820622924</v>
      </c>
      <c r="BZ70" t="str">
        <f t="shared" ref="BZ70" si="172">BD70</f>
        <v>92 Elementary administration and service occupations</v>
      </c>
      <c r="CA70" s="18">
        <f t="shared" si="164"/>
        <v>18.235686913457531</v>
      </c>
      <c r="CB70" s="18">
        <f t="shared" si="164"/>
        <v>19.529706969902065</v>
      </c>
      <c r="CC70" s="18">
        <f t="shared" si="164"/>
        <v>18.152612772824188</v>
      </c>
      <c r="CD70" s="18">
        <f t="shared" si="164"/>
        <v>17.480352769778374</v>
      </c>
      <c r="CE70" s="18">
        <f t="shared" si="164"/>
        <v>17.318040856560032</v>
      </c>
      <c r="CG70" s="68">
        <f t="shared" si="133"/>
        <v>-45.915503758640561</v>
      </c>
      <c r="CH70" s="69">
        <f t="shared" si="134"/>
        <v>31.17859908357411</v>
      </c>
      <c r="CI70" s="69">
        <f t="shared" si="135"/>
        <v>-14.73690467506645</v>
      </c>
      <c r="CK70" t="str">
        <f t="shared" ref="CK70" si="173">BO70</f>
        <v>92 Elementary administration and service occupations</v>
      </c>
      <c r="CL70" s="18">
        <f t="shared" si="165"/>
        <v>24.410325169317943</v>
      </c>
      <c r="CM70" s="18">
        <f t="shared" si="165"/>
        <v>20.588104601352576</v>
      </c>
      <c r="CN70" s="18">
        <f t="shared" si="165"/>
        <v>19.077514495815468</v>
      </c>
      <c r="CO70" s="18">
        <f t="shared" si="165"/>
        <v>14.020329183348393</v>
      </c>
      <c r="CP70" s="18">
        <f t="shared" si="165"/>
        <v>12.147898717037586</v>
      </c>
      <c r="CR70" s="68">
        <f t="shared" si="137"/>
        <v>-49.602954169491504</v>
      </c>
      <c r="CS70" s="69">
        <f t="shared" si="138"/>
        <v>16.659764407962793</v>
      </c>
      <c r="CT70" s="69">
        <f t="shared" si="139"/>
        <v>-32.943189761528714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57.14724347806149</v>
      </c>
      <c r="I72" s="67">
        <f>IF(D35&gt;0,I35/D35*100,0)</f>
        <v>64.181937379025143</v>
      </c>
      <c r="J72" s="67">
        <f t="shared" ref="J72" si="175">IF(D35&gt;0,(J35/D35)*100,0)</f>
        <v>121.32918085708664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57.625715646416751</v>
      </c>
      <c r="T72" s="67">
        <f t="shared" ref="T72" si="177">IF(O35&gt;0,T35/O35*100,0)</f>
        <v>67.862947874839207</v>
      </c>
      <c r="U72" s="67">
        <f t="shared" ref="U72" si="178">IF(O35&gt;0,(U35/O35)*100,0)</f>
        <v>125.48866352125596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36.516773315606279</v>
      </c>
      <c r="AE72" s="67">
        <f t="shared" ref="AE72" si="180">IF(Z35&gt;0,AE35/Z35*100,0)</f>
        <v>64.221098722491149</v>
      </c>
      <c r="AF72" s="67">
        <f t="shared" ref="AF72" si="181">IF(Z35&gt;0,(AF35/Z35)*100,0)</f>
        <v>100.73787203809744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13.509062538737362</v>
      </c>
      <c r="AP72" s="67">
        <f t="shared" ref="AP72" si="183">IF(AK35&gt;0,AP35/AK35*100,0)</f>
        <v>55.608759594644994</v>
      </c>
      <c r="AQ72" s="67">
        <f t="shared" ref="AQ72" si="184">IF(AK35&gt;0,(AQ35/AK35)*100,0)</f>
        <v>69.117822133382361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32.472252924964288</v>
      </c>
      <c r="BA72" s="67">
        <f t="shared" ref="BA72" si="186">IF(AV35&gt;0,BA35/AV35*100,0)</f>
        <v>59.201075674750115</v>
      </c>
      <c r="BB72" s="67">
        <f t="shared" ref="BB72" si="187">IF(AV35&gt;0,(BB35/AV35)*100,0)</f>
        <v>91.673328599714395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-0.67221672604119709</v>
      </c>
      <c r="BL72" s="67">
        <f t="shared" ref="BL72" si="189">IF(BG35&gt;0,BL35/BG35*100,0)</f>
        <v>46.045695012961097</v>
      </c>
      <c r="BM72" s="67">
        <f t="shared" ref="BM72" si="190">IF(BG35&gt;0,(BM35/BG35)*100,0)</f>
        <v>45.373478286919898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-13.185024045441477</v>
      </c>
      <c r="BW72" s="67">
        <f t="shared" ref="BW72" si="192">IF(BR35&gt;0,BW35/BR35*100,0)</f>
        <v>42.834269840869645</v>
      </c>
      <c r="BX72" s="67">
        <f t="shared" ref="BX72" si="193">IF(BR35&gt;0,(BX35/BR35)*100,0)</f>
        <v>29.649245795428165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-43.309123392513001</v>
      </c>
      <c r="CH72" s="67">
        <f t="shared" ref="CH72" si="195">IF(CC35&gt;0,CH35/CC35*100,0)</f>
        <v>32.201298272264673</v>
      </c>
      <c r="CI72" s="67">
        <f t="shared" ref="CI72" si="196">IF(CC35&gt;0,(CI35/CC35)*100,0)</f>
        <v>-11.107825120248334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-20.854594298736153</v>
      </c>
      <c r="CS72" s="67">
        <f t="shared" ref="CS72" si="198">IF(CN35&gt;0,CS35/CN35*100,0)</f>
        <v>27.433137126157597</v>
      </c>
      <c r="CT72" s="67">
        <f t="shared" ref="CT72" si="199">IF(CN35&gt;0,(CT35/CN35)*100,0)</f>
        <v>6.5785428274214439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Liverpool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Liverpool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Liverpool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Liverpool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Liverpool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Liverpool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Liverpool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Liverpool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Liverpool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7.3589106759217149</v>
      </c>
      <c r="C82" s="18">
        <f t="shared" si="210"/>
        <v>24.330192717591427</v>
      </c>
      <c r="D82" s="18">
        <f t="shared" si="210"/>
        <v>1.334317586217848</v>
      </c>
      <c r="E82" s="18">
        <f t="shared" si="210"/>
        <v>2.6364310496448384</v>
      </c>
      <c r="F82" s="18">
        <f t="shared" ref="F82:F107" si="211">IF(AND(F$6-C$6 &lt;&gt; 0,C8&lt;&gt;0,F8&lt;&gt;0),(EXP(LN(F8/C8)/(F$6-C$6))-1)*100,0)</f>
        <v>3.4602259830684989</v>
      </c>
      <c r="H82" s="18">
        <f t="shared" ref="H82:H107" si="212">IF($F$6-$D$6 &lt;&gt; 0,(EXP(LN(1+(H45/100))/($F$6-$D$6))-1)*100,0)</f>
        <v>2.2005446845150711</v>
      </c>
      <c r="I82" s="18">
        <f t="shared" ref="I82:I107" si="213">IF(D8&gt;0,((1+(I8/D8))^(1/($F$6-$D$6))-1)*100,0)</f>
        <v>3.3157351423541037</v>
      </c>
      <c r="J82" s="18">
        <f t="shared" ref="J82:J107" si="214">IF($F$6-$D$6 &lt;&gt; 0,(EXP(LN(1+(J45/100))/($F$6-$D$6))-1)*100,0)</f>
        <v>4.7894713751173823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6.8695006024162675</v>
      </c>
      <c r="N82" s="18">
        <f t="shared" si="215"/>
        <v>11.920988088937378</v>
      </c>
      <c r="O82" s="18">
        <f t="shared" si="215"/>
        <v>0.7523605160619562</v>
      </c>
      <c r="P82" s="18">
        <f t="shared" si="215"/>
        <v>2.3947647348967926</v>
      </c>
      <c r="Q82" s="18">
        <f t="shared" ref="Q82:Q107" si="216">IF(AND(Q$6-N$6 &lt;&gt; 0,N8&lt;&gt;0,Q8&lt;&gt;0),(EXP(LN(Q8/N8)/(Q$6-N$6))-1)*100,0)</f>
        <v>2.4466651177323495</v>
      </c>
      <c r="S82" s="18">
        <f t="shared" ref="S82:S107" si="217">IF($F$6-$D$6 &lt;&gt; 0,(EXP(LN(1+(S45/100))/($F$6-$D$6))-1)*100,0)</f>
        <v>1.8443431806004495</v>
      </c>
      <c r="T82" s="18">
        <f t="shared" ref="T82:T107" si="218">IF(O8&gt;0,((1+(T8/O8))^(1/($F$6-$D$6))-1)*100,0)</f>
        <v>3.2966802570690179</v>
      </c>
      <c r="U82" s="18">
        <f t="shared" ref="U82:U107" si="219">IF($F$6-$D$6 &lt;&gt; 0,(EXP(LN(1+(U45/100))/($F$6-$D$6))-1)*100,0)</f>
        <v>4.5242951988315738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7.7391879059820923</v>
      </c>
      <c r="Y82" s="18">
        <f t="shared" si="220"/>
        <v>-0.39163873365468671</v>
      </c>
      <c r="Z82" s="18">
        <f t="shared" si="220"/>
        <v>-0.66079104413495626</v>
      </c>
      <c r="AA82" s="18">
        <f t="shared" si="220"/>
        <v>1.9488293875643325</v>
      </c>
      <c r="AB82" s="18">
        <f t="shared" ref="AB82:AB107" si="221">IF(AND(AB$6-Y$6 &lt;&gt; 0,Y8&lt;&gt;0,AB8&lt;&gt;0),(EXP(LN(AB8/Y8)/(AB$6-Y$6))-1)*100,0)</f>
        <v>0.97935847116785713</v>
      </c>
      <c r="AD82" s="18">
        <f t="shared" ref="AD82:AD107" si="222">IF($F$6-$D$6 &lt;&gt; 0,(EXP(LN(1+(AD45/100))/($F$6-$D$6))-1)*100,0)</f>
        <v>1.0714263724890927</v>
      </c>
      <c r="AE82" s="18">
        <f t="shared" ref="AE82:AE107" si="223">IF(Z8&gt;0,((1+(AE8/Z8))^(1/($F$6-$D$6))-1)*100,0)</f>
        <v>3.1458476385204381</v>
      </c>
      <c r="AF82" s="18">
        <f t="shared" ref="AF82:AF107" si="224">IF($F$6-$D$6 &lt;&gt; 0,(EXP(LN(1+(AF45/100))/($F$6-$D$6))-1)*100,0)</f>
        <v>3.8592746768502106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5.3144738170288086</v>
      </c>
      <c r="AJ82" s="18">
        <f t="shared" si="225"/>
        <v>2.529398604782318</v>
      </c>
      <c r="AK82" s="18">
        <f t="shared" si="225"/>
        <v>-1.7641530498438862</v>
      </c>
      <c r="AL82" s="18">
        <f t="shared" si="225"/>
        <v>1.191729758506388</v>
      </c>
      <c r="AM82" s="18">
        <f t="shared" ref="AM82:AM107" si="226">IF(AND(AM$6-AJ$6 &lt;&gt; 0,AJ8&lt;&gt;0,AM8&lt;&gt;0),(EXP(LN(AM8/AJ8)/(AM$6-AJ$6))-1)*100,0)</f>
        <v>0.34091015496422461</v>
      </c>
      <c r="AO82" s="18">
        <f t="shared" ref="AO82:AO107" si="227">IF($F$6-$D$6 &lt;&gt; 0,(EXP(LN(1+(AO45/100))/($F$6-$D$6))-1)*100,0)</f>
        <v>0.19668298543780161</v>
      </c>
      <c r="AP82" s="18">
        <f t="shared" ref="AP82:AP107" si="228">IF(AK8&gt;0,((1+(AP8/AK8))^(1/($F$6-$D$6))-1)*100,0)</f>
        <v>2.7739481364547069</v>
      </c>
      <c r="AQ82" s="18">
        <f t="shared" ref="AQ82:AQ107" si="229">IF($F$6-$D$6 &lt;&gt; 0,(EXP(LN(1+(AQ45/100))/($F$6-$D$6))-1)*100,0)</f>
        <v>2.9086594796065013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5.9386901397158409</v>
      </c>
      <c r="AU82" s="18">
        <f t="shared" si="230"/>
        <v>2.7454515915657618</v>
      </c>
      <c r="AV82" s="18">
        <f t="shared" si="230"/>
        <v>-2.0540654689329974</v>
      </c>
      <c r="AW82" s="18">
        <f t="shared" si="230"/>
        <v>1.6913990184059591</v>
      </c>
      <c r="AX82" s="18">
        <f t="shared" ref="AX82:AX107" si="231">IF(AND(AX$6-AU$6 &lt;&gt; 0,AU8&lt;&gt;0,AX8&lt;&gt;0),(EXP(LN(AX8/AU8)/(AX$6-AU$6))-1)*100,0)</f>
        <v>0.57060348531097205</v>
      </c>
      <c r="AZ82" s="18">
        <f t="shared" ref="AZ82:AZ107" si="232">IF($F$6-$D$6 &lt;&gt; 0,(EXP(LN(1+(AZ45/100))/($F$6-$D$6))-1)*100,0)</f>
        <v>0.42726132917305648</v>
      </c>
      <c r="BA82" s="18">
        <f t="shared" ref="BA82:BA107" si="233">IF(AV8&gt;0,((1+(BA8/AV8))^(1/($F$6-$D$6))-1)*100,0)</f>
        <v>2.7456444974284233</v>
      </c>
      <c r="BB82" s="18">
        <f t="shared" ref="BB82:BB107" si="234">IF($F$6-$D$6 &lt;&gt; 0,(EXP(LN(1+(BB45/100))/($F$6-$D$6))-1)*100,0)</f>
        <v>3.0409571663877255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3.158718969793628</v>
      </c>
      <c r="BF82" s="18">
        <f t="shared" si="235"/>
        <v>3.1092226991116911</v>
      </c>
      <c r="BG82" s="18">
        <f t="shared" si="235"/>
        <v>-3.6457732765340811</v>
      </c>
      <c r="BH82" s="18">
        <f t="shared" si="235"/>
        <v>-9.4698365579992672E-2</v>
      </c>
      <c r="BI82" s="18">
        <f t="shared" ref="BI82:BI107" si="236">IF(AND(BI$6-BF$6 &lt;&gt; 0,BF8&lt;&gt;0,BI8&lt;&gt;0),(EXP(LN(BI8/BF8)/(BI$6-BF$6))-1)*100,0)</f>
        <v>-1.0231689373991437</v>
      </c>
      <c r="BK82" s="18">
        <f t="shared" ref="BK82:BK107" si="237">IF($F$6-$D$6 &lt;&gt; 0,(EXP(LN(1+(BK45/100))/($F$6-$D$6))-1)*100,0)</f>
        <v>-1.2926982219896743</v>
      </c>
      <c r="BL82" s="18">
        <f t="shared" ref="BL82:BL107" si="238">IF(BG8&gt;0,((1+(BL8/BG8))^(1/($F$6-$D$6))-1)*100,0)</f>
        <v>2.1495307878983683</v>
      </c>
      <c r="BM82" s="18">
        <f t="shared" ref="BM82:BM107" si="239">IF($F$6-$D$6 &lt;&gt; 0,(EXP(LN(1+(BM45/100))/($F$6-$D$6))-1)*100,0)</f>
        <v>1.2142570226443494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1.2408732848189219</v>
      </c>
      <c r="BQ82" s="18">
        <f t="shared" si="240"/>
        <v>-3.7918972738234857</v>
      </c>
      <c r="BR82" s="18">
        <f t="shared" si="240"/>
        <v>-4.1644856833285342</v>
      </c>
      <c r="BS82" s="18">
        <f t="shared" si="240"/>
        <v>-1.9346063035062921</v>
      </c>
      <c r="BT82" s="18">
        <f t="shared" ref="BT82:BT107" si="241">IF(AND(BT$6-BQ$6 &lt;&gt; 0,BQ8&lt;&gt;0,BT8&lt;&gt;0),(EXP(LN(BT8/BQ8)/(BT$6-BQ$6))-1)*100,0)</f>
        <v>-2.7532462930732415</v>
      </c>
      <c r="BV82" s="18">
        <f t="shared" ref="BV82:BV107" si="242">IF($F$6-$D$6 &lt;&gt; 0,(EXP(LN(1+(BV45/100))/($F$6-$D$6))-1)*100,0)</f>
        <v>-2.6836055367318368</v>
      </c>
      <c r="BW82" s="18">
        <f t="shared" ref="BW82:BW107" si="243">IF(BR8&gt;0,((1+(BW8/BR8))^(1/($F$6-$D$6))-1)*100,0)</f>
        <v>2.0378555866444881</v>
      </c>
      <c r="BX82" s="18">
        <f t="shared" ref="BX82:BX107" si="244">IF($F$6-$D$6 &lt;&gt; 0,(EXP(LN(1+(BX45/100))/($F$6-$D$6))-1)*100,0)</f>
        <v>0.1211803805428957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2.8500423545719134</v>
      </c>
      <c r="CB82" s="18">
        <f t="shared" si="245"/>
        <v>4.1835070031807975</v>
      </c>
      <c r="CC82" s="18">
        <f t="shared" si="245"/>
        <v>-4.9241760316016343</v>
      </c>
      <c r="CD82" s="18">
        <f t="shared" si="245"/>
        <v>-2.6024905540738441</v>
      </c>
      <c r="CE82" s="18">
        <f t="shared" ref="CE82:CE107" si="246">IF(AND(CE$6-CB$6 &lt;&gt; 0,CB8&lt;&gt;0,CE8&lt;&gt;0),(EXP(LN(CE8/CB8)/(CE$6-CB$6))-1)*100,0)</f>
        <v>-2.9262630240992515</v>
      </c>
      <c r="CG82" s="18">
        <f t="shared" ref="CG82:CG107" si="247">IF($F$6-$D$6 &lt;&gt; 0,(EXP(LN(1+(CG45/100))/($F$6-$D$6))-1)*100,0)</f>
        <v>-3.3826176319082357</v>
      </c>
      <c r="CH82" s="18">
        <f t="shared" ref="CH82:CH107" si="248">IF(CC8&gt;0,((1+(CH8/CC8))^(1/($F$6-$D$6))-1)*100,0)</f>
        <v>1.9662828990972603</v>
      </c>
      <c r="CI82" s="18">
        <f t="shared" ref="CI82:CI107" si="249">IF($F$6-$D$6 &lt;&gt; 0,(EXP(LN(1+(CI45/100))/($F$6-$D$6))-1)*100,0)</f>
        <v>-0.43988566675985386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-0.51595989587772673</v>
      </c>
      <c r="CM82" s="18">
        <f t="shared" si="250"/>
        <v>16.218950410131615</v>
      </c>
      <c r="CN82" s="18">
        <f t="shared" si="250"/>
        <v>-0.60066211206194486</v>
      </c>
      <c r="CO82" s="18">
        <f t="shared" si="250"/>
        <v>2.7113486764778427</v>
      </c>
      <c r="CP82" s="18">
        <f t="shared" ref="CP82:CP107" si="251">IF(AND(CP$6-CM$6 &lt;&gt; 0,CM8&lt;&gt;0,CP8&lt;&gt;0),(EXP(LN(CP8/CM8)/(CP$6-CM$6))-1)*100,0)</f>
        <v>2.4527618551110963</v>
      </c>
      <c r="CR82" s="18">
        <f t="shared" ref="CR82:CR107" si="252">IF($F$6-$D$6 &lt;&gt; 0,(EXP(LN(1+(CR45/100))/($F$6-$D$6))-1)*100,0)</f>
        <v>1.5952613218144229</v>
      </c>
      <c r="CS82" s="18">
        <f t="shared" ref="CS82:CS107" si="253">IF(CN8&gt;0,((1+(CS8/CN8))^(1/($F$6-$D$6))-1)*100,0)</f>
        <v>2.0780612611260407</v>
      </c>
      <c r="CT82" s="18">
        <f t="shared" ref="CT82:CT107" si="254">IF($F$6-$D$6 &lt;&gt; 0,(EXP(LN(1+(CT45/100))/($F$6-$D$6))-1)*100,0)</f>
        <v>3.3080821222008394</v>
      </c>
    </row>
    <row r="83" spans="1:98" x14ac:dyDescent="0.2">
      <c r="A83" t="str">
        <f t="shared" si="209"/>
        <v>12 Other managers and proprietors</v>
      </c>
      <c r="B83" s="18">
        <f t="shared" si="210"/>
        <v>5.0531959837952112</v>
      </c>
      <c r="C83" s="18">
        <f t="shared" si="210"/>
        <v>14.494022749711499</v>
      </c>
      <c r="D83" s="18">
        <f t="shared" si="210"/>
        <v>3.9298760549137945</v>
      </c>
      <c r="E83" s="18">
        <f t="shared" si="210"/>
        <v>2.998926126432977</v>
      </c>
      <c r="F83" s="18">
        <f t="shared" si="211"/>
        <v>3.9742363439788653</v>
      </c>
      <c r="H83" s="18">
        <f t="shared" si="212"/>
        <v>3.3083125093227972</v>
      </c>
      <c r="I83" s="18">
        <f t="shared" si="213"/>
        <v>4.0762594360346238</v>
      </c>
      <c r="J83" s="18">
        <f t="shared" si="214"/>
        <v>6.1567135328169931</v>
      </c>
      <c r="L83" t="str">
        <f t="shared" ref="L83:L106" si="255">A83</f>
        <v>12 Other managers and proprietors</v>
      </c>
      <c r="M83" s="18">
        <f t="shared" si="215"/>
        <v>4.6752312268928398</v>
      </c>
      <c r="N83" s="18">
        <f t="shared" si="215"/>
        <v>14.196164259290999</v>
      </c>
      <c r="O83" s="18">
        <f t="shared" si="215"/>
        <v>3.0771888379763634</v>
      </c>
      <c r="P83" s="18">
        <f t="shared" si="215"/>
        <v>3.0499329870910197</v>
      </c>
      <c r="Q83" s="18">
        <f t="shared" si="216"/>
        <v>3.7221099275052127</v>
      </c>
      <c r="S83" s="18">
        <f t="shared" si="217"/>
        <v>3.0590174698431394</v>
      </c>
      <c r="T83" s="18">
        <f t="shared" si="218"/>
        <v>3.9559211289853069</v>
      </c>
      <c r="U83" s="18">
        <f t="shared" si="219"/>
        <v>5.8942366148124758</v>
      </c>
      <c r="W83" t="str">
        <f t="shared" ref="W83:W106" si="256">A83</f>
        <v>12 Other managers and proprietors</v>
      </c>
      <c r="X83" s="18">
        <f t="shared" si="220"/>
        <v>4.8582023488136228</v>
      </c>
      <c r="Y83" s="18">
        <f t="shared" si="220"/>
        <v>2.812428645772469</v>
      </c>
      <c r="Z83" s="18">
        <f t="shared" si="220"/>
        <v>2.3174120130620146</v>
      </c>
      <c r="AA83" s="18">
        <f t="shared" si="220"/>
        <v>2.8656996146614544</v>
      </c>
      <c r="AB83" s="18">
        <f t="shared" si="221"/>
        <v>2.6907201732935704</v>
      </c>
      <c r="AD83" s="18">
        <f t="shared" si="222"/>
        <v>2.6826113997697298</v>
      </c>
      <c r="AE83" s="18">
        <f t="shared" si="223"/>
        <v>3.832693376679841</v>
      </c>
      <c r="AF83" s="18">
        <f t="shared" si="224"/>
        <v>5.5407925453088147</v>
      </c>
      <c r="AH83" t="str">
        <f t="shared" ref="AH83:AH106" si="257">L83</f>
        <v>12 Other managers and proprietors</v>
      </c>
      <c r="AI83" s="18">
        <f t="shared" si="225"/>
        <v>3.3296253904218753</v>
      </c>
      <c r="AJ83" s="18">
        <f t="shared" si="225"/>
        <v>11.304996660958611</v>
      </c>
      <c r="AK83" s="18">
        <f t="shared" si="225"/>
        <v>0.59727390567427818</v>
      </c>
      <c r="AL83" s="18">
        <f t="shared" si="225"/>
        <v>2.4893541961832577</v>
      </c>
      <c r="AM83" s="18">
        <f t="shared" si="226"/>
        <v>2.4211340896100664</v>
      </c>
      <c r="AO83" s="18">
        <f t="shared" si="227"/>
        <v>1.8547393365633047</v>
      </c>
      <c r="AP83" s="18">
        <f t="shared" si="228"/>
        <v>3.5820767525334363</v>
      </c>
      <c r="AQ83" s="18">
        <f t="shared" si="229"/>
        <v>4.7739338899531747</v>
      </c>
      <c r="AS83" t="str">
        <f t="shared" ref="AS83:AS106" si="258">W83</f>
        <v>12 Other managers and proprietors</v>
      </c>
      <c r="AT83" s="18">
        <f t="shared" si="230"/>
        <v>4.5510371928202176</v>
      </c>
      <c r="AU83" s="18">
        <f t="shared" si="230"/>
        <v>2.8062507302869966</v>
      </c>
      <c r="AV83" s="18">
        <f t="shared" si="230"/>
        <v>2.1495974301796617</v>
      </c>
      <c r="AW83" s="18">
        <f t="shared" si="230"/>
        <v>2.3111511965238307</v>
      </c>
      <c r="AX83" s="18">
        <f t="shared" si="231"/>
        <v>2.29149672198532</v>
      </c>
      <c r="AZ83" s="18">
        <f t="shared" si="232"/>
        <v>2.2572715716914216</v>
      </c>
      <c r="BA83" s="18">
        <f t="shared" si="233"/>
        <v>3.6070245681444124</v>
      </c>
      <c r="BB83" s="18">
        <f t="shared" si="234"/>
        <v>5.0680180901295113</v>
      </c>
      <c r="BD83" t="str">
        <f t="shared" ref="BD83:BD106" si="259">AH83</f>
        <v>12 Other managers and proprietors</v>
      </c>
      <c r="BE83" s="18">
        <f t="shared" si="235"/>
        <v>-0.82947043074381721</v>
      </c>
      <c r="BF83" s="18">
        <f t="shared" si="235"/>
        <v>5.1932592929147647</v>
      </c>
      <c r="BG83" s="18">
        <f t="shared" si="235"/>
        <v>-2.0575922195534835</v>
      </c>
      <c r="BH83" s="18">
        <f t="shared" si="235"/>
        <v>9.404899780138809E-2</v>
      </c>
      <c r="BI83" s="18">
        <f t="shared" si="236"/>
        <v>-0.27414392383701136</v>
      </c>
      <c r="BK83" s="18">
        <f t="shared" si="237"/>
        <v>-0.62836613022231314</v>
      </c>
      <c r="BL83" s="18">
        <f t="shared" si="238"/>
        <v>2.4595911487157229</v>
      </c>
      <c r="BM83" s="18">
        <f t="shared" si="239"/>
        <v>2.0185144750571427</v>
      </c>
      <c r="BO83" t="str">
        <f t="shared" ref="BO83:BO106" si="260">AS83</f>
        <v>12 Other managers and proprietors</v>
      </c>
      <c r="BP83" s="18">
        <f t="shared" si="240"/>
        <v>0.35114989232007954</v>
      </c>
      <c r="BQ83" s="18">
        <f t="shared" si="240"/>
        <v>0.81652310691588958</v>
      </c>
      <c r="BR83" s="18">
        <f t="shared" si="240"/>
        <v>-0.26218957479464677</v>
      </c>
      <c r="BS83" s="18">
        <f t="shared" si="240"/>
        <v>-0.66762679241760825</v>
      </c>
      <c r="BT83" s="18">
        <f t="shared" si="241"/>
        <v>-0.44887178125148086</v>
      </c>
      <c r="BV83" s="18">
        <f t="shared" si="242"/>
        <v>-0.53266450868268977</v>
      </c>
      <c r="BW83" s="18">
        <f t="shared" si="243"/>
        <v>2.7661310586316823</v>
      </c>
      <c r="BX83" s="18">
        <f t="shared" si="244"/>
        <v>2.4071926979640557</v>
      </c>
      <c r="BZ83" t="str">
        <f t="shared" ref="BZ83:BZ106" si="261">BD83</f>
        <v>12 Other managers and proprietors</v>
      </c>
      <c r="CA83" s="18">
        <f t="shared" si="245"/>
        <v>-1.4928589716312057E-2</v>
      </c>
      <c r="CB83" s="18">
        <f t="shared" si="245"/>
        <v>4.0928671502926672</v>
      </c>
      <c r="CC83" s="18">
        <f t="shared" si="245"/>
        <v>-2.8320088588879466</v>
      </c>
      <c r="CD83" s="18">
        <f t="shared" si="245"/>
        <v>-2.8526809149104215</v>
      </c>
      <c r="CE83" s="18">
        <f t="shared" si="246"/>
        <v>-2.4260063400509124</v>
      </c>
      <c r="CG83" s="18">
        <f t="shared" si="247"/>
        <v>-2.8457907182699804</v>
      </c>
      <c r="CH83" s="18">
        <f t="shared" si="248"/>
        <v>2.2264283107391591</v>
      </c>
      <c r="CI83" s="18">
        <f t="shared" si="249"/>
        <v>0.26122218598705338</v>
      </c>
      <c r="CK83" t="str">
        <f t="shared" ref="CK83:CK106" si="262">BO83</f>
        <v>12 Other managers and proprietors</v>
      </c>
      <c r="CL83" s="18">
        <f t="shared" si="250"/>
        <v>-5.1877029880113774</v>
      </c>
      <c r="CM83" s="18">
        <f t="shared" si="250"/>
        <v>16.924588353462266</v>
      </c>
      <c r="CN83" s="18">
        <f t="shared" si="250"/>
        <v>0.71469921890841004</v>
      </c>
      <c r="CO83" s="18">
        <f t="shared" si="250"/>
        <v>2.0321306772047354</v>
      </c>
      <c r="CP83" s="18">
        <f t="shared" si="251"/>
        <v>2.4875784335872675</v>
      </c>
      <c r="CR83" s="18">
        <f t="shared" si="252"/>
        <v>1.5910831176007445</v>
      </c>
      <c r="CS83" s="18">
        <f t="shared" si="253"/>
        <v>2.3955713364899989</v>
      </c>
      <c r="CT83" s="18">
        <f t="shared" si="254"/>
        <v>3.5743365710186215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5.1434597606091925</v>
      </c>
      <c r="C84" s="18">
        <f t="shared" si="210"/>
        <v>15.130711141259212</v>
      </c>
      <c r="D84" s="18">
        <f t="shared" si="210"/>
        <v>5.8771324269528025</v>
      </c>
      <c r="E84" s="18">
        <f t="shared" si="210"/>
        <v>2.5601862885039184</v>
      </c>
      <c r="F84" s="18">
        <f t="shared" si="211"/>
        <v>4.3366475076389133</v>
      </c>
      <c r="H84" s="18">
        <f t="shared" si="212"/>
        <v>3.6541252215986253</v>
      </c>
      <c r="I84" s="18">
        <f t="shared" si="213"/>
        <v>3.0545716303337578</v>
      </c>
      <c r="J84" s="18">
        <f t="shared" si="214"/>
        <v>5.6592394006146352</v>
      </c>
      <c r="L84" t="str">
        <f t="shared" si="255"/>
        <v>21 Science, research, engineering and technology professionals</v>
      </c>
      <c r="M84" s="18">
        <f t="shared" si="215"/>
        <v>5.5560413577914414</v>
      </c>
      <c r="N84" s="18">
        <f t="shared" si="215"/>
        <v>14.136217988126077</v>
      </c>
      <c r="O84" s="18">
        <f t="shared" si="215"/>
        <v>7.3103481527432512</v>
      </c>
      <c r="P84" s="18">
        <f t="shared" si="215"/>
        <v>2.8998638123719278</v>
      </c>
      <c r="Q84" s="18">
        <f t="shared" si="216"/>
        <v>4.9358098458833988</v>
      </c>
      <c r="S84" s="18">
        <f t="shared" si="217"/>
        <v>4.3495069271341613</v>
      </c>
      <c r="T84" s="18">
        <f t="shared" si="218"/>
        <v>3.3735327977722385</v>
      </c>
      <c r="U84" s="18">
        <f t="shared" si="219"/>
        <v>6.4082301028520749</v>
      </c>
      <c r="W84" t="str">
        <f t="shared" si="256"/>
        <v>21 Science, research, engineering and technology professionals</v>
      </c>
      <c r="X84" s="18">
        <f t="shared" si="220"/>
        <v>5.9828676958736171</v>
      </c>
      <c r="Y84" s="18">
        <f t="shared" si="220"/>
        <v>-1.2046942396038984</v>
      </c>
      <c r="Z84" s="18">
        <f t="shared" si="220"/>
        <v>4.4279571852307908</v>
      </c>
      <c r="AA84" s="18">
        <f t="shared" si="220"/>
        <v>1.6968501347030207</v>
      </c>
      <c r="AB84" s="18">
        <f t="shared" si="221"/>
        <v>2.3572130217239362</v>
      </c>
      <c r="AD84" s="18">
        <f t="shared" si="222"/>
        <v>2.5991891696343083</v>
      </c>
      <c r="AE84" s="18">
        <f t="shared" si="223"/>
        <v>2.7370741841779012</v>
      </c>
      <c r="AF84" s="18">
        <f t="shared" si="224"/>
        <v>4.6198016903860939</v>
      </c>
      <c r="AH84" t="str">
        <f t="shared" si="257"/>
        <v>21 Science, research, engineering and technology professionals</v>
      </c>
      <c r="AI84" s="18">
        <f t="shared" si="225"/>
        <v>4.1475857395199878</v>
      </c>
      <c r="AJ84" s="18">
        <f t="shared" si="225"/>
        <v>3.724173572523104</v>
      </c>
      <c r="AK84" s="18">
        <f t="shared" si="225"/>
        <v>3.7071586107978893</v>
      </c>
      <c r="AL84" s="18">
        <f t="shared" si="225"/>
        <v>1.6680872379758682</v>
      </c>
      <c r="AM84" s="18">
        <f t="shared" si="226"/>
        <v>2.4290481363018035</v>
      </c>
      <c r="AO84" s="18">
        <f t="shared" si="227"/>
        <v>2.3432836655965072</v>
      </c>
      <c r="AP84" s="18">
        <f t="shared" si="228"/>
        <v>2.6223824249428596</v>
      </c>
      <c r="AQ84" s="18">
        <f t="shared" si="229"/>
        <v>4.3347810009949139</v>
      </c>
      <c r="AS84" t="str">
        <f t="shared" si="258"/>
        <v>21 Science, research, engineering and technology professionals</v>
      </c>
      <c r="AT84" s="18">
        <f t="shared" si="230"/>
        <v>4.5468741979301175</v>
      </c>
      <c r="AU84" s="18">
        <f t="shared" si="230"/>
        <v>-1.2056670231560318</v>
      </c>
      <c r="AV84" s="18">
        <f t="shared" si="230"/>
        <v>2.0370572109923435</v>
      </c>
      <c r="AW84" s="18">
        <f t="shared" si="230"/>
        <v>1.1542255513121047</v>
      </c>
      <c r="AX84" s="18">
        <f t="shared" si="231"/>
        <v>1.2797503142265576</v>
      </c>
      <c r="AZ84" s="18">
        <f t="shared" si="232"/>
        <v>1.4476507887987156</v>
      </c>
      <c r="BA84" s="18">
        <f t="shared" si="233"/>
        <v>2.2176220817287096</v>
      </c>
      <c r="BB84" s="18">
        <f t="shared" si="234"/>
        <v>3.3116068582742519</v>
      </c>
      <c r="BD84" t="str">
        <f t="shared" si="259"/>
        <v>21 Science, research, engineering and technology professionals</v>
      </c>
      <c r="BE84" s="18">
        <f t="shared" si="235"/>
        <v>0.88180062186973274</v>
      </c>
      <c r="BF84" s="18">
        <f t="shared" si="235"/>
        <v>0.41275557995277268</v>
      </c>
      <c r="BG84" s="18">
        <f t="shared" si="235"/>
        <v>1.2408415541454332</v>
      </c>
      <c r="BH84" s="18">
        <f t="shared" si="235"/>
        <v>-1.0731480799961557</v>
      </c>
      <c r="BI84" s="18">
        <f t="shared" si="236"/>
        <v>-0.26287520800728492</v>
      </c>
      <c r="BK84" s="18">
        <f t="shared" si="237"/>
        <v>-0.30775528531843399</v>
      </c>
      <c r="BL84" s="18">
        <f t="shared" si="238"/>
        <v>1.785341174270294</v>
      </c>
      <c r="BM84" s="18">
        <f t="shared" si="239"/>
        <v>1.5463374059613288</v>
      </c>
      <c r="BO84" t="str">
        <f t="shared" si="260"/>
        <v>21 Science, research, engineering and technology professionals</v>
      </c>
      <c r="BP84" s="18">
        <f t="shared" si="240"/>
        <v>0.62265443810711751</v>
      </c>
      <c r="BQ84" s="18">
        <f t="shared" si="240"/>
        <v>-0.95743493691474724</v>
      </c>
      <c r="BR84" s="18">
        <f t="shared" si="240"/>
        <v>2.5167790877202112</v>
      </c>
      <c r="BS84" s="18">
        <f t="shared" si="240"/>
        <v>-0.84207009348291617</v>
      </c>
      <c r="BT84" s="18">
        <f t="shared" si="241"/>
        <v>0.1882861397856761</v>
      </c>
      <c r="BV84" s="18">
        <f t="shared" si="242"/>
        <v>0.26513709970943378</v>
      </c>
      <c r="BW84" s="18">
        <f t="shared" si="243"/>
        <v>2.1425000245558268</v>
      </c>
      <c r="BX84" s="18">
        <f t="shared" si="244"/>
        <v>2.3405405395543255</v>
      </c>
      <c r="BZ84" t="str">
        <f t="shared" si="261"/>
        <v>21 Science, research, engineering and technology professionals</v>
      </c>
      <c r="CA84" s="18">
        <f t="shared" si="245"/>
        <v>2.5756993682282348</v>
      </c>
      <c r="CB84" s="18">
        <f t="shared" si="245"/>
        <v>1.108625791235629</v>
      </c>
      <c r="CC84" s="18">
        <f t="shared" si="245"/>
        <v>0.81155015794336371</v>
      </c>
      <c r="CD84" s="18">
        <f t="shared" si="245"/>
        <v>-3.2714022190167169</v>
      </c>
      <c r="CE84" s="18">
        <f t="shared" si="246"/>
        <v>-1.7419735167251482</v>
      </c>
      <c r="CG84" s="18">
        <f t="shared" si="247"/>
        <v>-1.9291305236633027</v>
      </c>
      <c r="CH84" s="18">
        <f t="shared" si="248"/>
        <v>1.7882179722690905</v>
      </c>
      <c r="CI84" s="18">
        <f t="shared" si="249"/>
        <v>0.33329165465463273</v>
      </c>
      <c r="CK84" t="str">
        <f t="shared" si="262"/>
        <v>21 Science, research, engineering and technology professionals</v>
      </c>
      <c r="CL84" s="18">
        <f t="shared" si="250"/>
        <v>-6.9643101011918063E-2</v>
      </c>
      <c r="CM84" s="18">
        <f t="shared" si="250"/>
        <v>18.793036124800079</v>
      </c>
      <c r="CN84" s="18">
        <f t="shared" si="250"/>
        <v>8.7044977592328099</v>
      </c>
      <c r="CO84" s="18">
        <f t="shared" si="250"/>
        <v>3.1128201211347406</v>
      </c>
      <c r="CP84" s="18">
        <f t="shared" si="251"/>
        <v>5.7601845627035297</v>
      </c>
      <c r="CR84" s="18">
        <f t="shared" si="252"/>
        <v>4.9440002404405714</v>
      </c>
      <c r="CS84" s="18">
        <f t="shared" si="253"/>
        <v>2.8113134014824626</v>
      </c>
      <c r="CT84" s="18">
        <f t="shared" si="254"/>
        <v>6.5171492942658782</v>
      </c>
    </row>
    <row r="85" spans="1:98" x14ac:dyDescent="0.2">
      <c r="A85" t="str">
        <f t="shared" si="209"/>
        <v>22 Health professionals</v>
      </c>
      <c r="B85" s="18">
        <f t="shared" si="210"/>
        <v>5.0095744025777433</v>
      </c>
      <c r="C85" s="18">
        <f t="shared" si="210"/>
        <v>13.274011087073379</v>
      </c>
      <c r="D85" s="18">
        <f t="shared" si="210"/>
        <v>4.1820841766553762</v>
      </c>
      <c r="E85" s="18">
        <f t="shared" si="210"/>
        <v>2.7292338941001582</v>
      </c>
      <c r="F85" s="18">
        <f t="shared" si="211"/>
        <v>3.8131212412065851</v>
      </c>
      <c r="H85" s="18">
        <f t="shared" si="212"/>
        <v>3.2112520955537294</v>
      </c>
      <c r="I85" s="18">
        <f t="shared" si="213"/>
        <v>3.4395455601556879</v>
      </c>
      <c r="J85" s="18">
        <f t="shared" si="214"/>
        <v>5.6089892636977279</v>
      </c>
      <c r="L85" t="str">
        <f t="shared" si="255"/>
        <v>22 Health professionals</v>
      </c>
      <c r="M85" s="18">
        <f t="shared" si="215"/>
        <v>5.2306216842185949</v>
      </c>
      <c r="N85" s="18">
        <f t="shared" si="215"/>
        <v>12.585133390970803</v>
      </c>
      <c r="O85" s="18">
        <f t="shared" si="215"/>
        <v>2.1476392049150528</v>
      </c>
      <c r="P85" s="18">
        <f t="shared" si="215"/>
        <v>2.3675515355938481</v>
      </c>
      <c r="Q85" s="18">
        <f t="shared" si="216"/>
        <v>2.908883672757856</v>
      </c>
      <c r="S85" s="18">
        <f t="shared" si="217"/>
        <v>2.2941948704823245</v>
      </c>
      <c r="T85" s="18">
        <f t="shared" si="218"/>
        <v>3.2948006930764162</v>
      </c>
      <c r="U85" s="18">
        <f t="shared" si="219"/>
        <v>4.8385693626899373</v>
      </c>
      <c r="W85" t="str">
        <f t="shared" si="256"/>
        <v>22 Health professionals</v>
      </c>
      <c r="X85" s="18">
        <f t="shared" si="220"/>
        <v>5.9754244847122218</v>
      </c>
      <c r="Y85" s="18">
        <f t="shared" si="220"/>
        <v>0.5974766617981242</v>
      </c>
      <c r="Z85" s="18">
        <f t="shared" si="220"/>
        <v>0.9227952546337681</v>
      </c>
      <c r="AA85" s="18">
        <f t="shared" si="220"/>
        <v>1.4252489049944472</v>
      </c>
      <c r="AB85" s="18">
        <f t="shared" si="221"/>
        <v>1.2161098052829722</v>
      </c>
      <c r="AD85" s="18">
        <f t="shared" si="222"/>
        <v>1.2574870222332946</v>
      </c>
      <c r="AE85" s="18">
        <f t="shared" si="223"/>
        <v>3.2391114814441346</v>
      </c>
      <c r="AF85" s="18">
        <f t="shared" si="224"/>
        <v>4.070243384461758</v>
      </c>
      <c r="AH85" t="str">
        <f t="shared" si="257"/>
        <v>22 Health professionals</v>
      </c>
      <c r="AI85" s="18">
        <f t="shared" si="225"/>
        <v>-4.3259103668219829</v>
      </c>
      <c r="AJ85" s="18">
        <f t="shared" si="225"/>
        <v>-11.360161301537108</v>
      </c>
      <c r="AK85" s="18">
        <f t="shared" si="225"/>
        <v>-12.571368066829258</v>
      </c>
      <c r="AL85" s="18">
        <f t="shared" si="225"/>
        <v>-10.206833887092593</v>
      </c>
      <c r="AM85" s="18">
        <f t="shared" si="226"/>
        <v>-11.024458693186467</v>
      </c>
      <c r="AO85" s="18">
        <f t="shared" si="227"/>
        <v>-11.002033367309627</v>
      </c>
      <c r="AP85" s="18">
        <f t="shared" si="228"/>
        <v>1.0220099498761348</v>
      </c>
      <c r="AQ85" s="18">
        <f t="shared" si="229"/>
        <v>-6.9608975129884287</v>
      </c>
      <c r="AS85" t="str">
        <f t="shared" si="258"/>
        <v>22 Health professionals</v>
      </c>
      <c r="AT85" s="18">
        <f t="shared" si="230"/>
        <v>6.3856608811218907</v>
      </c>
      <c r="AU85" s="18">
        <f t="shared" si="230"/>
        <v>4.862547458272215</v>
      </c>
      <c r="AV85" s="18">
        <f t="shared" si="230"/>
        <v>1.2885140215164625</v>
      </c>
      <c r="AW85" s="18">
        <f t="shared" si="230"/>
        <v>1.8501876479910973</v>
      </c>
      <c r="AX85" s="18">
        <f t="shared" si="231"/>
        <v>1.8597213075573604</v>
      </c>
      <c r="AZ85" s="18">
        <f t="shared" si="232"/>
        <v>1.6626178848838657</v>
      </c>
      <c r="BA85" s="18">
        <f t="shared" si="233"/>
        <v>2.9684363649311596</v>
      </c>
      <c r="BB85" s="18">
        <f t="shared" si="234"/>
        <v>4.1164831272990865</v>
      </c>
      <c r="BD85" t="str">
        <f t="shared" si="259"/>
        <v>22 Health professionals</v>
      </c>
      <c r="BE85" s="18">
        <f t="shared" si="235"/>
        <v>7.2750268508760874</v>
      </c>
      <c r="BF85" s="18">
        <f t="shared" si="235"/>
        <v>7.0045782701663395</v>
      </c>
      <c r="BG85" s="18">
        <f t="shared" si="235"/>
        <v>-0.16384514516275539</v>
      </c>
      <c r="BH85" s="18">
        <f t="shared" si="235"/>
        <v>0.97021733613582573</v>
      </c>
      <c r="BI85" s="18">
        <f t="shared" si="236"/>
        <v>0.98012553855568729</v>
      </c>
      <c r="BK85" s="18">
        <f t="shared" si="237"/>
        <v>0.59077234507507459</v>
      </c>
      <c r="BL85" s="18">
        <f t="shared" si="238"/>
        <v>2.9779040198917528</v>
      </c>
      <c r="BM85" s="18">
        <f t="shared" si="239"/>
        <v>3.3753519984273117</v>
      </c>
      <c r="BO85" t="str">
        <f t="shared" si="260"/>
        <v>22 Health professionals</v>
      </c>
      <c r="BP85" s="18">
        <f t="shared" si="240"/>
        <v>5.0305896151112695</v>
      </c>
      <c r="BQ85" s="18">
        <f t="shared" si="240"/>
        <v>-3.4709533459401865</v>
      </c>
      <c r="BR85" s="18">
        <f t="shared" si="240"/>
        <v>-0.63968421612016213</v>
      </c>
      <c r="BS85" s="18">
        <f t="shared" si="240"/>
        <v>-2.1254671151649474</v>
      </c>
      <c r="BT85" s="18">
        <f t="shared" si="241"/>
        <v>-1.7486014518683035</v>
      </c>
      <c r="BV85" s="18">
        <f t="shared" si="242"/>
        <v>-1.6326913254955722</v>
      </c>
      <c r="BW85" s="18">
        <f t="shared" si="243"/>
        <v>2.3116346697347634</v>
      </c>
      <c r="BX85" s="18">
        <f t="shared" si="244"/>
        <v>1.1669133523779962</v>
      </c>
      <c r="BZ85" t="str">
        <f t="shared" si="261"/>
        <v>22 Health professionals</v>
      </c>
      <c r="CA85" s="18">
        <f t="shared" si="245"/>
        <v>5.1012027538632765</v>
      </c>
      <c r="CB85" s="18">
        <f t="shared" si="245"/>
        <v>-4.3132998798553812</v>
      </c>
      <c r="CC85" s="18">
        <f t="shared" si="245"/>
        <v>-2.8166678227087405</v>
      </c>
      <c r="CD85" s="18">
        <f t="shared" si="245"/>
        <v>-3.1484298214657147</v>
      </c>
      <c r="CE85" s="18">
        <f t="shared" si="246"/>
        <v>-3.1181723797359284</v>
      </c>
      <c r="CG85" s="18">
        <f t="shared" si="247"/>
        <v>-3.0379685199355855</v>
      </c>
      <c r="CH85" s="18">
        <f t="shared" si="248"/>
        <v>2.0922427689655798</v>
      </c>
      <c r="CI85" s="18">
        <f t="shared" si="249"/>
        <v>-4.1557360574129287E-2</v>
      </c>
      <c r="CK85" t="str">
        <f t="shared" si="262"/>
        <v>22 Health professionals</v>
      </c>
      <c r="CL85" s="18">
        <f t="shared" si="250"/>
        <v>1.1636041925933371</v>
      </c>
      <c r="CM85" s="18">
        <f t="shared" si="250"/>
        <v>30.213129472484248</v>
      </c>
      <c r="CN85" s="18">
        <f t="shared" si="250"/>
        <v>1.8031214021932529</v>
      </c>
      <c r="CO85" s="18">
        <f t="shared" si="250"/>
        <v>3.8849993318248233</v>
      </c>
      <c r="CP85" s="18">
        <f t="shared" si="251"/>
        <v>4.6976156473919062</v>
      </c>
      <c r="CR85" s="18">
        <f t="shared" si="252"/>
        <v>3.1863520123981193</v>
      </c>
      <c r="CS85" s="18">
        <f t="shared" si="253"/>
        <v>2.5865177683662477</v>
      </c>
      <c r="CT85" s="18">
        <f t="shared" si="254"/>
        <v>4.9615300241861116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3.6071407065964678</v>
      </c>
      <c r="C86" s="18">
        <f t="shared" si="210"/>
        <v>8.9625959986055381</v>
      </c>
      <c r="D86" s="18">
        <f t="shared" si="210"/>
        <v>2.5433048117932344</v>
      </c>
      <c r="E86" s="18">
        <f t="shared" si="210"/>
        <v>1.9730291976677305</v>
      </c>
      <c r="F86" s="18">
        <f t="shared" si="211"/>
        <v>2.5750411429715125</v>
      </c>
      <c r="H86" s="18">
        <f t="shared" si="212"/>
        <v>2.1627678082915214</v>
      </c>
      <c r="I86" s="18">
        <f t="shared" si="213"/>
        <v>3.1696143824684109</v>
      </c>
      <c r="J86" s="18">
        <f t="shared" si="214"/>
        <v>4.6428386122991938</v>
      </c>
      <c r="L86" t="str">
        <f t="shared" si="255"/>
        <v>23 Teaching and other educational professionals</v>
      </c>
      <c r="M86" s="18">
        <f t="shared" si="215"/>
        <v>3.4679829307294963</v>
      </c>
      <c r="N86" s="18">
        <f t="shared" si="215"/>
        <v>10.271055856442036</v>
      </c>
      <c r="O86" s="18">
        <f t="shared" si="215"/>
        <v>2.3728664481173389</v>
      </c>
      <c r="P86" s="18">
        <f t="shared" si="215"/>
        <v>2.0217514599474962</v>
      </c>
      <c r="Q86" s="18">
        <f t="shared" si="216"/>
        <v>2.6288825255409654</v>
      </c>
      <c r="S86" s="18">
        <f t="shared" si="217"/>
        <v>2.1386557802658634</v>
      </c>
      <c r="T86" s="18">
        <f t="shared" si="218"/>
        <v>3.2486071684681761</v>
      </c>
      <c r="U86" s="18">
        <f t="shared" si="219"/>
        <v>4.6905988524197362</v>
      </c>
      <c r="W86" t="str">
        <f t="shared" si="256"/>
        <v>23 Teaching and other educational professionals</v>
      </c>
      <c r="X86" s="18">
        <f t="shared" si="220"/>
        <v>-0.21432302852921747</v>
      </c>
      <c r="Y86" s="18">
        <f t="shared" si="220"/>
        <v>-1.3118883129566661</v>
      </c>
      <c r="Z86" s="18">
        <f t="shared" si="220"/>
        <v>-2.9675411432077636</v>
      </c>
      <c r="AA86" s="18">
        <f t="shared" si="220"/>
        <v>-2.0777750478226609</v>
      </c>
      <c r="AB86" s="18">
        <f t="shared" si="221"/>
        <v>-2.3091424511191949</v>
      </c>
      <c r="AD86" s="18">
        <f t="shared" si="222"/>
        <v>-2.3752666221475649</v>
      </c>
      <c r="AE86" s="18">
        <f t="shared" si="223"/>
        <v>2.3745046248135004</v>
      </c>
      <c r="AF86" s="18">
        <f t="shared" si="224"/>
        <v>0.75353667431596882</v>
      </c>
      <c r="AH86" t="str">
        <f t="shared" si="257"/>
        <v>23 Teaching and other educational professionals</v>
      </c>
      <c r="AI86" s="18">
        <f t="shared" si="225"/>
        <v>-8.3897762404908764</v>
      </c>
      <c r="AJ86" s="18">
        <f t="shared" si="225"/>
        <v>-9.8960510516384108</v>
      </c>
      <c r="AK86" s="18">
        <f t="shared" si="225"/>
        <v>-8.6320316417190632</v>
      </c>
      <c r="AL86" s="18">
        <f t="shared" si="225"/>
        <v>0.5635098249560988</v>
      </c>
      <c r="AM86" s="18">
        <f t="shared" si="226"/>
        <v>-3.0729783226975171</v>
      </c>
      <c r="AO86" s="18">
        <f t="shared" si="227"/>
        <v>-2.6001538131247393</v>
      </c>
      <c r="AP86" s="18">
        <f t="shared" si="228"/>
        <v>1.2890601362756771</v>
      </c>
      <c r="AQ86" s="18">
        <f t="shared" si="229"/>
        <v>-0.80833015505226147</v>
      </c>
      <c r="AS86" t="str">
        <f t="shared" si="258"/>
        <v>23 Teaching and other educational professionals</v>
      </c>
      <c r="AT86" s="18">
        <f t="shared" si="230"/>
        <v>3.8150057990409936</v>
      </c>
      <c r="AU86" s="18">
        <f t="shared" si="230"/>
        <v>-3.8584312898922168</v>
      </c>
      <c r="AV86" s="18">
        <f t="shared" si="230"/>
        <v>-2.9480451053467749</v>
      </c>
      <c r="AW86" s="18">
        <f t="shared" si="230"/>
        <v>-0.58114582312729368</v>
      </c>
      <c r="AX86" s="18">
        <f t="shared" si="231"/>
        <v>-1.5334410647579344</v>
      </c>
      <c r="AZ86" s="18">
        <f t="shared" si="232"/>
        <v>-1.3764574651784156</v>
      </c>
      <c r="BA86" s="18">
        <f t="shared" si="233"/>
        <v>2.3132081755504075</v>
      </c>
      <c r="BB86" s="18">
        <f t="shared" si="234"/>
        <v>1.342774532447466</v>
      </c>
      <c r="BD86" t="str">
        <f t="shared" si="259"/>
        <v>23 Teaching and other educational professionals</v>
      </c>
      <c r="BE86" s="18">
        <f t="shared" si="235"/>
        <v>2.5509795743596575</v>
      </c>
      <c r="BF86" s="18">
        <f t="shared" si="235"/>
        <v>11.825154743968614</v>
      </c>
      <c r="BG86" s="18">
        <f t="shared" si="235"/>
        <v>-1.9415690541411346</v>
      </c>
      <c r="BH86" s="18">
        <f t="shared" si="235"/>
        <v>1.0723465517866959</v>
      </c>
      <c r="BI86" s="18">
        <f t="shared" si="236"/>
        <v>0.75531863647217978</v>
      </c>
      <c r="BK86" s="18">
        <f t="shared" si="237"/>
        <v>5.7553322065184709E-2</v>
      </c>
      <c r="BL86" s="18">
        <f t="shared" si="238"/>
        <v>2.3133840998518229</v>
      </c>
      <c r="BM86" s="18">
        <f t="shared" si="239"/>
        <v>2.3552175004196485</v>
      </c>
      <c r="BO86" t="str">
        <f t="shared" si="260"/>
        <v>23 Teaching and other educational professionals</v>
      </c>
      <c r="BP86" s="18">
        <f t="shared" si="240"/>
        <v>2.0928234388041922</v>
      </c>
      <c r="BQ86" s="18">
        <f t="shared" si="240"/>
        <v>-1.1458164001088678</v>
      </c>
      <c r="BR86" s="18">
        <f t="shared" si="240"/>
        <v>-1.9803421913430985</v>
      </c>
      <c r="BS86" s="18">
        <f t="shared" si="240"/>
        <v>-1.2485405734557919</v>
      </c>
      <c r="BT86" s="18">
        <f t="shared" si="241"/>
        <v>-1.471411339598605</v>
      </c>
      <c r="BV86" s="18">
        <f t="shared" si="242"/>
        <v>-1.4930794996843577</v>
      </c>
      <c r="BW86" s="18">
        <f t="shared" si="243"/>
        <v>2.2631951294220354</v>
      </c>
      <c r="BX86" s="18">
        <f t="shared" si="244"/>
        <v>1.2054890528776507</v>
      </c>
      <c r="BZ86" t="str">
        <f t="shared" si="261"/>
        <v>23 Teaching and other educational professionals</v>
      </c>
      <c r="CA86" s="18">
        <f t="shared" si="245"/>
        <v>2.1876182071148387</v>
      </c>
      <c r="CB86" s="18">
        <f t="shared" si="245"/>
        <v>6.1955509894184635</v>
      </c>
      <c r="CC86" s="18">
        <f t="shared" si="245"/>
        <v>-3.1880222394883972</v>
      </c>
      <c r="CD86" s="18">
        <f t="shared" si="245"/>
        <v>-3.0123240063398504</v>
      </c>
      <c r="CE86" s="18">
        <f t="shared" si="246"/>
        <v>-2.5162264616780727</v>
      </c>
      <c r="CG86" s="18">
        <f t="shared" si="247"/>
        <v>-3.0709254848592549</v>
      </c>
      <c r="CH86" s="18">
        <f t="shared" si="248"/>
        <v>2.0512180879111774</v>
      </c>
      <c r="CI86" s="18">
        <f t="shared" si="249"/>
        <v>-0.11842712215881512</v>
      </c>
      <c r="CK86" t="str">
        <f t="shared" si="262"/>
        <v>23 Teaching and other educational professionals</v>
      </c>
      <c r="CL86" s="18">
        <f t="shared" si="250"/>
        <v>0.73099346084291028</v>
      </c>
      <c r="CM86" s="18">
        <f t="shared" si="250"/>
        <v>46.75015197692354</v>
      </c>
      <c r="CN86" s="18">
        <f t="shared" si="250"/>
        <v>2.2958188753724462</v>
      </c>
      <c r="CO86" s="18">
        <f t="shared" si="250"/>
        <v>2.0903850735745078</v>
      </c>
      <c r="CP86" s="18">
        <f t="shared" si="251"/>
        <v>4.4978306494430242</v>
      </c>
      <c r="CR86" s="18">
        <f t="shared" si="252"/>
        <v>2.1588171266709866</v>
      </c>
      <c r="CS86" s="18">
        <f t="shared" si="253"/>
        <v>2.5941980098006079</v>
      </c>
      <c r="CT86" s="18">
        <f t="shared" si="254"/>
        <v>4.1716122922416554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7.4998824152670673</v>
      </c>
      <c r="C87" s="18">
        <f t="shared" si="210"/>
        <v>19.543807816461168</v>
      </c>
      <c r="D87" s="18">
        <f t="shared" si="210"/>
        <v>3.560401357426457</v>
      </c>
      <c r="E87" s="18">
        <f t="shared" si="210"/>
        <v>2.65904916914248</v>
      </c>
      <c r="F87" s="18">
        <f t="shared" si="211"/>
        <v>3.9242156189965183</v>
      </c>
      <c r="H87" s="18">
        <f t="shared" si="212"/>
        <v>2.9586248380716329</v>
      </c>
      <c r="I87" s="18">
        <f t="shared" si="213"/>
        <v>3.4338626509945902</v>
      </c>
      <c r="J87" s="18">
        <f t="shared" si="214"/>
        <v>5.4223893441496251</v>
      </c>
      <c r="L87" t="str">
        <f t="shared" si="255"/>
        <v>24 Business, media and public service professionals</v>
      </c>
      <c r="M87" s="18">
        <f t="shared" si="215"/>
        <v>7.1905836591994676</v>
      </c>
      <c r="N87" s="18">
        <f t="shared" si="215"/>
        <v>17.936934789656767</v>
      </c>
      <c r="O87" s="18">
        <f t="shared" si="215"/>
        <v>2.848509067560312</v>
      </c>
      <c r="P87" s="18">
        <f t="shared" si="215"/>
        <v>2.334716827380845</v>
      </c>
      <c r="Q87" s="18">
        <f t="shared" si="216"/>
        <v>3.4080527156071794</v>
      </c>
      <c r="S87" s="18">
        <f t="shared" si="217"/>
        <v>2.5056950822053281</v>
      </c>
      <c r="T87" s="18">
        <f t="shared" si="218"/>
        <v>3.315701690833639</v>
      </c>
      <c r="U87" s="18">
        <f t="shared" si="219"/>
        <v>5.005827664050555</v>
      </c>
      <c r="W87" t="str">
        <f t="shared" si="256"/>
        <v>24 Business, media and public service professionals</v>
      </c>
      <c r="X87" s="18">
        <f t="shared" si="220"/>
        <v>6.8868242557752923</v>
      </c>
      <c r="Y87" s="18">
        <f t="shared" si="220"/>
        <v>6.5207634735777731</v>
      </c>
      <c r="Z87" s="18">
        <f t="shared" si="220"/>
        <v>0.83323062003257675</v>
      </c>
      <c r="AA87" s="18">
        <f t="shared" si="220"/>
        <v>1.2371409861744231</v>
      </c>
      <c r="AB87" s="18">
        <f t="shared" si="221"/>
        <v>1.4327528860870187</v>
      </c>
      <c r="AD87" s="18">
        <f t="shared" si="222"/>
        <v>1.1023247440407946</v>
      </c>
      <c r="AE87" s="18">
        <f t="shared" si="223"/>
        <v>2.991598220940106</v>
      </c>
      <c r="AF87" s="18">
        <f t="shared" si="224"/>
        <v>3.7408871964039303</v>
      </c>
      <c r="AH87" t="str">
        <f t="shared" si="257"/>
        <v>24 Business, media and public service professionals</v>
      </c>
      <c r="AI87" s="18">
        <f t="shared" si="225"/>
        <v>0.80701828954103938</v>
      </c>
      <c r="AJ87" s="18">
        <f t="shared" si="225"/>
        <v>5.9550804404766344</v>
      </c>
      <c r="AK87" s="18">
        <f t="shared" si="225"/>
        <v>-1.7921931278174652</v>
      </c>
      <c r="AL87" s="18">
        <f t="shared" si="225"/>
        <v>1.099251104696175</v>
      </c>
      <c r="AM87" s="18">
        <f t="shared" si="226"/>
        <v>0.48082730684304575</v>
      </c>
      <c r="AO87" s="18">
        <f t="shared" si="227"/>
        <v>0.12609913849677135</v>
      </c>
      <c r="AP87" s="18">
        <f t="shared" si="228"/>
        <v>1.9566322590846674</v>
      </c>
      <c r="AQ87" s="18">
        <f t="shared" si="229"/>
        <v>2.0529835862018952</v>
      </c>
      <c r="AS87" t="str">
        <f t="shared" si="258"/>
        <v>24 Business, media and public service professionals</v>
      </c>
      <c r="AT87" s="18">
        <f t="shared" si="230"/>
        <v>6.6010252388685853</v>
      </c>
      <c r="AU87" s="18">
        <f t="shared" si="230"/>
        <v>9.5008127247648169</v>
      </c>
      <c r="AV87" s="18">
        <f t="shared" si="230"/>
        <v>1.4316155174535883</v>
      </c>
      <c r="AW87" s="18">
        <f t="shared" si="230"/>
        <v>1.9823438088967471</v>
      </c>
      <c r="AX87" s="18">
        <f t="shared" si="231"/>
        <v>2.2635515782595483</v>
      </c>
      <c r="AZ87" s="18">
        <f t="shared" si="232"/>
        <v>1.7984362656132458</v>
      </c>
      <c r="BA87" s="18">
        <f t="shared" si="233"/>
        <v>2.9396274600073991</v>
      </c>
      <c r="BB87" s="18">
        <f t="shared" si="234"/>
        <v>4.1896803146069139</v>
      </c>
      <c r="BD87" t="str">
        <f t="shared" si="259"/>
        <v>24 Business, media and public service professionals</v>
      </c>
      <c r="BE87" s="18">
        <f t="shared" si="235"/>
        <v>4.5477810032597876</v>
      </c>
      <c r="BF87" s="18">
        <f t="shared" si="235"/>
        <v>9.4414653929765002</v>
      </c>
      <c r="BG87" s="18">
        <f t="shared" si="235"/>
        <v>-0.45695166960461053</v>
      </c>
      <c r="BH87" s="18">
        <f t="shared" si="235"/>
        <v>-9.2652897360401276E-2</v>
      </c>
      <c r="BI87" s="18">
        <f t="shared" si="236"/>
        <v>0.36347226911477293</v>
      </c>
      <c r="BK87" s="18">
        <f t="shared" si="237"/>
        <v>-0.21423371746788211</v>
      </c>
      <c r="BL87" s="18">
        <f t="shared" si="238"/>
        <v>2.3036664474218593</v>
      </c>
      <c r="BM87" s="18">
        <f t="shared" si="239"/>
        <v>2.1486021079669015</v>
      </c>
      <c r="BO87" t="str">
        <f t="shared" si="260"/>
        <v>24 Business, media and public service professionals</v>
      </c>
      <c r="BP87" s="18">
        <f t="shared" si="240"/>
        <v>1.8737969453277881</v>
      </c>
      <c r="BQ87" s="18">
        <f t="shared" si="240"/>
        <v>5.5868637056081916</v>
      </c>
      <c r="BR87" s="18">
        <f t="shared" si="240"/>
        <v>-1.1323870567175987</v>
      </c>
      <c r="BS87" s="18">
        <f t="shared" si="240"/>
        <v>-1.5023542447302418</v>
      </c>
      <c r="BT87" s="18">
        <f t="shared" si="241"/>
        <v>-0.9575979148530811</v>
      </c>
      <c r="BV87" s="18">
        <f t="shared" si="242"/>
        <v>-1.3791859311585664</v>
      </c>
      <c r="BW87" s="18">
        <f t="shared" si="243"/>
        <v>2.0897822162154078</v>
      </c>
      <c r="BX87" s="18">
        <f t="shared" si="244"/>
        <v>1.084917983000766</v>
      </c>
      <c r="BZ87" t="str">
        <f t="shared" si="261"/>
        <v>24 Business, media and public service professionals</v>
      </c>
      <c r="CA87" s="18">
        <f t="shared" si="245"/>
        <v>3.735049378723887</v>
      </c>
      <c r="CB87" s="18">
        <f t="shared" si="245"/>
        <v>9.5645399312923818</v>
      </c>
      <c r="CC87" s="18">
        <f t="shared" si="245"/>
        <v>-3.0547786849481229</v>
      </c>
      <c r="CD87" s="18">
        <f t="shared" si="245"/>
        <v>-3.741382728894771</v>
      </c>
      <c r="CE87" s="18">
        <f t="shared" si="246"/>
        <v>-2.7434991959703559</v>
      </c>
      <c r="CG87" s="18">
        <f t="shared" si="247"/>
        <v>-3.5130567330447837</v>
      </c>
      <c r="CH87" s="18">
        <f t="shared" si="248"/>
        <v>1.8589941248372988</v>
      </c>
      <c r="CI87" s="18">
        <f t="shared" si="249"/>
        <v>-0.6774938933477026</v>
      </c>
      <c r="CK87" t="str">
        <f t="shared" si="262"/>
        <v>24 Business, media and public service professionals</v>
      </c>
      <c r="CL87" s="18">
        <f t="shared" si="250"/>
        <v>2.7645175199212613</v>
      </c>
      <c r="CM87" s="18">
        <f t="shared" si="250"/>
        <v>23.790952217516235</v>
      </c>
      <c r="CN87" s="18">
        <f t="shared" si="250"/>
        <v>2.6959781906285452</v>
      </c>
      <c r="CO87" s="18">
        <f t="shared" si="250"/>
        <v>2.6805880565206497</v>
      </c>
      <c r="CP87" s="18">
        <f t="shared" si="251"/>
        <v>3.8923864334820202</v>
      </c>
      <c r="CR87" s="18">
        <f t="shared" si="252"/>
        <v>2.6857178449414709</v>
      </c>
      <c r="CS87" s="18">
        <f t="shared" si="253"/>
        <v>2.5022651562735199</v>
      </c>
      <c r="CT87" s="18">
        <f t="shared" si="254"/>
        <v>4.5059711555659021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9.1123517919843735</v>
      </c>
      <c r="C88" s="18">
        <f t="shared" si="210"/>
        <v>25.850641803309383</v>
      </c>
      <c r="D88" s="18">
        <f t="shared" si="210"/>
        <v>2.8611901404925311</v>
      </c>
      <c r="E88" s="18">
        <f t="shared" si="210"/>
        <v>3.6905773162917432</v>
      </c>
      <c r="F88" s="18">
        <f t="shared" si="211"/>
        <v>4.6903448268517778</v>
      </c>
      <c r="H88" s="18">
        <f t="shared" si="212"/>
        <v>3.4133745203894117</v>
      </c>
      <c r="I88" s="18">
        <f t="shared" si="213"/>
        <v>3.2998451941274487</v>
      </c>
      <c r="J88" s="18">
        <f t="shared" si="214"/>
        <v>5.6539399199398543</v>
      </c>
      <c r="L88" t="str">
        <f t="shared" si="255"/>
        <v>31 Science, engineering and technology associate professionals</v>
      </c>
      <c r="M88" s="18">
        <f t="shared" si="215"/>
        <v>6.0412966974355164</v>
      </c>
      <c r="N88" s="18">
        <f t="shared" si="215"/>
        <v>20.148616084172353</v>
      </c>
      <c r="O88" s="18">
        <f t="shared" si="215"/>
        <v>1.6809628946495403</v>
      </c>
      <c r="P88" s="18">
        <f t="shared" si="215"/>
        <v>2.8116467680918023</v>
      </c>
      <c r="Q88" s="18">
        <f t="shared" si="216"/>
        <v>3.4597110511954465</v>
      </c>
      <c r="S88" s="18">
        <f t="shared" si="217"/>
        <v>2.433361991127847</v>
      </c>
      <c r="T88" s="18">
        <f t="shared" si="218"/>
        <v>2.9172407198001959</v>
      </c>
      <c r="U88" s="18">
        <f t="shared" si="219"/>
        <v>4.6364449859801704</v>
      </c>
      <c r="W88" t="str">
        <f t="shared" si="256"/>
        <v>31 Science, engineering and technology associate professionals</v>
      </c>
      <c r="X88" s="18">
        <f t="shared" si="220"/>
        <v>8.2088915127378037</v>
      </c>
      <c r="Y88" s="18">
        <f t="shared" si="220"/>
        <v>4.2995451318867506</v>
      </c>
      <c r="Z88" s="18">
        <f t="shared" si="220"/>
        <v>-7.8509982738839135E-3</v>
      </c>
      <c r="AA88" s="18">
        <f t="shared" si="220"/>
        <v>1.6975076296051217</v>
      </c>
      <c r="AB88" s="18">
        <f t="shared" si="221"/>
        <v>1.321343259014629</v>
      </c>
      <c r="AD88" s="18">
        <f t="shared" si="222"/>
        <v>1.1258473679711001</v>
      </c>
      <c r="AE88" s="18">
        <f t="shared" si="223"/>
        <v>2.5724520433000109</v>
      </c>
      <c r="AF88" s="18">
        <f t="shared" si="224"/>
        <v>3.3805888426138075</v>
      </c>
      <c r="AH88" t="str">
        <f t="shared" si="257"/>
        <v>31 Science, engineering and technology associate professionals</v>
      </c>
      <c r="AI88" s="18">
        <f t="shared" si="225"/>
        <v>8.1328797345247228</v>
      </c>
      <c r="AJ88" s="18">
        <f t="shared" si="225"/>
        <v>6.7771713227738895</v>
      </c>
      <c r="AK88" s="18">
        <f t="shared" si="225"/>
        <v>1.5875460193337299</v>
      </c>
      <c r="AL88" s="18">
        <f t="shared" si="225"/>
        <v>2.9682437519094496</v>
      </c>
      <c r="AM88" s="18">
        <f t="shared" si="226"/>
        <v>2.7678127389452634</v>
      </c>
      <c r="AO88" s="18">
        <f t="shared" si="227"/>
        <v>2.5059386308897036</v>
      </c>
      <c r="AP88" s="18">
        <f t="shared" si="228"/>
        <v>2.9264863932953133</v>
      </c>
      <c r="AQ88" s="18">
        <f t="shared" si="229"/>
        <v>4.6976764440996854</v>
      </c>
      <c r="AS88" t="str">
        <f t="shared" si="258"/>
        <v>31 Science, engineering and technology associate professionals</v>
      </c>
      <c r="AT88" s="18">
        <f t="shared" si="230"/>
        <v>5.927547524726684</v>
      </c>
      <c r="AU88" s="18">
        <f t="shared" si="230"/>
        <v>4.2931400073395354</v>
      </c>
      <c r="AV88" s="18">
        <f t="shared" si="230"/>
        <v>-2.2943208535035953</v>
      </c>
      <c r="AW88" s="18">
        <f t="shared" si="230"/>
        <v>0.45053802864718495</v>
      </c>
      <c r="AX88" s="18">
        <f t="shared" si="231"/>
        <v>-0.18148813896495808</v>
      </c>
      <c r="AZ88" s="18">
        <f t="shared" si="232"/>
        <v>-0.47287764060802706</v>
      </c>
      <c r="BA88" s="18">
        <f t="shared" si="233"/>
        <v>2.0017935751043492</v>
      </c>
      <c r="BB88" s="18">
        <f t="shared" si="234"/>
        <v>1.6465908628145787</v>
      </c>
      <c r="BD88" t="str">
        <f t="shared" si="259"/>
        <v>31 Science, engineering and technology associate professionals</v>
      </c>
      <c r="BE88" s="18">
        <f t="shared" si="235"/>
        <v>1.7568453435651721</v>
      </c>
      <c r="BF88" s="18">
        <f t="shared" si="235"/>
        <v>6.120460809808681</v>
      </c>
      <c r="BG88" s="18">
        <f t="shared" si="235"/>
        <v>-5.0350908291893814</v>
      </c>
      <c r="BH88" s="18">
        <f t="shared" si="235"/>
        <v>-2.6330621427287482</v>
      </c>
      <c r="BI88" s="18">
        <f t="shared" si="236"/>
        <v>-2.8689402829788491</v>
      </c>
      <c r="BK88" s="18">
        <f t="shared" si="237"/>
        <v>-3.4404143125729258</v>
      </c>
      <c r="BL88" s="18">
        <f t="shared" si="238"/>
        <v>1.5066071313195151</v>
      </c>
      <c r="BM88" s="18">
        <f t="shared" si="239"/>
        <v>-1.1327498699759131</v>
      </c>
      <c r="BO88" t="str">
        <f t="shared" si="260"/>
        <v>31 Science, engineering and technology associate professionals</v>
      </c>
      <c r="BP88" s="18">
        <f t="shared" si="240"/>
        <v>2.6187631612172746</v>
      </c>
      <c r="BQ88" s="18">
        <f t="shared" si="240"/>
        <v>1.637585734371183</v>
      </c>
      <c r="BR88" s="18">
        <f t="shared" si="240"/>
        <v>-2.1387497916944498</v>
      </c>
      <c r="BS88" s="18">
        <f t="shared" si="240"/>
        <v>-0.70897277897230548</v>
      </c>
      <c r="BT88" s="18">
        <f t="shared" si="241"/>
        <v>-1.0136042901426112</v>
      </c>
      <c r="BV88" s="18">
        <f t="shared" si="242"/>
        <v>-1.1878712160752869</v>
      </c>
      <c r="BW88" s="18">
        <f t="shared" si="243"/>
        <v>1.9246212923640593</v>
      </c>
      <c r="BX88" s="18">
        <f t="shared" si="244"/>
        <v>1.0344625249215644</v>
      </c>
      <c r="BZ88" t="str">
        <f t="shared" si="261"/>
        <v>31 Science, engineering and technology associate professionals</v>
      </c>
      <c r="CA88" s="18">
        <f t="shared" si="245"/>
        <v>4.7983416040488835</v>
      </c>
      <c r="CB88" s="18">
        <f t="shared" si="245"/>
        <v>7.9894737143479055</v>
      </c>
      <c r="CC88" s="18">
        <f t="shared" si="245"/>
        <v>-3.5718468199656295</v>
      </c>
      <c r="CD88" s="18">
        <f t="shared" si="245"/>
        <v>-2.2910537538111786</v>
      </c>
      <c r="CE88" s="18">
        <f t="shared" si="246"/>
        <v>-2.0827973351235651</v>
      </c>
      <c r="CG88" s="18">
        <f t="shared" si="247"/>
        <v>-2.7198639197207664</v>
      </c>
      <c r="CH88" s="18">
        <f t="shared" si="248"/>
        <v>1.726747311311172</v>
      </c>
      <c r="CI88" s="18">
        <f t="shared" si="249"/>
        <v>-0.31321911174201356</v>
      </c>
      <c r="CK88" t="str">
        <f t="shared" si="262"/>
        <v>31 Science, engineering and technology associate professionals</v>
      </c>
      <c r="CL88" s="18">
        <f t="shared" si="250"/>
        <v>3.6721392472052639</v>
      </c>
      <c r="CM88" s="18">
        <f t="shared" si="250"/>
        <v>38.340746190467499</v>
      </c>
      <c r="CN88" s="18">
        <f t="shared" si="250"/>
        <v>3.0765732424795189</v>
      </c>
      <c r="CO88" s="18">
        <f t="shared" si="250"/>
        <v>4.3089015190366231</v>
      </c>
      <c r="CP88" s="18">
        <f t="shared" si="251"/>
        <v>5.7724906250694819</v>
      </c>
      <c r="CR88" s="18">
        <f t="shared" si="252"/>
        <v>3.8964970586840453</v>
      </c>
      <c r="CS88" s="18">
        <f t="shared" si="253"/>
        <v>2.8080739493546281</v>
      </c>
      <c r="CT88" s="18">
        <f t="shared" si="254"/>
        <v>5.6767127070938006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7.5782266271807952</v>
      </c>
      <c r="C89" s="18">
        <f t="shared" si="210"/>
        <v>11.405188853154424</v>
      </c>
      <c r="D89" s="18">
        <f t="shared" si="210"/>
        <v>13.605487980067688</v>
      </c>
      <c r="E89" s="18">
        <f t="shared" si="210"/>
        <v>5.0716465732112415</v>
      </c>
      <c r="F89" s="18">
        <f t="shared" si="211"/>
        <v>8.0618342134969545</v>
      </c>
      <c r="H89" s="18">
        <f t="shared" si="212"/>
        <v>7.842545229167408</v>
      </c>
      <c r="I89" s="18">
        <f t="shared" si="213"/>
        <v>5.8482119823817236</v>
      </c>
      <c r="J89" s="18">
        <f t="shared" si="214"/>
        <v>10.463326132759576</v>
      </c>
      <c r="L89" t="str">
        <f t="shared" si="255"/>
        <v>32 Health and social care associate professionals</v>
      </c>
      <c r="M89" s="18">
        <f t="shared" si="215"/>
        <v>6.0668263627974506</v>
      </c>
      <c r="N89" s="18">
        <f t="shared" si="215"/>
        <v>16.376432849675247</v>
      </c>
      <c r="O89" s="18">
        <f t="shared" si="215"/>
        <v>13.685433978083573</v>
      </c>
      <c r="P89" s="18">
        <f t="shared" si="215"/>
        <v>4.4390809872221215</v>
      </c>
      <c r="Q89" s="18">
        <f t="shared" si="216"/>
        <v>7.9726408152533068</v>
      </c>
      <c r="S89" s="18">
        <f t="shared" si="217"/>
        <v>7.4344675329593102</v>
      </c>
      <c r="T89" s="18">
        <f t="shared" si="218"/>
        <v>5.5878107514607533</v>
      </c>
      <c r="U89" s="18">
        <f t="shared" si="219"/>
        <v>10.026638985431301</v>
      </c>
      <c r="W89" t="str">
        <f t="shared" si="256"/>
        <v>32 Health and social care associate professionals</v>
      </c>
      <c r="X89" s="18">
        <f t="shared" si="220"/>
        <v>5.8850562277500629</v>
      </c>
      <c r="Y89" s="18">
        <f t="shared" si="220"/>
        <v>2.8631915778104089</v>
      </c>
      <c r="Z89" s="18">
        <f t="shared" si="220"/>
        <v>12.113073675684817</v>
      </c>
      <c r="AA89" s="18">
        <f t="shared" si="220"/>
        <v>3.1618092944695642</v>
      </c>
      <c r="AB89" s="18">
        <f t="shared" si="221"/>
        <v>5.8603132344936748</v>
      </c>
      <c r="AD89" s="18">
        <f t="shared" si="222"/>
        <v>6.0631985501874652</v>
      </c>
      <c r="AE89" s="18">
        <f t="shared" si="223"/>
        <v>5.417315166223835</v>
      </c>
      <c r="AF89" s="18">
        <f t="shared" si="224"/>
        <v>8.9639532000650455</v>
      </c>
      <c r="AH89" t="str">
        <f t="shared" si="257"/>
        <v>32 Health and social care associate professionals</v>
      </c>
      <c r="AI89" s="18">
        <f t="shared" si="225"/>
        <v>-2.1388414705011516</v>
      </c>
      <c r="AJ89" s="18">
        <f t="shared" si="225"/>
        <v>-4.4981968504505083</v>
      </c>
      <c r="AK89" s="18">
        <f t="shared" si="225"/>
        <v>2.5974559736084757</v>
      </c>
      <c r="AL89" s="18">
        <f t="shared" si="225"/>
        <v>-5.0035090736867733</v>
      </c>
      <c r="AM89" s="18">
        <f t="shared" si="226"/>
        <v>-2.6584773761711866</v>
      </c>
      <c r="AO89" s="18">
        <f t="shared" si="227"/>
        <v>-2.5345768106901589</v>
      </c>
      <c r="AP89" s="18">
        <f t="shared" si="228"/>
        <v>2.4043501988834315</v>
      </c>
      <c r="AQ89" s="18">
        <f t="shared" si="229"/>
        <v>0.68937538308944113</v>
      </c>
      <c r="AS89" t="str">
        <f t="shared" si="258"/>
        <v>32 Health and social care associate professionals</v>
      </c>
      <c r="AT89" s="18">
        <f t="shared" si="230"/>
        <v>5.5793406340982399</v>
      </c>
      <c r="AU89" s="18">
        <f t="shared" si="230"/>
        <v>7.2949804626065262</v>
      </c>
      <c r="AV89" s="18">
        <f t="shared" si="230"/>
        <v>9.0024937708607755</v>
      </c>
      <c r="AW89" s="18">
        <f t="shared" si="230"/>
        <v>2.4910167734580879</v>
      </c>
      <c r="AX89" s="18">
        <f t="shared" si="231"/>
        <v>4.7824923691883958</v>
      </c>
      <c r="AZ89" s="18">
        <f t="shared" si="232"/>
        <v>4.6171004542718608</v>
      </c>
      <c r="BA89" s="18">
        <f t="shared" si="233"/>
        <v>4.4539885674767632</v>
      </c>
      <c r="BB89" s="18">
        <f t="shared" si="234"/>
        <v>7.3328395240377153</v>
      </c>
      <c r="BD89" t="str">
        <f t="shared" si="259"/>
        <v>32 Health and social care associate professionals</v>
      </c>
      <c r="BE89" s="18">
        <f t="shared" si="235"/>
        <v>5.8537437959223837</v>
      </c>
      <c r="BF89" s="18">
        <f t="shared" si="235"/>
        <v>12.154643086758643</v>
      </c>
      <c r="BG89" s="18">
        <f t="shared" si="235"/>
        <v>10.20941469084471</v>
      </c>
      <c r="BH89" s="18">
        <f t="shared" si="235"/>
        <v>2.5555648189374169</v>
      </c>
      <c r="BI89" s="18">
        <f t="shared" si="236"/>
        <v>5.4766773079554021</v>
      </c>
      <c r="BK89" s="18">
        <f t="shared" si="237"/>
        <v>5.0458869859866917</v>
      </c>
      <c r="BL89" s="18">
        <f t="shared" si="238"/>
        <v>4.7186388483370534</v>
      </c>
      <c r="BM89" s="18">
        <f t="shared" si="239"/>
        <v>7.8100742227883213</v>
      </c>
      <c r="BO89" t="str">
        <f t="shared" si="260"/>
        <v>32 Health and social care associate professionals</v>
      </c>
      <c r="BP89" s="18">
        <f t="shared" si="240"/>
        <v>3.6929917180169802</v>
      </c>
      <c r="BQ89" s="18">
        <f t="shared" si="240"/>
        <v>-1.698192273193766</v>
      </c>
      <c r="BR89" s="18">
        <f t="shared" si="240"/>
        <v>9.4457593863729539</v>
      </c>
      <c r="BS89" s="18">
        <f t="shared" si="240"/>
        <v>-0.73081190136288221</v>
      </c>
      <c r="BT89" s="18">
        <f t="shared" si="241"/>
        <v>2.2807269635598759</v>
      </c>
      <c r="BV89" s="18">
        <f t="shared" si="242"/>
        <v>2.5516438420293497</v>
      </c>
      <c r="BW89" s="18">
        <f t="shared" si="243"/>
        <v>3.8195869266954396</v>
      </c>
      <c r="BX89" s="18">
        <f t="shared" si="244"/>
        <v>5.4413368771866644</v>
      </c>
      <c r="BZ89" t="str">
        <f t="shared" si="261"/>
        <v>32 Health and social care associate professionals</v>
      </c>
      <c r="CA89" s="18">
        <f t="shared" si="245"/>
        <v>-1.7679481104906025</v>
      </c>
      <c r="CB89" s="18">
        <f t="shared" si="245"/>
        <v>-4.5703563010167203</v>
      </c>
      <c r="CC89" s="18">
        <f t="shared" si="245"/>
        <v>4.7295971074149623</v>
      </c>
      <c r="CD89" s="18">
        <f t="shared" si="245"/>
        <v>-3.0293941999645191</v>
      </c>
      <c r="CE89" s="18">
        <f t="shared" si="246"/>
        <v>-0.76794800201445135</v>
      </c>
      <c r="CG89" s="18">
        <f t="shared" si="247"/>
        <v>-0.50913270242587405</v>
      </c>
      <c r="CH89" s="18">
        <f t="shared" si="248"/>
        <v>2.8728668314042416</v>
      </c>
      <c r="CI89" s="18">
        <f t="shared" si="249"/>
        <v>2.5346663641368616</v>
      </c>
      <c r="CK89" t="str">
        <f t="shared" si="262"/>
        <v>32 Health and social care associate professionals</v>
      </c>
      <c r="CL89" s="18">
        <f t="shared" si="250"/>
        <v>-2.3429759883614398</v>
      </c>
      <c r="CM89" s="18">
        <f t="shared" si="250"/>
        <v>26.111784491990029</v>
      </c>
      <c r="CN89" s="18">
        <f t="shared" si="250"/>
        <v>10.631973562711305</v>
      </c>
      <c r="CO89" s="18">
        <f t="shared" si="250"/>
        <v>4.8564528177776234</v>
      </c>
      <c r="CP89" s="18">
        <f t="shared" si="251"/>
        <v>7.8653387800666774</v>
      </c>
      <c r="CR89" s="18">
        <f t="shared" si="252"/>
        <v>6.7473234705729634</v>
      </c>
      <c r="CS89" s="18">
        <f t="shared" si="253"/>
        <v>3.9158680986324468</v>
      </c>
      <c r="CT89" s="18">
        <f t="shared" si="254"/>
        <v>8.5896287562535321</v>
      </c>
    </row>
    <row r="90" spans="1:98" x14ac:dyDescent="0.2">
      <c r="A90" t="str">
        <f t="shared" si="209"/>
        <v>33 Protective service occupations</v>
      </c>
      <c r="B90" s="18">
        <f t="shared" si="210"/>
        <v>8.7428398048342579</v>
      </c>
      <c r="C90" s="18">
        <f t="shared" si="210"/>
        <v>12.085803440131793</v>
      </c>
      <c r="D90" s="18">
        <f t="shared" si="210"/>
        <v>1.7738722540762364</v>
      </c>
      <c r="E90" s="18">
        <f t="shared" si="210"/>
        <v>3.2624483701032103</v>
      </c>
      <c r="F90" s="18">
        <f t="shared" si="211"/>
        <v>3.3230619030080177</v>
      </c>
      <c r="H90" s="18">
        <f t="shared" si="212"/>
        <v>2.763852771735098</v>
      </c>
      <c r="I90" s="18">
        <f t="shared" si="213"/>
        <v>2.4978467214906042</v>
      </c>
      <c r="J90" s="18">
        <f t="shared" si="214"/>
        <v>4.5638003161019514</v>
      </c>
      <c r="L90" t="str">
        <f t="shared" si="255"/>
        <v>33 Protective service occupations</v>
      </c>
      <c r="M90" s="18">
        <f t="shared" si="215"/>
        <v>5.5011405270640967</v>
      </c>
      <c r="N90" s="18">
        <f t="shared" si="215"/>
        <v>19.248332852356654</v>
      </c>
      <c r="O90" s="18">
        <f t="shared" si="215"/>
        <v>-1.0863034128725024</v>
      </c>
      <c r="P90" s="18">
        <f t="shared" si="215"/>
        <v>3.0481214514965105</v>
      </c>
      <c r="Q90" s="18">
        <f t="shared" si="216"/>
        <v>2.6705655639612136</v>
      </c>
      <c r="S90" s="18">
        <f t="shared" si="217"/>
        <v>1.6511267436056354</v>
      </c>
      <c r="T90" s="18">
        <f t="shared" si="218"/>
        <v>2.0132788695891746</v>
      </c>
      <c r="U90" s="18">
        <f t="shared" si="219"/>
        <v>3.2979143211573803</v>
      </c>
      <c r="W90" t="str">
        <f t="shared" si="256"/>
        <v>33 Protective service occupations</v>
      </c>
      <c r="X90" s="18">
        <f t="shared" si="220"/>
        <v>7.2214494930540551</v>
      </c>
      <c r="Y90" s="18">
        <f t="shared" si="220"/>
        <v>8.1930190498619382</v>
      </c>
      <c r="Z90" s="18">
        <f t="shared" si="220"/>
        <v>-2.0840038385321336</v>
      </c>
      <c r="AA90" s="18">
        <f t="shared" si="220"/>
        <v>3.4033833050517659</v>
      </c>
      <c r="AB90" s="18">
        <f t="shared" si="221"/>
        <v>1.9444143076431386</v>
      </c>
      <c r="AD90" s="18">
        <f t="shared" si="222"/>
        <v>1.5409092838713612</v>
      </c>
      <c r="AE90" s="18">
        <f t="shared" si="223"/>
        <v>2.280465759587158</v>
      </c>
      <c r="AF90" s="18">
        <f t="shared" si="224"/>
        <v>3.4376425745916483</v>
      </c>
      <c r="AH90" t="str">
        <f t="shared" si="257"/>
        <v>33 Protective service occupations</v>
      </c>
      <c r="AI90" s="18">
        <f t="shared" si="225"/>
        <v>6.2621223432899553</v>
      </c>
      <c r="AJ90" s="18">
        <f t="shared" si="225"/>
        <v>8.9644377425262878</v>
      </c>
      <c r="AK90" s="18">
        <f t="shared" si="225"/>
        <v>-2.0277316427308567</v>
      </c>
      <c r="AL90" s="18">
        <f t="shared" si="225"/>
        <v>3.1845848106671903</v>
      </c>
      <c r="AM90" s="18">
        <f t="shared" si="226"/>
        <v>1.8730480757323198</v>
      </c>
      <c r="AO90" s="18">
        <f t="shared" si="227"/>
        <v>1.4170409922818372</v>
      </c>
      <c r="AP90" s="18">
        <f t="shared" si="228"/>
        <v>2.0629743061919115</v>
      </c>
      <c r="AQ90" s="18">
        <f t="shared" si="229"/>
        <v>3.1544389225847347</v>
      </c>
      <c r="AS90" t="str">
        <f t="shared" si="258"/>
        <v>33 Protective service occupations</v>
      </c>
      <c r="AT90" s="18">
        <f t="shared" si="230"/>
        <v>2.0990018888876971</v>
      </c>
      <c r="AU90" s="18">
        <f t="shared" si="230"/>
        <v>4.2239685513252523</v>
      </c>
      <c r="AV90" s="18">
        <f t="shared" si="230"/>
        <v>-5.6002799237248935</v>
      </c>
      <c r="AW90" s="18">
        <f t="shared" si="230"/>
        <v>0.74098590588713709</v>
      </c>
      <c r="AX90" s="18">
        <f t="shared" si="231"/>
        <v>-1.0751969882335288</v>
      </c>
      <c r="AZ90" s="18">
        <f t="shared" si="232"/>
        <v>-1.41873955343782</v>
      </c>
      <c r="BA90" s="18">
        <f t="shared" si="233"/>
        <v>1.6470649810511162</v>
      </c>
      <c r="BB90" s="18">
        <f t="shared" si="234"/>
        <v>0.54386289756962469</v>
      </c>
      <c r="BD90" t="str">
        <f t="shared" si="259"/>
        <v>33 Protective service occupations</v>
      </c>
      <c r="BE90" s="18">
        <f t="shared" si="235"/>
        <v>-0.33378419371548063</v>
      </c>
      <c r="BF90" s="18">
        <f t="shared" si="235"/>
        <v>0.16177430302506401</v>
      </c>
      <c r="BG90" s="18">
        <f t="shared" si="235"/>
        <v>-5.9321498474441565</v>
      </c>
      <c r="BH90" s="18">
        <f t="shared" si="235"/>
        <v>-2.8298564620562683</v>
      </c>
      <c r="BI90" s="18">
        <f t="shared" si="236"/>
        <v>-3.6276866433303745</v>
      </c>
      <c r="BK90" s="18">
        <f t="shared" si="237"/>
        <v>-3.8751587145962163</v>
      </c>
      <c r="BL90" s="18">
        <f t="shared" si="238"/>
        <v>1.0596997482729797</v>
      </c>
      <c r="BM90" s="18">
        <f t="shared" si="239"/>
        <v>-2.1295156346755051</v>
      </c>
      <c r="BO90" t="str">
        <f t="shared" si="260"/>
        <v>33 Protective service occupations</v>
      </c>
      <c r="BP90" s="18">
        <f t="shared" si="240"/>
        <v>-0.85617927179728603</v>
      </c>
      <c r="BQ90" s="18">
        <f t="shared" si="240"/>
        <v>-2.8693158153495268</v>
      </c>
      <c r="BR90" s="18">
        <f t="shared" si="240"/>
        <v>-6.1025499750568706</v>
      </c>
      <c r="BS90" s="18">
        <f t="shared" si="240"/>
        <v>-3.2313266975622201</v>
      </c>
      <c r="BT90" s="18">
        <f t="shared" si="241"/>
        <v>-4.1155168093744088</v>
      </c>
      <c r="BV90" s="18">
        <f t="shared" si="242"/>
        <v>-4.1980260965248544</v>
      </c>
      <c r="BW90" s="18">
        <f t="shared" si="243"/>
        <v>1.1857276901668268</v>
      </c>
      <c r="BX90" s="18">
        <f t="shared" si="244"/>
        <v>-2.1756360735986302</v>
      </c>
      <c r="BZ90" t="str">
        <f t="shared" si="261"/>
        <v>33 Protective service occupations</v>
      </c>
      <c r="CA90" s="18">
        <f t="shared" si="245"/>
        <v>1.0066950329122415</v>
      </c>
      <c r="CB90" s="18">
        <f t="shared" si="245"/>
        <v>4.3549550946429427</v>
      </c>
      <c r="CC90" s="18">
        <f t="shared" si="245"/>
        <v>-6.3886484404404476</v>
      </c>
      <c r="CD90" s="18">
        <f t="shared" si="245"/>
        <v>-1.4776846679727007</v>
      </c>
      <c r="CE90" s="18">
        <f t="shared" si="246"/>
        <v>-2.6902494483941219</v>
      </c>
      <c r="CG90" s="18">
        <f t="shared" si="247"/>
        <v>-3.1426509968313199</v>
      </c>
      <c r="CH90" s="18">
        <f t="shared" si="248"/>
        <v>1.5290393633316191</v>
      </c>
      <c r="CI90" s="18">
        <f t="shared" si="249"/>
        <v>-0.8860082885360332</v>
      </c>
      <c r="CK90" t="str">
        <f t="shared" si="262"/>
        <v>33 Protective service occupations</v>
      </c>
      <c r="CL90" s="18">
        <f t="shared" si="250"/>
        <v>-6.6257117049365988</v>
      </c>
      <c r="CM90" s="18">
        <f t="shared" si="250"/>
        <v>12.861782062926652</v>
      </c>
      <c r="CN90" s="18">
        <f t="shared" si="250"/>
        <v>-7.0237549394696064</v>
      </c>
      <c r="CO90" s="18">
        <f t="shared" si="250"/>
        <v>-0.64611745487045402</v>
      </c>
      <c r="CP90" s="18">
        <f t="shared" si="251"/>
        <v>-1.9063354019914547</v>
      </c>
      <c r="CR90" s="18">
        <f t="shared" si="252"/>
        <v>-2.819179164373431</v>
      </c>
      <c r="CS90" s="18">
        <f t="shared" si="253"/>
        <v>0.91632936765646544</v>
      </c>
      <c r="CT90" s="18">
        <f t="shared" si="254"/>
        <v>-1.4945606705015213</v>
      </c>
    </row>
    <row r="91" spans="1:98" x14ac:dyDescent="0.2">
      <c r="A91" t="str">
        <f t="shared" si="209"/>
        <v>34 Culture, media and sports occupations</v>
      </c>
      <c r="B91" s="18">
        <f t="shared" si="210"/>
        <v>5.4904735648368064</v>
      </c>
      <c r="C91" s="18">
        <f t="shared" si="210"/>
        <v>2.4068773285056411</v>
      </c>
      <c r="D91" s="18">
        <f t="shared" si="210"/>
        <v>2.1002722732287538</v>
      </c>
      <c r="E91" s="18">
        <f t="shared" si="210"/>
        <v>2.5026705403999427</v>
      </c>
      <c r="F91" s="18">
        <f t="shared" si="211"/>
        <v>2.3707686689012242</v>
      </c>
      <c r="H91" s="18">
        <f t="shared" si="212"/>
        <v>2.3683618776674464</v>
      </c>
      <c r="I91" s="18">
        <f t="shared" si="213"/>
        <v>3.3523246901712378</v>
      </c>
      <c r="J91" s="18">
        <f t="shared" si="214"/>
        <v>4.9376783033228344</v>
      </c>
      <c r="L91" t="str">
        <f t="shared" si="255"/>
        <v>34 Culture, media and sports occupations</v>
      </c>
      <c r="M91" s="18">
        <f t="shared" si="215"/>
        <v>6.2607092544350706</v>
      </c>
      <c r="N91" s="18">
        <f t="shared" si="215"/>
        <v>8.6898207631444855</v>
      </c>
      <c r="O91" s="18">
        <f t="shared" si="215"/>
        <v>-7.8767398730095195E-2</v>
      </c>
      <c r="P91" s="18">
        <f t="shared" si="215"/>
        <v>2.7923826956639974</v>
      </c>
      <c r="Q91" s="18">
        <f t="shared" si="216"/>
        <v>2.242260950128494</v>
      </c>
      <c r="S91" s="18">
        <f t="shared" si="217"/>
        <v>1.8262811358638276</v>
      </c>
      <c r="T91" s="18">
        <f t="shared" si="218"/>
        <v>3.002404144187576</v>
      </c>
      <c r="U91" s="18">
        <f t="shared" si="219"/>
        <v>4.2627200485232164</v>
      </c>
      <c r="W91" t="str">
        <f t="shared" si="256"/>
        <v>34 Culture, media and sports occupations</v>
      </c>
      <c r="X91" s="18">
        <f t="shared" si="220"/>
        <v>8.2892220102141589</v>
      </c>
      <c r="Y91" s="18">
        <f t="shared" si="220"/>
        <v>-8.7303634416232114</v>
      </c>
      <c r="Z91" s="18">
        <f t="shared" si="220"/>
        <v>-2.3865597436693697</v>
      </c>
      <c r="AA91" s="18">
        <f t="shared" si="220"/>
        <v>1.2118768804112667</v>
      </c>
      <c r="AB91" s="18">
        <f t="shared" si="221"/>
        <v>-0.57128535767730915</v>
      </c>
      <c r="AD91" s="18">
        <f t="shared" si="222"/>
        <v>-2.1048308680882144E-3</v>
      </c>
      <c r="AE91" s="18">
        <f t="shared" si="223"/>
        <v>2.5179790448372819</v>
      </c>
      <c r="AF91" s="18">
        <f t="shared" si="224"/>
        <v>2.5164931202383389</v>
      </c>
      <c r="AH91" t="str">
        <f t="shared" si="257"/>
        <v>34 Culture, media and sports occupations</v>
      </c>
      <c r="AI91" s="18">
        <f t="shared" si="225"/>
        <v>4.3583205080900855</v>
      </c>
      <c r="AJ91" s="18">
        <f t="shared" si="225"/>
        <v>13.065568568598929</v>
      </c>
      <c r="AK91" s="18">
        <f t="shared" si="225"/>
        <v>-2.1020668406164678</v>
      </c>
      <c r="AL91" s="18">
        <f t="shared" si="225"/>
        <v>2.7870738615730195</v>
      </c>
      <c r="AM91" s="18">
        <f t="shared" si="226"/>
        <v>1.8383697313137271</v>
      </c>
      <c r="AO91" s="18">
        <f t="shared" si="227"/>
        <v>1.1308155410976406</v>
      </c>
      <c r="AP91" s="18">
        <f t="shared" si="228"/>
        <v>2.5812813702686066</v>
      </c>
      <c r="AQ91" s="18">
        <f t="shared" si="229"/>
        <v>3.3921450212797799</v>
      </c>
      <c r="AS91" t="str">
        <f t="shared" si="258"/>
        <v>34 Culture, media and sports occupations</v>
      </c>
      <c r="AT91" s="18">
        <f t="shared" si="230"/>
        <v>5.2050256107572634</v>
      </c>
      <c r="AU91" s="18">
        <f t="shared" si="230"/>
        <v>-3.1600469174961288</v>
      </c>
      <c r="AV91" s="18">
        <f t="shared" si="230"/>
        <v>-3.3450505864327296</v>
      </c>
      <c r="AW91" s="18">
        <f t="shared" si="230"/>
        <v>0.45648109376570378</v>
      </c>
      <c r="AX91" s="18">
        <f t="shared" si="231"/>
        <v>-0.97447195263735686</v>
      </c>
      <c r="AZ91" s="18">
        <f t="shared" si="232"/>
        <v>-0.82702531958704917</v>
      </c>
      <c r="BA91" s="18">
        <f t="shared" si="233"/>
        <v>2.245290593545235</v>
      </c>
      <c r="BB91" s="18">
        <f t="shared" si="234"/>
        <v>1.6493860392479132</v>
      </c>
      <c r="BD91" t="str">
        <f t="shared" si="259"/>
        <v>34 Culture, media and sports occupations</v>
      </c>
      <c r="BE91" s="18">
        <f t="shared" si="235"/>
        <v>5.22557762461211</v>
      </c>
      <c r="BF91" s="18">
        <f t="shared" si="235"/>
        <v>-6.7223041923268561</v>
      </c>
      <c r="BG91" s="18">
        <f t="shared" si="235"/>
        <v>-5.8730758752327024</v>
      </c>
      <c r="BH91" s="18">
        <f t="shared" si="235"/>
        <v>-0.87596600684176629</v>
      </c>
      <c r="BI91" s="18">
        <f t="shared" si="236"/>
        <v>-2.8352916299098641</v>
      </c>
      <c r="BK91" s="18">
        <f t="shared" si="237"/>
        <v>-2.5704714638394965</v>
      </c>
      <c r="BL91" s="18">
        <f t="shared" si="238"/>
        <v>1.6836216860061981</v>
      </c>
      <c r="BM91" s="18">
        <f t="shared" si="239"/>
        <v>-0.2632373947893063</v>
      </c>
      <c r="BO91" t="str">
        <f t="shared" si="260"/>
        <v>34 Culture, media and sports occupations</v>
      </c>
      <c r="BP91" s="18">
        <f t="shared" si="240"/>
        <v>0.72559937978560196</v>
      </c>
      <c r="BQ91" s="18">
        <f t="shared" si="240"/>
        <v>-13.197375252535338</v>
      </c>
      <c r="BR91" s="18">
        <f t="shared" si="240"/>
        <v>-6.5844848863764849</v>
      </c>
      <c r="BS91" s="18">
        <f t="shared" si="240"/>
        <v>-4.0755786998943329</v>
      </c>
      <c r="BT91" s="18">
        <f t="shared" si="241"/>
        <v>-5.4590444445160369</v>
      </c>
      <c r="BV91" s="18">
        <f t="shared" si="242"/>
        <v>-4.9192797591183224</v>
      </c>
      <c r="BW91" s="18">
        <f t="shared" si="243"/>
        <v>1.4286945721915023</v>
      </c>
      <c r="BX91" s="18">
        <f t="shared" si="244"/>
        <v>-2.2909483036165246</v>
      </c>
      <c r="BZ91" t="str">
        <f t="shared" si="261"/>
        <v>34 Culture, media and sports occupations</v>
      </c>
      <c r="CA91" s="18">
        <f t="shared" si="245"/>
        <v>1.2506540425426538</v>
      </c>
      <c r="CB91" s="18">
        <f t="shared" si="245"/>
        <v>-2.183082110740131</v>
      </c>
      <c r="CC91" s="18">
        <f t="shared" si="245"/>
        <v>-7.6645633576305823</v>
      </c>
      <c r="CD91" s="18">
        <f t="shared" si="245"/>
        <v>-4.4108645698390241</v>
      </c>
      <c r="CE91" s="18">
        <f t="shared" si="246"/>
        <v>-5.3035203942074727</v>
      </c>
      <c r="CG91" s="18">
        <f t="shared" si="247"/>
        <v>-5.5079745744756163</v>
      </c>
      <c r="CH91" s="18">
        <f t="shared" si="248"/>
        <v>1.4704405391074982</v>
      </c>
      <c r="CI91" s="18">
        <f t="shared" si="249"/>
        <v>-2.6125380482397431</v>
      </c>
      <c r="CK91" t="str">
        <f t="shared" si="262"/>
        <v>34 Culture, media and sports occupations</v>
      </c>
      <c r="CL91" s="18">
        <f t="shared" si="250"/>
        <v>1.5062689854174138</v>
      </c>
      <c r="CM91" s="18">
        <f t="shared" si="250"/>
        <v>8.4747984100776321</v>
      </c>
      <c r="CN91" s="18">
        <f t="shared" si="250"/>
        <v>-9.9507493050532414E-2</v>
      </c>
      <c r="CO91" s="18">
        <f t="shared" si="250"/>
        <v>3.5186121628337341</v>
      </c>
      <c r="CP91" s="18">
        <f t="shared" si="251"/>
        <v>2.6737591544293116</v>
      </c>
      <c r="CR91" s="18">
        <f t="shared" si="252"/>
        <v>2.2982419952765731</v>
      </c>
      <c r="CS91" s="18">
        <f t="shared" si="253"/>
        <v>2.2085587816560226</v>
      </c>
      <c r="CT91" s="18">
        <f t="shared" si="254"/>
        <v>3.9726922501953199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5.6008535494405765</v>
      </c>
      <c r="C92" s="18">
        <f t="shared" si="210"/>
        <v>12.877297445058788</v>
      </c>
      <c r="D92" s="18">
        <f t="shared" si="210"/>
        <v>3.6452869543477817</v>
      </c>
      <c r="E92" s="18">
        <f t="shared" si="210"/>
        <v>2.8095301211684021</v>
      </c>
      <c r="F92" s="18">
        <f t="shared" si="211"/>
        <v>3.6735592158701147</v>
      </c>
      <c r="H92" s="18">
        <f t="shared" si="212"/>
        <v>3.0873642325555783</v>
      </c>
      <c r="I92" s="18">
        <f t="shared" si="213"/>
        <v>3.408573212409105</v>
      </c>
      <c r="J92" s="18">
        <f t="shared" si="214"/>
        <v>5.4959592374583144</v>
      </c>
      <c r="L92" t="str">
        <f t="shared" si="255"/>
        <v>35 Business and public service associate professionals</v>
      </c>
      <c r="M92" s="18">
        <f t="shared" si="215"/>
        <v>5.4984967773554327</v>
      </c>
      <c r="N92" s="18">
        <f t="shared" si="215"/>
        <v>12.068727024422742</v>
      </c>
      <c r="O92" s="18">
        <f t="shared" si="215"/>
        <v>3.4367544755601553</v>
      </c>
      <c r="P92" s="18">
        <f t="shared" si="215"/>
        <v>2.5522565871358704</v>
      </c>
      <c r="Q92" s="18">
        <f t="shared" si="216"/>
        <v>3.3997389451414728</v>
      </c>
      <c r="S92" s="18">
        <f t="shared" si="217"/>
        <v>2.8462456257661861</v>
      </c>
      <c r="T92" s="18">
        <f t="shared" si="218"/>
        <v>3.4375851340452623</v>
      </c>
      <c r="U92" s="18">
        <f t="shared" si="219"/>
        <v>5.3447504593964856</v>
      </c>
      <c r="W92" t="str">
        <f t="shared" si="256"/>
        <v>35 Business and public service associate professionals</v>
      </c>
      <c r="X92" s="18">
        <f t="shared" si="220"/>
        <v>4.9952208862156011</v>
      </c>
      <c r="Y92" s="18">
        <f t="shared" si="220"/>
        <v>-1.2083896989283693</v>
      </c>
      <c r="Z92" s="18">
        <f t="shared" si="220"/>
        <v>1.0413101965236926</v>
      </c>
      <c r="AA92" s="18">
        <f t="shared" si="220"/>
        <v>1.2563374374417124</v>
      </c>
      <c r="AB92" s="18">
        <f t="shared" si="221"/>
        <v>1.0333645538386227</v>
      </c>
      <c r="AD92" s="18">
        <f t="shared" si="222"/>
        <v>1.1846108938234678</v>
      </c>
      <c r="AE92" s="18">
        <f t="shared" si="223"/>
        <v>2.9835392479677258</v>
      </c>
      <c r="AF92" s="18">
        <f t="shared" si="224"/>
        <v>3.7911370061655569</v>
      </c>
      <c r="AH92" t="str">
        <f t="shared" si="257"/>
        <v>35 Business and public service associate professionals</v>
      </c>
      <c r="AI92" s="18">
        <f t="shared" si="225"/>
        <v>3.8891995234950238</v>
      </c>
      <c r="AJ92" s="18">
        <f t="shared" si="225"/>
        <v>3.2036148467536218</v>
      </c>
      <c r="AK92" s="18">
        <f t="shared" si="225"/>
        <v>0.97569642766417441</v>
      </c>
      <c r="AL92" s="18">
        <f t="shared" si="225"/>
        <v>1.5967589835269358</v>
      </c>
      <c r="AM92" s="18">
        <f t="shared" si="226"/>
        <v>1.5017683056601339</v>
      </c>
      <c r="AO92" s="18">
        <f t="shared" si="227"/>
        <v>1.3893148525324639</v>
      </c>
      <c r="AP92" s="18">
        <f t="shared" si="228"/>
        <v>2.8628402238350947</v>
      </c>
      <c r="AQ92" s="18">
        <f t="shared" si="229"/>
        <v>3.8291541804376106</v>
      </c>
      <c r="AS92" t="str">
        <f t="shared" si="258"/>
        <v>35 Business and public service associate professionals</v>
      </c>
      <c r="AT92" s="18">
        <f t="shared" si="230"/>
        <v>3.8201664953881886</v>
      </c>
      <c r="AU92" s="18">
        <f t="shared" si="230"/>
        <v>2.8952519847240898</v>
      </c>
      <c r="AV92" s="18">
        <f t="shared" si="230"/>
        <v>0.9868143358008119</v>
      </c>
      <c r="AW92" s="18">
        <f t="shared" si="230"/>
        <v>1.5554128333595152</v>
      </c>
      <c r="AX92" s="18">
        <f t="shared" si="231"/>
        <v>1.4604632866102918</v>
      </c>
      <c r="AZ92" s="18">
        <f t="shared" si="232"/>
        <v>1.3655251713935446</v>
      </c>
      <c r="BA92" s="18">
        <f t="shared" si="233"/>
        <v>2.824576845407889</v>
      </c>
      <c r="BB92" s="18">
        <f t="shared" si="234"/>
        <v>3.7784748129884749</v>
      </c>
      <c r="BD92" t="str">
        <f t="shared" si="259"/>
        <v>35 Business and public service associate professionals</v>
      </c>
      <c r="BE92" s="18">
        <f t="shared" si="235"/>
        <v>1.4508032762618139</v>
      </c>
      <c r="BF92" s="18">
        <f t="shared" si="235"/>
        <v>5.4814243395557183</v>
      </c>
      <c r="BG92" s="18">
        <f t="shared" si="235"/>
        <v>-1.8425184907635672</v>
      </c>
      <c r="BH92" s="18">
        <f t="shared" si="235"/>
        <v>-0.68065996535748852</v>
      </c>
      <c r="BI92" s="18">
        <f t="shared" si="236"/>
        <v>-0.67222562297716282</v>
      </c>
      <c r="BK92" s="18">
        <f t="shared" si="237"/>
        <v>-1.0694662174391523</v>
      </c>
      <c r="BL92" s="18">
        <f t="shared" si="238"/>
        <v>2.1793651610248599</v>
      </c>
      <c r="BM92" s="18">
        <f t="shared" si="239"/>
        <v>1.4053579589405674</v>
      </c>
      <c r="BO92" t="str">
        <f t="shared" si="260"/>
        <v>35 Business and public service associate professionals</v>
      </c>
      <c r="BP92" s="18">
        <f t="shared" si="240"/>
        <v>0.22921444850581008</v>
      </c>
      <c r="BQ92" s="18">
        <f t="shared" si="240"/>
        <v>-2.7853536904393517</v>
      </c>
      <c r="BR92" s="18">
        <f t="shared" si="240"/>
        <v>-1.6175341091757667</v>
      </c>
      <c r="BS92" s="18">
        <f t="shared" si="240"/>
        <v>-1.9450196351063709</v>
      </c>
      <c r="BT92" s="18">
        <f t="shared" si="241"/>
        <v>-1.8955856943185467</v>
      </c>
      <c r="BV92" s="18">
        <f t="shared" si="242"/>
        <v>-1.8359790949405874</v>
      </c>
      <c r="BW92" s="18">
        <f t="shared" si="243"/>
        <v>1.9932069973701783</v>
      </c>
      <c r="BX92" s="18">
        <f t="shared" si="244"/>
        <v>0.64872542509373243</v>
      </c>
      <c r="BZ92" t="str">
        <f t="shared" si="261"/>
        <v>35 Business and public service associate professionals</v>
      </c>
      <c r="CA92" s="18">
        <f t="shared" si="245"/>
        <v>1.2736648224889624</v>
      </c>
      <c r="CB92" s="18">
        <f t="shared" si="245"/>
        <v>-0.85638671294981927</v>
      </c>
      <c r="CC92" s="18">
        <f t="shared" si="245"/>
        <v>-4.3882550134103031</v>
      </c>
      <c r="CD92" s="18">
        <f t="shared" si="245"/>
        <v>-4.4483044227091151</v>
      </c>
      <c r="CE92" s="18">
        <f t="shared" si="246"/>
        <v>-4.2088672061567411</v>
      </c>
      <c r="CG92" s="18">
        <f t="shared" si="247"/>
        <v>-4.4282921445925272</v>
      </c>
      <c r="CH92" s="18">
        <f t="shared" si="248"/>
        <v>1.6128324433645869</v>
      </c>
      <c r="CI92" s="18">
        <f t="shared" si="249"/>
        <v>-1.6582235789756372</v>
      </c>
      <c r="CK92" t="str">
        <f t="shared" si="262"/>
        <v>35 Business and public service associate professionals</v>
      </c>
      <c r="CL92" s="18">
        <f t="shared" si="250"/>
        <v>-1.7875582918254973</v>
      </c>
      <c r="CM92" s="18">
        <f t="shared" si="250"/>
        <v>13.256518857409727</v>
      </c>
      <c r="CN92" s="18">
        <f t="shared" si="250"/>
        <v>-1.3384376426357036</v>
      </c>
      <c r="CO92" s="18">
        <f t="shared" si="250"/>
        <v>3.0045358590742755</v>
      </c>
      <c r="CP92" s="18">
        <f t="shared" si="251"/>
        <v>2.2316606158336194</v>
      </c>
      <c r="CR92" s="18">
        <f t="shared" si="252"/>
        <v>1.536041788989384</v>
      </c>
      <c r="CS92" s="18">
        <f t="shared" si="253"/>
        <v>2.0172997886291677</v>
      </c>
      <c r="CT92" s="18">
        <f t="shared" si="254"/>
        <v>3.2095896945269375</v>
      </c>
    </row>
    <row r="93" spans="1:98" x14ac:dyDescent="0.2">
      <c r="A93" t="str">
        <f t="shared" si="209"/>
        <v>41 Administrative occupations</v>
      </c>
      <c r="B93" s="18">
        <f t="shared" si="210"/>
        <v>4.6985835114172536</v>
      </c>
      <c r="C93" s="18">
        <f t="shared" si="210"/>
        <v>15.48783281472106</v>
      </c>
      <c r="D93" s="18">
        <f t="shared" si="210"/>
        <v>5.522427199634028</v>
      </c>
      <c r="E93" s="18">
        <f t="shared" si="210"/>
        <v>3.5262794982679591</v>
      </c>
      <c r="F93" s="18">
        <f t="shared" si="211"/>
        <v>4.8601283572698994</v>
      </c>
      <c r="H93" s="18">
        <f t="shared" si="212"/>
        <v>4.187430757930577</v>
      </c>
      <c r="I93" s="18">
        <f t="shared" si="213"/>
        <v>3.8309984577501677</v>
      </c>
      <c r="J93" s="18">
        <f t="shared" si="214"/>
        <v>6.5985986322723678</v>
      </c>
      <c r="L93" t="str">
        <f t="shared" si="255"/>
        <v>41 Administrative occupations</v>
      </c>
      <c r="M93" s="18">
        <f t="shared" si="215"/>
        <v>4.3510689280368942</v>
      </c>
      <c r="N93" s="18">
        <f t="shared" si="215"/>
        <v>15.013104541402967</v>
      </c>
      <c r="O93" s="18">
        <f t="shared" si="215"/>
        <v>5.7309545432133735</v>
      </c>
      <c r="P93" s="18">
        <f t="shared" si="215"/>
        <v>3.5181442116533068</v>
      </c>
      <c r="Q93" s="18">
        <f t="shared" si="216"/>
        <v>4.892679411837908</v>
      </c>
      <c r="S93" s="18">
        <f t="shared" si="217"/>
        <v>4.2505535083459334</v>
      </c>
      <c r="T93" s="18">
        <f t="shared" si="218"/>
        <v>4.0011617419544843</v>
      </c>
      <c r="U93" s="18">
        <f t="shared" si="219"/>
        <v>6.7619522477204042</v>
      </c>
      <c r="W93" t="str">
        <f t="shared" si="256"/>
        <v>41 Administrative occupations</v>
      </c>
      <c r="X93" s="18">
        <f t="shared" si="220"/>
        <v>3.9505456100305869</v>
      </c>
      <c r="Y93" s="18">
        <f t="shared" si="220"/>
        <v>3.2515091751533554</v>
      </c>
      <c r="Z93" s="18">
        <f t="shared" si="220"/>
        <v>3.8243988150651775</v>
      </c>
      <c r="AA93" s="18">
        <f t="shared" si="220"/>
        <v>2.4468604609556133</v>
      </c>
      <c r="AB93" s="18">
        <f t="shared" si="221"/>
        <v>2.9256822521014358</v>
      </c>
      <c r="AD93" s="18">
        <f t="shared" si="222"/>
        <v>2.9039970513936364</v>
      </c>
      <c r="AE93" s="18">
        <f t="shared" si="223"/>
        <v>3.6270274187196083</v>
      </c>
      <c r="AF93" s="18">
        <f t="shared" si="224"/>
        <v>5.5324068221607847</v>
      </c>
      <c r="AH93" t="str">
        <f t="shared" si="257"/>
        <v>41 Administrative occupations</v>
      </c>
      <c r="AI93" s="18">
        <f t="shared" si="225"/>
        <v>3.1759137177218122</v>
      </c>
      <c r="AJ93" s="18">
        <f t="shared" si="225"/>
        <v>0.94312673002847625</v>
      </c>
      <c r="AK93" s="18">
        <f t="shared" si="225"/>
        <v>3.0425728666690688</v>
      </c>
      <c r="AL93" s="18">
        <f t="shared" si="225"/>
        <v>2.0426938618397283</v>
      </c>
      <c r="AM93" s="18">
        <f t="shared" si="226"/>
        <v>2.2848260536776355</v>
      </c>
      <c r="AO93" s="18">
        <f t="shared" si="227"/>
        <v>2.374904145665524</v>
      </c>
      <c r="AP93" s="18">
        <f t="shared" si="228"/>
        <v>3.6902214608474759</v>
      </c>
      <c r="AQ93" s="18">
        <f t="shared" si="229"/>
        <v>5.2164392229999024</v>
      </c>
      <c r="AS93" t="str">
        <f t="shared" si="258"/>
        <v>41 Administrative occupations</v>
      </c>
      <c r="AT93" s="18">
        <f t="shared" si="230"/>
        <v>3.4262262817624789</v>
      </c>
      <c r="AU93" s="18">
        <f t="shared" si="230"/>
        <v>5.4123752041353335</v>
      </c>
      <c r="AV93" s="18">
        <f t="shared" si="230"/>
        <v>1.9682308520132752</v>
      </c>
      <c r="AW93" s="18">
        <f t="shared" si="230"/>
        <v>1.9332876619191586</v>
      </c>
      <c r="AX93" s="18">
        <f t="shared" si="231"/>
        <v>2.1582679803354266</v>
      </c>
      <c r="AZ93" s="18">
        <f t="shared" si="232"/>
        <v>1.9449340612391675</v>
      </c>
      <c r="BA93" s="18">
        <f t="shared" si="233"/>
        <v>3.3186836221001048</v>
      </c>
      <c r="BB93" s="18">
        <f t="shared" si="234"/>
        <v>4.6128556637185847</v>
      </c>
      <c r="BD93" t="str">
        <f t="shared" si="259"/>
        <v>41 Administrative occupations</v>
      </c>
      <c r="BE93" s="18">
        <f t="shared" si="235"/>
        <v>0.65344130578506299</v>
      </c>
      <c r="BF93" s="18">
        <f t="shared" si="235"/>
        <v>8.9999871267157019</v>
      </c>
      <c r="BG93" s="18">
        <f t="shared" si="235"/>
        <v>-0.73927621245423181</v>
      </c>
      <c r="BH93" s="18">
        <f t="shared" si="235"/>
        <v>-0.98223445872266391</v>
      </c>
      <c r="BI93" s="18">
        <f t="shared" si="236"/>
        <v>-0.309722880834018</v>
      </c>
      <c r="BK93" s="18">
        <f t="shared" si="237"/>
        <v>-0.901314524555763</v>
      </c>
      <c r="BL93" s="18">
        <f t="shared" si="238"/>
        <v>2.4243729040993367</v>
      </c>
      <c r="BM93" s="18">
        <f t="shared" si="239"/>
        <v>1.7924008226392507</v>
      </c>
      <c r="BO93" t="str">
        <f t="shared" si="260"/>
        <v>41 Administrative occupations</v>
      </c>
      <c r="BP93" s="18">
        <f t="shared" si="240"/>
        <v>-0.31731786308536458</v>
      </c>
      <c r="BQ93" s="18">
        <f t="shared" si="240"/>
        <v>-2.7178230138299564</v>
      </c>
      <c r="BR93" s="18">
        <f t="shared" si="240"/>
        <v>-0.1437242927049498</v>
      </c>
      <c r="BS93" s="18">
        <f t="shared" si="240"/>
        <v>-3.2122537888516489</v>
      </c>
      <c r="BT93" s="18">
        <f t="shared" si="241"/>
        <v>-2.2324759092962165</v>
      </c>
      <c r="BV93" s="18">
        <f t="shared" si="242"/>
        <v>-2.2000334737455662</v>
      </c>
      <c r="BW93" s="18">
        <f t="shared" si="243"/>
        <v>2.168416191389122</v>
      </c>
      <c r="BX93" s="18">
        <f t="shared" si="244"/>
        <v>0.61216514162447666</v>
      </c>
      <c r="BZ93" t="str">
        <f t="shared" si="261"/>
        <v>41 Administrative occupations</v>
      </c>
      <c r="CA93" s="18">
        <f t="shared" si="245"/>
        <v>-1.9199328827948947</v>
      </c>
      <c r="CB93" s="18">
        <f t="shared" si="245"/>
        <v>-1.9387259398466639</v>
      </c>
      <c r="CC93" s="18">
        <f t="shared" si="245"/>
        <v>-5.5929665665152006</v>
      </c>
      <c r="CD93" s="18">
        <f t="shared" si="245"/>
        <v>-8.9276925455364697</v>
      </c>
      <c r="CE93" s="18">
        <f t="shared" si="246"/>
        <v>-7.471841686261282</v>
      </c>
      <c r="CG93" s="18">
        <f t="shared" si="247"/>
        <v>-7.829415029193143</v>
      </c>
      <c r="CH93" s="18">
        <f t="shared" si="248"/>
        <v>1.4092293677845147</v>
      </c>
      <c r="CI93" s="18">
        <f t="shared" si="249"/>
        <v>-4.169206866205311</v>
      </c>
      <c r="CK93" t="str">
        <f t="shared" si="262"/>
        <v>41 Administrative occupations</v>
      </c>
      <c r="CL93" s="18">
        <f t="shared" si="250"/>
        <v>-5.415615554625786</v>
      </c>
      <c r="CM93" s="18">
        <f t="shared" si="250"/>
        <v>25.661548065630125</v>
      </c>
      <c r="CN93" s="18">
        <f t="shared" si="250"/>
        <v>-0.96364084942641703</v>
      </c>
      <c r="CO93" s="18">
        <f t="shared" si="250"/>
        <v>-0.68931112637786729</v>
      </c>
      <c r="CP93" s="18">
        <f t="shared" si="251"/>
        <v>0.69513303466968157</v>
      </c>
      <c r="CR93" s="18">
        <f t="shared" si="252"/>
        <v>-0.78083869590382937</v>
      </c>
      <c r="CS93" s="18">
        <f t="shared" si="253"/>
        <v>1.6816602119950508</v>
      </c>
      <c r="CT93" s="18">
        <f t="shared" si="254"/>
        <v>1.0710759745922616</v>
      </c>
    </row>
    <row r="94" spans="1:98" x14ac:dyDescent="0.2">
      <c r="A94" t="str">
        <f t="shared" si="209"/>
        <v>42 Secretarial and related occupations</v>
      </c>
      <c r="B94" s="18">
        <f t="shared" si="210"/>
        <v>4.2496139272623745</v>
      </c>
      <c r="C94" s="18">
        <f t="shared" si="210"/>
        <v>8.9226072296632708</v>
      </c>
      <c r="D94" s="18">
        <f t="shared" si="210"/>
        <v>7.4424491894819811</v>
      </c>
      <c r="E94" s="18">
        <f t="shared" si="210"/>
        <v>6.0673833717132641</v>
      </c>
      <c r="F94" s="18">
        <f t="shared" si="211"/>
        <v>6.6721392944560254</v>
      </c>
      <c r="H94" s="18">
        <f t="shared" si="212"/>
        <v>6.5237720700090929</v>
      </c>
      <c r="I94" s="18">
        <f t="shared" si="213"/>
        <v>5.0410320791782537</v>
      </c>
      <c r="J94" s="18">
        <f t="shared" si="214"/>
        <v>9.0578992278295125</v>
      </c>
      <c r="L94" t="str">
        <f t="shared" si="255"/>
        <v>42 Secretarial and related occupations</v>
      </c>
      <c r="M94" s="18">
        <f t="shared" si="215"/>
        <v>1.8613504598442354</v>
      </c>
      <c r="N94" s="18">
        <f t="shared" si="215"/>
        <v>12.287405898835967</v>
      </c>
      <c r="O94" s="18">
        <f t="shared" si="215"/>
        <v>6.4111944984543534</v>
      </c>
      <c r="P94" s="18">
        <f t="shared" si="215"/>
        <v>3.7644472487160519</v>
      </c>
      <c r="Q94" s="18">
        <f t="shared" si="216"/>
        <v>5.1016630668094143</v>
      </c>
      <c r="S94" s="18">
        <f t="shared" si="217"/>
        <v>4.6392996018615129</v>
      </c>
      <c r="T94" s="18">
        <f t="shared" si="218"/>
        <v>4.4653194702458432</v>
      </c>
      <c r="U94" s="18">
        <f t="shared" si="219"/>
        <v>7.3560836847531119</v>
      </c>
      <c r="W94" t="str">
        <f t="shared" si="256"/>
        <v>42 Secretarial and related occupations</v>
      </c>
      <c r="X94" s="18">
        <f t="shared" si="220"/>
        <v>2.3016150946569613</v>
      </c>
      <c r="Y94" s="18">
        <f t="shared" si="220"/>
        <v>-5.2668766881713953</v>
      </c>
      <c r="Z94" s="18">
        <f t="shared" si="220"/>
        <v>4.7367233513634144</v>
      </c>
      <c r="AA94" s="18">
        <f t="shared" si="220"/>
        <v>2.171374348266375</v>
      </c>
      <c r="AB94" s="18">
        <f t="shared" si="221"/>
        <v>2.4809329127612134</v>
      </c>
      <c r="AD94" s="18">
        <f t="shared" si="222"/>
        <v>3.019432035144809</v>
      </c>
      <c r="AE94" s="18">
        <f t="shared" si="223"/>
        <v>4.1778827272396013</v>
      </c>
      <c r="AF94" s="18">
        <f t="shared" si="224"/>
        <v>6.0397910880148675</v>
      </c>
      <c r="AH94" t="str">
        <f t="shared" si="257"/>
        <v>42 Secretarial and related occupations</v>
      </c>
      <c r="AI94" s="18">
        <f t="shared" si="225"/>
        <v>1.5815569932596141</v>
      </c>
      <c r="AJ94" s="18">
        <f t="shared" si="225"/>
        <v>-2.1496455493499877</v>
      </c>
      <c r="AK94" s="18">
        <f t="shared" si="225"/>
        <v>1.5322444234771471</v>
      </c>
      <c r="AL94" s="18">
        <f t="shared" si="225"/>
        <v>-1.064757328599053</v>
      </c>
      <c r="AM94" s="18">
        <f t="shared" si="226"/>
        <v>-0.32912162471143702</v>
      </c>
      <c r="AO94" s="18">
        <f t="shared" si="227"/>
        <v>-0.20655596317069591</v>
      </c>
      <c r="AP94" s="18">
        <f t="shared" si="228"/>
        <v>3.2752414668356211</v>
      </c>
      <c r="AQ94" s="18">
        <f t="shared" si="229"/>
        <v>3.1444230640478299</v>
      </c>
      <c r="AS94" t="str">
        <f t="shared" si="258"/>
        <v>42 Secretarial and related occupations</v>
      </c>
      <c r="AT94" s="18">
        <f t="shared" si="230"/>
        <v>0.19798759255367226</v>
      </c>
      <c r="AU94" s="18">
        <f t="shared" si="230"/>
        <v>-0.42009288659146105</v>
      </c>
      <c r="AV94" s="18">
        <f t="shared" si="230"/>
        <v>0.92938101863362377</v>
      </c>
      <c r="AW94" s="18">
        <f t="shared" si="230"/>
        <v>-2.1651172218483339</v>
      </c>
      <c r="AX94" s="18">
        <f t="shared" si="231"/>
        <v>-1.0991974025713613</v>
      </c>
      <c r="AZ94" s="18">
        <f t="shared" si="232"/>
        <v>-1.1443060185247989</v>
      </c>
      <c r="BA94" s="18">
        <f t="shared" si="233"/>
        <v>3.0106284338461409</v>
      </c>
      <c r="BB94" s="18">
        <f t="shared" si="234"/>
        <v>2.2773775375541039</v>
      </c>
      <c r="BD94" t="str">
        <f t="shared" si="259"/>
        <v>42 Secretarial and related occupations</v>
      </c>
      <c r="BE94" s="18">
        <f t="shared" si="235"/>
        <v>-0.7774461855447945</v>
      </c>
      <c r="BF94" s="18">
        <f t="shared" si="235"/>
        <v>5.0757202328516549</v>
      </c>
      <c r="BG94" s="18">
        <f t="shared" si="235"/>
        <v>-1.7410959163464357</v>
      </c>
      <c r="BH94" s="18">
        <f t="shared" si="235"/>
        <v>-11.238888011953064</v>
      </c>
      <c r="BI94" s="18">
        <f t="shared" si="236"/>
        <v>-7.4024851404956404</v>
      </c>
      <c r="BK94" s="18">
        <f t="shared" si="237"/>
        <v>-8.1796110184495507</v>
      </c>
      <c r="BL94" s="18">
        <f t="shared" si="238"/>
        <v>1.9884343500651935</v>
      </c>
      <c r="BM94" s="18">
        <f t="shared" si="239"/>
        <v>-3.1199306582288644</v>
      </c>
      <c r="BO94" t="str">
        <f t="shared" si="260"/>
        <v>42 Secretarial and related occupations</v>
      </c>
      <c r="BP94" s="18">
        <f t="shared" si="240"/>
        <v>-2.333292889647709</v>
      </c>
      <c r="BQ94" s="18">
        <f t="shared" si="240"/>
        <v>-12.121503410068946</v>
      </c>
      <c r="BR94" s="18">
        <f t="shared" si="240"/>
        <v>-4.7235327989294307</v>
      </c>
      <c r="BS94" s="18">
        <f t="shared" si="240"/>
        <v>-12.288755497561443</v>
      </c>
      <c r="BT94" s="18">
        <f t="shared" si="241"/>
        <v>-9.9807845638076422</v>
      </c>
      <c r="BV94" s="18">
        <f t="shared" si="242"/>
        <v>-9.8362297160909158</v>
      </c>
      <c r="BW94" s="18">
        <f t="shared" si="243"/>
        <v>1.568488947775637</v>
      </c>
      <c r="BX94" s="18">
        <f t="shared" si="244"/>
        <v>-4.8480837910660384</v>
      </c>
      <c r="BZ94" t="str">
        <f t="shared" si="261"/>
        <v>42 Secretarial and related occupations</v>
      </c>
      <c r="CA94" s="18">
        <f t="shared" si="245"/>
        <v>-1.3934393484561824</v>
      </c>
      <c r="CB94" s="18">
        <f t="shared" si="245"/>
        <v>-8.1077733809209018</v>
      </c>
      <c r="CC94" s="18">
        <f t="shared" si="245"/>
        <v>-9.3159215237274555</v>
      </c>
      <c r="CD94" s="18">
        <f t="shared" si="245"/>
        <v>-14.344983067999173</v>
      </c>
      <c r="CE94" s="18">
        <f t="shared" si="246"/>
        <v>-12.420214334098812</v>
      </c>
      <c r="CG94" s="18">
        <f t="shared" si="247"/>
        <v>-12.700407154916116</v>
      </c>
      <c r="CH94" s="18">
        <f t="shared" si="248"/>
        <v>1.2961704874888458</v>
      </c>
      <c r="CI94" s="18">
        <f t="shared" si="249"/>
        <v>-6.8765377460982329</v>
      </c>
      <c r="CK94" t="str">
        <f t="shared" si="262"/>
        <v>42 Secretarial and related occupations</v>
      </c>
      <c r="CL94" s="18">
        <f t="shared" si="250"/>
        <v>-1.8642054661877183</v>
      </c>
      <c r="CM94" s="18">
        <f t="shared" si="250"/>
        <v>20.430674170855355</v>
      </c>
      <c r="CN94" s="18">
        <f t="shared" si="250"/>
        <v>-0.41530789002819368</v>
      </c>
      <c r="CO94" s="18">
        <f t="shared" si="250"/>
        <v>-0.70726932873597104</v>
      </c>
      <c r="CP94" s="18">
        <f t="shared" si="251"/>
        <v>0.58996608171850706</v>
      </c>
      <c r="CR94" s="18">
        <f t="shared" si="252"/>
        <v>-0.61004408105358454</v>
      </c>
      <c r="CS94" s="18">
        <f t="shared" si="253"/>
        <v>2.1786550341519773</v>
      </c>
      <c r="CT94" s="18">
        <f t="shared" si="254"/>
        <v>1.7329153601613578</v>
      </c>
    </row>
    <row r="95" spans="1:98" x14ac:dyDescent="0.2">
      <c r="A95" t="str">
        <f t="shared" si="209"/>
        <v>51 Skilled agricultural and related trades</v>
      </c>
      <c r="B95" s="18">
        <f t="shared" si="210"/>
        <v>-6.6406112512727988</v>
      </c>
      <c r="C95" s="18">
        <f t="shared" si="210"/>
        <v>28.904012063344787</v>
      </c>
      <c r="D95" s="18">
        <f t="shared" si="210"/>
        <v>3.4344702302756325</v>
      </c>
      <c r="E95" s="18">
        <f t="shared" si="210"/>
        <v>3.8077225479271171</v>
      </c>
      <c r="F95" s="18">
        <f t="shared" si="211"/>
        <v>5.1037220732428557</v>
      </c>
      <c r="H95" s="18">
        <f t="shared" si="212"/>
        <v>3.6831556911639085</v>
      </c>
      <c r="I95" s="18">
        <f t="shared" si="213"/>
        <v>4.3649194298991834</v>
      </c>
      <c r="J95" s="18">
        <f t="shared" si="214"/>
        <v>6.6276526018292481</v>
      </c>
      <c r="L95" t="str">
        <f t="shared" si="255"/>
        <v>51 Skilled agricultural and related trades</v>
      </c>
      <c r="M95" s="18">
        <f t="shared" si="215"/>
        <v>2.4096344082799703</v>
      </c>
      <c r="N95" s="18">
        <f t="shared" si="215"/>
        <v>-3.0465616276834084</v>
      </c>
      <c r="O95" s="18">
        <f t="shared" si="215"/>
        <v>1.9485255005424085</v>
      </c>
      <c r="P95" s="18">
        <f t="shared" si="215"/>
        <v>4.0253468387011271</v>
      </c>
      <c r="Q95" s="18">
        <f t="shared" si="216"/>
        <v>2.9179744777978467</v>
      </c>
      <c r="S95" s="18">
        <f t="shared" si="217"/>
        <v>3.3284142882639589</v>
      </c>
      <c r="T95" s="18">
        <f t="shared" si="218"/>
        <v>3.5306446073054776</v>
      </c>
      <c r="U95" s="18">
        <f t="shared" si="219"/>
        <v>5.7616098492617729</v>
      </c>
      <c r="W95" t="str">
        <f t="shared" si="256"/>
        <v>51 Skilled agricultural and related trades</v>
      </c>
      <c r="X95" s="18">
        <f t="shared" si="220"/>
        <v>5.6402206705692182</v>
      </c>
      <c r="Y95" s="18">
        <f t="shared" si="220"/>
        <v>8.0045170738034077</v>
      </c>
      <c r="Z95" s="18">
        <f t="shared" si="220"/>
        <v>1.96650181875071</v>
      </c>
      <c r="AA95" s="18">
        <f t="shared" si="220"/>
        <v>3.7037146602338478</v>
      </c>
      <c r="AB95" s="18">
        <f t="shared" si="221"/>
        <v>3.420001723528876</v>
      </c>
      <c r="AD95" s="18">
        <f t="shared" si="222"/>
        <v>3.1213798075155674</v>
      </c>
      <c r="AE95" s="18">
        <f t="shared" si="223"/>
        <v>4.0729617533717288</v>
      </c>
      <c r="AF95" s="18">
        <f t="shared" si="224"/>
        <v>6.0269794909299401</v>
      </c>
      <c r="AH95" t="str">
        <f t="shared" si="257"/>
        <v>51 Skilled agricultural and related trades</v>
      </c>
      <c r="AI95" s="18">
        <f t="shared" si="225"/>
        <v>9.2595008204050764</v>
      </c>
      <c r="AJ95" s="18">
        <f t="shared" si="225"/>
        <v>-9.2868599691161346</v>
      </c>
      <c r="AK95" s="18">
        <f t="shared" si="225"/>
        <v>2.0550066377124532</v>
      </c>
      <c r="AL95" s="18">
        <f t="shared" si="225"/>
        <v>3.2255643663978262</v>
      </c>
      <c r="AM95" s="18">
        <f t="shared" si="226"/>
        <v>2.0310021410825829</v>
      </c>
      <c r="AO95" s="18">
        <f t="shared" si="227"/>
        <v>2.8338942171138193</v>
      </c>
      <c r="AP95" s="18">
        <f t="shared" si="228"/>
        <v>4.2098672979087759</v>
      </c>
      <c r="AQ95" s="18">
        <f t="shared" si="229"/>
        <v>5.9419185374043781</v>
      </c>
      <c r="AS95" t="str">
        <f t="shared" si="258"/>
        <v>51 Skilled agricultural and related trades</v>
      </c>
      <c r="AT95" s="18">
        <f t="shared" si="230"/>
        <v>8.9752316431768406</v>
      </c>
      <c r="AU95" s="18">
        <f t="shared" si="230"/>
        <v>-1.6927161641672628</v>
      </c>
      <c r="AV95" s="18">
        <f t="shared" si="230"/>
        <v>1.6295382286186655</v>
      </c>
      <c r="AW95" s="18">
        <f t="shared" si="230"/>
        <v>3.8201743761709928</v>
      </c>
      <c r="AX95" s="18">
        <f t="shared" si="231"/>
        <v>2.7794850402730109</v>
      </c>
      <c r="AZ95" s="18">
        <f t="shared" si="232"/>
        <v>3.0847653656371987</v>
      </c>
      <c r="BA95" s="18">
        <f t="shared" si="233"/>
        <v>3.9694196302941132</v>
      </c>
      <c r="BB95" s="18">
        <f t="shared" si="234"/>
        <v>5.9222561717709121</v>
      </c>
      <c r="BD95" t="str">
        <f t="shared" si="259"/>
        <v>51 Skilled agricultural and related trades</v>
      </c>
      <c r="BE95" s="18">
        <f t="shared" si="235"/>
        <v>1.2423836042549485</v>
      </c>
      <c r="BF95" s="18">
        <f t="shared" si="235"/>
        <v>-6.5384619144972289</v>
      </c>
      <c r="BG95" s="18">
        <f t="shared" si="235"/>
        <v>-1.4535842179074554</v>
      </c>
      <c r="BH95" s="18">
        <f t="shared" si="235"/>
        <v>0.14131691384318135</v>
      </c>
      <c r="BI95" s="18">
        <f t="shared" si="236"/>
        <v>-0.78881668967699659</v>
      </c>
      <c r="BK95" s="18">
        <f t="shared" si="237"/>
        <v>-0.39316439294664329</v>
      </c>
      <c r="BL95" s="18">
        <f t="shared" si="238"/>
        <v>2.7434707877026066</v>
      </c>
      <c r="BM95" s="18">
        <f t="shared" si="239"/>
        <v>2.4768001578764576</v>
      </c>
      <c r="BO95" t="str">
        <f t="shared" si="260"/>
        <v>51 Skilled agricultural and related trades</v>
      </c>
      <c r="BP95" s="18">
        <f t="shared" si="240"/>
        <v>1.4459155380019961</v>
      </c>
      <c r="BQ95" s="18">
        <f t="shared" si="240"/>
        <v>-12.282587822417002</v>
      </c>
      <c r="BR95" s="18">
        <f t="shared" si="240"/>
        <v>-0.82957494570791157</v>
      </c>
      <c r="BS95" s="18">
        <f t="shared" si="240"/>
        <v>-0.11910218501678393</v>
      </c>
      <c r="BT95" s="18">
        <f t="shared" si="241"/>
        <v>-1.1472361900012218</v>
      </c>
      <c r="BV95" s="18">
        <f t="shared" si="242"/>
        <v>-0.35649019424525141</v>
      </c>
      <c r="BW95" s="18">
        <f t="shared" si="243"/>
        <v>2.8499767165808487</v>
      </c>
      <c r="BX95" s="18">
        <f t="shared" si="244"/>
        <v>2.611515104917661</v>
      </c>
      <c r="BZ95" t="str">
        <f t="shared" si="261"/>
        <v>51 Skilled agricultural and related trades</v>
      </c>
      <c r="CA95" s="18">
        <f t="shared" si="245"/>
        <v>1.4329193984031541</v>
      </c>
      <c r="CB95" s="18">
        <f t="shared" si="245"/>
        <v>-5.0995618235396334</v>
      </c>
      <c r="CC95" s="18">
        <f t="shared" si="245"/>
        <v>-3.371548518527645</v>
      </c>
      <c r="CD95" s="18">
        <f t="shared" si="245"/>
        <v>0.19759525877602879</v>
      </c>
      <c r="CE95" s="18">
        <f t="shared" si="246"/>
        <v>-1.2674408876738985</v>
      </c>
      <c r="CG95" s="18">
        <f t="shared" si="247"/>
        <v>-1.0065319978132092</v>
      </c>
      <c r="CH95" s="18">
        <f t="shared" si="248"/>
        <v>2.3563153777753865</v>
      </c>
      <c r="CI95" s="18">
        <f t="shared" si="249"/>
        <v>1.6453024936853966</v>
      </c>
      <c r="CK95" t="str">
        <f t="shared" si="262"/>
        <v>51 Skilled agricultural and related trades</v>
      </c>
      <c r="CL95" s="18">
        <f t="shared" si="250"/>
        <v>0.83663856248596957</v>
      </c>
      <c r="CM95" s="18">
        <f t="shared" si="250"/>
        <v>-10.114034484384849</v>
      </c>
      <c r="CN95" s="18">
        <f t="shared" si="250"/>
        <v>0.40245285135394049</v>
      </c>
      <c r="CO95" s="18">
        <f t="shared" si="250"/>
        <v>-4.3917983233328624</v>
      </c>
      <c r="CP95" s="18">
        <f t="shared" si="251"/>
        <v>-3.2924652881264671</v>
      </c>
      <c r="CR95" s="18">
        <f t="shared" si="252"/>
        <v>-2.8197062968115194</v>
      </c>
      <c r="CS95" s="18">
        <f t="shared" si="253"/>
        <v>1.9169094567270895</v>
      </c>
      <c r="CT95" s="18">
        <f t="shared" si="254"/>
        <v>-0.13014935553502527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1.882862217459369</v>
      </c>
      <c r="C96" s="18">
        <f t="shared" si="210"/>
        <v>14.731468485195709</v>
      </c>
      <c r="D96" s="18">
        <f t="shared" si="210"/>
        <v>4.3638478266063263</v>
      </c>
      <c r="E96" s="18">
        <f t="shared" si="210"/>
        <v>3.2227341495516537</v>
      </c>
      <c r="F96" s="18">
        <f t="shared" si="211"/>
        <v>4.2645466990188563</v>
      </c>
      <c r="H96" s="18">
        <f t="shared" si="212"/>
        <v>3.6017122694736781</v>
      </c>
      <c r="I96" s="18">
        <f t="shared" si="213"/>
        <v>3.2935537021825612</v>
      </c>
      <c r="J96" s="18">
        <f t="shared" si="214"/>
        <v>5.7894341030315211</v>
      </c>
      <c r="L96" t="str">
        <f t="shared" si="255"/>
        <v>52 Skilled metal, electrical and electronic trades</v>
      </c>
      <c r="M96" s="18">
        <f t="shared" si="215"/>
        <v>8.8844740695096505</v>
      </c>
      <c r="N96" s="18">
        <f t="shared" si="215"/>
        <v>-14.779520676292279</v>
      </c>
      <c r="O96" s="18">
        <f t="shared" si="215"/>
        <v>5.9974545723881389</v>
      </c>
      <c r="P96" s="18">
        <f t="shared" si="215"/>
        <v>3.646208116744587</v>
      </c>
      <c r="Q96" s="18">
        <f t="shared" si="216"/>
        <v>3.1061827366998696</v>
      </c>
      <c r="S96" s="18">
        <f t="shared" si="217"/>
        <v>4.4241039873599952</v>
      </c>
      <c r="T96" s="18">
        <f t="shared" si="218"/>
        <v>3.6369926827721555</v>
      </c>
      <c r="U96" s="18">
        <f t="shared" si="219"/>
        <v>6.6405542739241596</v>
      </c>
      <c r="W96" t="str">
        <f t="shared" si="256"/>
        <v>52 Skilled metal, electrical and electronic trades</v>
      </c>
      <c r="X96" s="18">
        <f t="shared" si="220"/>
        <v>8.5360149254408935</v>
      </c>
      <c r="Y96" s="18">
        <f t="shared" si="220"/>
        <v>-18.285886491681204</v>
      </c>
      <c r="Z96" s="18">
        <f t="shared" si="220"/>
        <v>3.5326668045879472</v>
      </c>
      <c r="AA96" s="18">
        <f t="shared" si="220"/>
        <v>3.2285804757023584</v>
      </c>
      <c r="AB96" s="18">
        <f t="shared" si="221"/>
        <v>1.8251894735515473</v>
      </c>
      <c r="AD96" s="18">
        <f t="shared" si="222"/>
        <v>3.3298432185083549</v>
      </c>
      <c r="AE96" s="18">
        <f t="shared" si="223"/>
        <v>3.2062708494757342</v>
      </c>
      <c r="AF96" s="18">
        <f t="shared" si="224"/>
        <v>5.5234637940584808</v>
      </c>
      <c r="AH96" t="str">
        <f t="shared" si="257"/>
        <v>52 Skilled metal, electrical and electronic trades</v>
      </c>
      <c r="AI96" s="18">
        <f t="shared" si="225"/>
        <v>7.1143504543344394</v>
      </c>
      <c r="AJ96" s="18">
        <f t="shared" si="225"/>
        <v>-14.167635034435166</v>
      </c>
      <c r="AK96" s="18">
        <f t="shared" si="225"/>
        <v>2.8639449219147073</v>
      </c>
      <c r="AL96" s="18">
        <f t="shared" si="225"/>
        <v>3.300455133542024</v>
      </c>
      <c r="AM96" s="18">
        <f t="shared" si="226"/>
        <v>1.9763190964567467</v>
      </c>
      <c r="AO96" s="18">
        <f t="shared" si="227"/>
        <v>3.1547462989926167</v>
      </c>
      <c r="AP96" s="18">
        <f t="shared" si="228"/>
        <v>2.9487976777826885</v>
      </c>
      <c r="AQ96" s="18">
        <f t="shared" si="229"/>
        <v>5.2023441260804715</v>
      </c>
      <c r="AS96" t="str">
        <f t="shared" si="258"/>
        <v>52 Skilled metal, electrical and electronic trades</v>
      </c>
      <c r="AT96" s="18">
        <f t="shared" si="230"/>
        <v>6.5956011650084356</v>
      </c>
      <c r="AU96" s="18">
        <f t="shared" si="230"/>
        <v>-12.978941489866624</v>
      </c>
      <c r="AV96" s="18">
        <f t="shared" si="230"/>
        <v>1.6655754519663724</v>
      </c>
      <c r="AW96" s="18">
        <f t="shared" si="230"/>
        <v>2.6327285621412511</v>
      </c>
      <c r="AX96" s="18">
        <f t="shared" si="231"/>
        <v>1.2796158774432076</v>
      </c>
      <c r="AZ96" s="18">
        <f t="shared" si="232"/>
        <v>2.3093262007152671</v>
      </c>
      <c r="BA96" s="18">
        <f t="shared" si="233"/>
        <v>2.7284197878921335</v>
      </c>
      <c r="BB96" s="18">
        <f t="shared" si="234"/>
        <v>4.3934023763057217</v>
      </c>
      <c r="BD96" t="str">
        <f t="shared" si="259"/>
        <v>52 Skilled metal, electrical and electronic trades</v>
      </c>
      <c r="BE96" s="18">
        <f t="shared" si="235"/>
        <v>1.7968099332082987</v>
      </c>
      <c r="BF96" s="18">
        <f t="shared" si="235"/>
        <v>-15.602623486029653</v>
      </c>
      <c r="BG96" s="18">
        <f t="shared" si="235"/>
        <v>-0.97717681075025764</v>
      </c>
      <c r="BH96" s="18">
        <f t="shared" si="235"/>
        <v>-1.3701652726555102</v>
      </c>
      <c r="BI96" s="18">
        <f t="shared" si="236"/>
        <v>-2.2046888996087532</v>
      </c>
      <c r="BK96" s="18">
        <f t="shared" si="237"/>
        <v>-1.2393427183657657</v>
      </c>
      <c r="BL96" s="18">
        <f t="shared" si="238"/>
        <v>1.8556737121878664</v>
      </c>
      <c r="BM96" s="18">
        <f t="shared" si="239"/>
        <v>0.91838257031726656</v>
      </c>
      <c r="BO96" t="str">
        <f t="shared" si="260"/>
        <v>52 Skilled metal, electrical and electronic trades</v>
      </c>
      <c r="BP96" s="18">
        <f t="shared" si="240"/>
        <v>-9.6801557965875418E-2</v>
      </c>
      <c r="BQ96" s="18">
        <f t="shared" si="240"/>
        <v>-16.750711468008639</v>
      </c>
      <c r="BR96" s="18">
        <f t="shared" si="240"/>
        <v>-1.214044286925775</v>
      </c>
      <c r="BS96" s="18">
        <f t="shared" si="240"/>
        <v>-1.515018785546085</v>
      </c>
      <c r="BT96" s="18">
        <f t="shared" si="241"/>
        <v>-2.4511196525804468</v>
      </c>
      <c r="BV96" s="18">
        <f t="shared" si="242"/>
        <v>-1.4147959785673514</v>
      </c>
      <c r="BW96" s="18">
        <f t="shared" si="243"/>
        <v>1.9052145301010848</v>
      </c>
      <c r="BX96" s="18">
        <f t="shared" si="244"/>
        <v>0.84656007622296858</v>
      </c>
      <c r="BZ96" t="str">
        <f t="shared" si="261"/>
        <v>52 Skilled metal, electrical and electronic trades</v>
      </c>
      <c r="CA96" s="18">
        <f t="shared" si="245"/>
        <v>0.72728402255248792</v>
      </c>
      <c r="CB96" s="18">
        <f t="shared" si="245"/>
        <v>-15.913515047833016</v>
      </c>
      <c r="CC96" s="18">
        <f t="shared" si="245"/>
        <v>-3.5060935675830351</v>
      </c>
      <c r="CD96" s="18">
        <f t="shared" si="245"/>
        <v>-5.8290664321743684</v>
      </c>
      <c r="CE96" s="18">
        <f t="shared" si="246"/>
        <v>-5.778578953640956</v>
      </c>
      <c r="CG96" s="18">
        <f t="shared" si="247"/>
        <v>-5.0610232123421195</v>
      </c>
      <c r="CH96" s="18">
        <f t="shared" si="248"/>
        <v>1.5932145238086504</v>
      </c>
      <c r="CI96" s="18">
        <f t="shared" si="249"/>
        <v>-2.1083653007638481</v>
      </c>
      <c r="CK96" t="str">
        <f t="shared" si="262"/>
        <v>52 Skilled metal, electrical and electronic trades</v>
      </c>
      <c r="CL96" s="18">
        <f t="shared" si="250"/>
        <v>0.26711787220188299</v>
      </c>
      <c r="CM96" s="18">
        <f t="shared" si="250"/>
        <v>-14.846514974875324</v>
      </c>
      <c r="CN96" s="18">
        <f t="shared" si="250"/>
        <v>-0.71260424576211623</v>
      </c>
      <c r="CO96" s="18">
        <f t="shared" si="250"/>
        <v>-3.7290639042178331</v>
      </c>
      <c r="CP96" s="18">
        <f t="shared" si="251"/>
        <v>-3.5390442327219884</v>
      </c>
      <c r="CR96" s="18">
        <f t="shared" si="252"/>
        <v>-2.7338999248115781</v>
      </c>
      <c r="CS96" s="18">
        <f t="shared" si="253"/>
        <v>1.6739799546292788</v>
      </c>
      <c r="CT96" s="18">
        <f t="shared" si="254"/>
        <v>-0.39344457398708954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-2.5481801270304083</v>
      </c>
      <c r="C97" s="18">
        <f t="shared" si="210"/>
        <v>-1.5393837953862621</v>
      </c>
      <c r="D97" s="18">
        <f t="shared" si="210"/>
        <v>11.140258904033672</v>
      </c>
      <c r="E97" s="18">
        <f t="shared" si="210"/>
        <v>-2.5150357296910286E-2</v>
      </c>
      <c r="F97" s="18">
        <f t="shared" si="211"/>
        <v>3.2393943046735041</v>
      </c>
      <c r="H97" s="18">
        <f t="shared" si="212"/>
        <v>3.5661044997849611</v>
      </c>
      <c r="I97" s="18">
        <f t="shared" si="213"/>
        <v>3.8333771345420153</v>
      </c>
      <c r="J97" s="18">
        <f t="shared" si="214"/>
        <v>6.154857151845361</v>
      </c>
      <c r="L97" t="str">
        <f t="shared" si="255"/>
        <v>53 Skilled construction and building trades</v>
      </c>
      <c r="M97" s="18">
        <f t="shared" si="215"/>
        <v>3.9872503561867001</v>
      </c>
      <c r="N97" s="18">
        <f t="shared" si="215"/>
        <v>-8.6863430439791287</v>
      </c>
      <c r="O97" s="18">
        <f t="shared" si="215"/>
        <v>5.0781943570185506</v>
      </c>
      <c r="P97" s="18">
        <f t="shared" si="215"/>
        <v>2.1155553420759921</v>
      </c>
      <c r="Q97" s="18">
        <f t="shared" si="216"/>
        <v>2.3148356864993502</v>
      </c>
      <c r="S97" s="18">
        <f t="shared" si="217"/>
        <v>3.0937022669667691</v>
      </c>
      <c r="T97" s="18">
        <f t="shared" si="218"/>
        <v>3.5487208558914185</v>
      </c>
      <c r="U97" s="18">
        <f t="shared" si="219"/>
        <v>5.6066858839084244</v>
      </c>
      <c r="W97" t="str">
        <f t="shared" si="256"/>
        <v>53 Skilled construction and building trades</v>
      </c>
      <c r="X97" s="18">
        <f t="shared" si="220"/>
        <v>5.6541039231288837</v>
      </c>
      <c r="Y97" s="18">
        <f t="shared" si="220"/>
        <v>-11.546154523097085</v>
      </c>
      <c r="Z97" s="18">
        <f t="shared" si="220"/>
        <v>3.3754156370680244</v>
      </c>
      <c r="AA97" s="18">
        <f t="shared" si="220"/>
        <v>2.9810785700642661</v>
      </c>
      <c r="AB97" s="18">
        <f t="shared" si="221"/>
        <v>2.1288846319284849</v>
      </c>
      <c r="AD97" s="18">
        <f t="shared" si="222"/>
        <v>3.1123568369838317</v>
      </c>
      <c r="AE97" s="18">
        <f t="shared" si="223"/>
        <v>3.3541943674976205</v>
      </c>
      <c r="AF97" s="18">
        <f t="shared" si="224"/>
        <v>5.4730866674975731</v>
      </c>
      <c r="AH97" t="str">
        <f t="shared" si="257"/>
        <v>53 Skilled construction and building trades</v>
      </c>
      <c r="AI97" s="18">
        <f t="shared" si="225"/>
        <v>8.8384742228247113</v>
      </c>
      <c r="AJ97" s="18">
        <f t="shared" si="225"/>
        <v>-10.541658876519666</v>
      </c>
      <c r="AK97" s="18">
        <f t="shared" si="225"/>
        <v>4.2034272549838159</v>
      </c>
      <c r="AL97" s="18">
        <f t="shared" si="225"/>
        <v>3.5796331473604726</v>
      </c>
      <c r="AM97" s="18">
        <f t="shared" si="226"/>
        <v>2.8278863435586832</v>
      </c>
      <c r="AO97" s="18">
        <f t="shared" si="227"/>
        <v>3.7871484948476475</v>
      </c>
      <c r="AP97" s="18">
        <f t="shared" si="228"/>
        <v>3.6264507512090649</v>
      </c>
      <c r="AQ97" s="18">
        <f t="shared" si="229"/>
        <v>6.1639216740707381</v>
      </c>
      <c r="AS97" t="str">
        <f t="shared" si="258"/>
        <v>53 Skilled construction and building trades</v>
      </c>
      <c r="AT97" s="18">
        <f t="shared" si="230"/>
        <v>6.364964833022313</v>
      </c>
      <c r="AU97" s="18">
        <f t="shared" si="230"/>
        <v>-12.102862523702019</v>
      </c>
      <c r="AV97" s="18">
        <f t="shared" si="230"/>
        <v>3.4785300751004167</v>
      </c>
      <c r="AW97" s="18">
        <f t="shared" si="230"/>
        <v>2.2795306440343666</v>
      </c>
      <c r="AX97" s="18">
        <f t="shared" si="231"/>
        <v>1.6850433556922173</v>
      </c>
      <c r="AZ97" s="18">
        <f t="shared" si="232"/>
        <v>2.6776454805122585</v>
      </c>
      <c r="BA97" s="18">
        <f t="shared" si="233"/>
        <v>3.2916586364582612</v>
      </c>
      <c r="BB97" s="18">
        <f t="shared" si="234"/>
        <v>5.1101368265336289</v>
      </c>
      <c r="BD97" t="str">
        <f t="shared" si="259"/>
        <v>53 Skilled construction and building trades</v>
      </c>
      <c r="BE97" s="18">
        <f t="shared" si="235"/>
        <v>0.25867717270346979</v>
      </c>
      <c r="BF97" s="18">
        <f t="shared" si="235"/>
        <v>-14.452310712696603</v>
      </c>
      <c r="BG97" s="18">
        <f t="shared" si="235"/>
        <v>-0.47124965650059414</v>
      </c>
      <c r="BH97" s="18">
        <f t="shared" si="235"/>
        <v>-1.1413905577450367</v>
      </c>
      <c r="BI97" s="18">
        <f t="shared" si="236"/>
        <v>-1.8238491737112006</v>
      </c>
      <c r="BK97" s="18">
        <f t="shared" si="237"/>
        <v>-0.91851311374022693</v>
      </c>
      <c r="BL97" s="18">
        <f t="shared" si="238"/>
        <v>2.0457079260773225</v>
      </c>
      <c r="BM97" s="18">
        <f t="shared" si="239"/>
        <v>1.3658928036761386</v>
      </c>
      <c r="BO97" t="str">
        <f t="shared" si="260"/>
        <v>53 Skilled construction and building trades</v>
      </c>
      <c r="BP97" s="18">
        <f t="shared" si="240"/>
        <v>1.0771214596577261</v>
      </c>
      <c r="BQ97" s="18">
        <f t="shared" si="240"/>
        <v>-15.716700653652227</v>
      </c>
      <c r="BR97" s="18">
        <f t="shared" si="240"/>
        <v>0.87218058297180434</v>
      </c>
      <c r="BS97" s="18">
        <f t="shared" si="240"/>
        <v>-0.20196536359862183</v>
      </c>
      <c r="BT97" s="18">
        <f t="shared" si="241"/>
        <v>-0.91939408909046394</v>
      </c>
      <c r="BV97" s="18">
        <f t="shared" si="242"/>
        <v>0.1548063290436108</v>
      </c>
      <c r="BW97" s="18">
        <f t="shared" si="243"/>
        <v>2.5186178804192494</v>
      </c>
      <c r="BX97" s="18">
        <f t="shared" si="244"/>
        <v>2.628267760122327</v>
      </c>
      <c r="BZ97" t="str">
        <f t="shared" si="261"/>
        <v>53 Skilled construction and building trades</v>
      </c>
      <c r="CA97" s="18">
        <f t="shared" si="245"/>
        <v>1.2896301079503125</v>
      </c>
      <c r="CB97" s="18">
        <f t="shared" si="245"/>
        <v>-12.421719309929479</v>
      </c>
      <c r="CC97" s="18">
        <f t="shared" si="245"/>
        <v>-1.8349423322688851</v>
      </c>
      <c r="CD97" s="18">
        <f t="shared" si="245"/>
        <v>-1.6471973994353739</v>
      </c>
      <c r="CE97" s="18">
        <f t="shared" si="246"/>
        <v>-2.4161321880229458</v>
      </c>
      <c r="CG97" s="18">
        <f t="shared" si="247"/>
        <v>-1.7098189065415381</v>
      </c>
      <c r="CH97" s="18">
        <f t="shared" si="248"/>
        <v>2.046548513066182</v>
      </c>
      <c r="CI97" s="18">
        <f t="shared" si="249"/>
        <v>0.8012752303941495</v>
      </c>
      <c r="CK97" t="str">
        <f t="shared" si="262"/>
        <v>53 Skilled construction and building trades</v>
      </c>
      <c r="CL97" s="18">
        <f t="shared" si="250"/>
        <v>-4.258888404397954</v>
      </c>
      <c r="CM97" s="18">
        <f t="shared" si="250"/>
        <v>-15.189798412991651</v>
      </c>
      <c r="CN97" s="18">
        <f t="shared" si="250"/>
        <v>-5.2092465810808282</v>
      </c>
      <c r="CO97" s="18">
        <f t="shared" si="250"/>
        <v>-13.540005552837009</v>
      </c>
      <c r="CP97" s="18">
        <f t="shared" si="251"/>
        <v>-11.125560404453882</v>
      </c>
      <c r="CR97" s="18">
        <f t="shared" si="252"/>
        <v>-10.847787155675825</v>
      </c>
      <c r="CS97" s="18">
        <f t="shared" si="253"/>
        <v>0.97125283073313806</v>
      </c>
      <c r="CT97" s="18">
        <f t="shared" si="254"/>
        <v>-7.0376220009248591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0.75074689599234912</v>
      </c>
      <c r="C98" s="18">
        <f t="shared" si="210"/>
        <v>-1.2300504397087186</v>
      </c>
      <c r="D98" s="18">
        <f t="shared" si="210"/>
        <v>7.3364990077736225</v>
      </c>
      <c r="E98" s="18">
        <f t="shared" si="210"/>
        <v>3.6309621236846557</v>
      </c>
      <c r="F98" s="18">
        <f t="shared" si="211"/>
        <v>4.4608556703003677</v>
      </c>
      <c r="H98" s="18">
        <f t="shared" si="212"/>
        <v>4.8517046303541811</v>
      </c>
      <c r="I98" s="18">
        <f t="shared" si="213"/>
        <v>4.2615929547075826</v>
      </c>
      <c r="J98" s="18">
        <f t="shared" si="214"/>
        <v>7.3694192564240035</v>
      </c>
      <c r="L98" t="str">
        <f t="shared" si="255"/>
        <v>54 Textiles, printing and other skilled trades</v>
      </c>
      <c r="M98" s="18">
        <f t="shared" si="215"/>
        <v>5.7964762509857604</v>
      </c>
      <c r="N98" s="18">
        <f t="shared" si="215"/>
        <v>1.777284813182689</v>
      </c>
      <c r="O98" s="18">
        <f t="shared" si="215"/>
        <v>5.7339112640675927</v>
      </c>
      <c r="P98" s="18">
        <f t="shared" si="215"/>
        <v>4.1511249073701073</v>
      </c>
      <c r="Q98" s="18">
        <f t="shared" si="216"/>
        <v>4.4925012263469899</v>
      </c>
      <c r="S98" s="18">
        <f t="shared" si="217"/>
        <v>4.6760700723353033</v>
      </c>
      <c r="T98" s="18">
        <f t="shared" si="218"/>
        <v>4.2316153388271882</v>
      </c>
      <c r="U98" s="18">
        <f t="shared" si="219"/>
        <v>7.2236881285699495</v>
      </c>
      <c r="W98" t="str">
        <f t="shared" si="256"/>
        <v>54 Textiles, printing and other skilled trades</v>
      </c>
      <c r="X98" s="18">
        <f t="shared" si="220"/>
        <v>2.3068817298897093</v>
      </c>
      <c r="Y98" s="18">
        <f t="shared" si="220"/>
        <v>-4.3217037088577044</v>
      </c>
      <c r="Z98" s="18">
        <f t="shared" si="220"/>
        <v>5.7195174294218942</v>
      </c>
      <c r="AA98" s="18">
        <f t="shared" si="220"/>
        <v>3.1262277983789666</v>
      </c>
      <c r="AB98" s="18">
        <f t="shared" si="221"/>
        <v>3.4439363739258377</v>
      </c>
      <c r="AD98" s="18">
        <f t="shared" si="222"/>
        <v>3.9835113690635637</v>
      </c>
      <c r="AE98" s="18">
        <f t="shared" si="223"/>
        <v>4.0681736201579222</v>
      </c>
      <c r="AF98" s="18">
        <f t="shared" si="224"/>
        <v>6.6193076467131684</v>
      </c>
      <c r="AH98" t="str">
        <f t="shared" si="257"/>
        <v>54 Textiles, printing and other skilled trades</v>
      </c>
      <c r="AI98" s="18">
        <f t="shared" si="225"/>
        <v>-0.92564439741714688</v>
      </c>
      <c r="AJ98" s="18">
        <f t="shared" si="225"/>
        <v>5.3514559010883866</v>
      </c>
      <c r="AK98" s="18">
        <f t="shared" si="225"/>
        <v>3.0710552011339098</v>
      </c>
      <c r="AL98" s="18">
        <f t="shared" si="225"/>
        <v>2.8479834805809734</v>
      </c>
      <c r="AM98" s="18">
        <f t="shared" si="226"/>
        <v>3.0724555659460417</v>
      </c>
      <c r="AO98" s="18">
        <f t="shared" si="227"/>
        <v>2.9222870265039003</v>
      </c>
      <c r="AP98" s="18">
        <f t="shared" si="228"/>
        <v>3.7164091777640129</v>
      </c>
      <c r="AQ98" s="18">
        <f t="shared" si="229"/>
        <v>5.614500769862607</v>
      </c>
      <c r="AS98" t="str">
        <f t="shared" si="258"/>
        <v>54 Textiles, printing and other skilled trades</v>
      </c>
      <c r="AT98" s="18">
        <f t="shared" si="230"/>
        <v>1.3700812664317219</v>
      </c>
      <c r="AU98" s="18">
        <f t="shared" si="230"/>
        <v>-3.5979769105206172</v>
      </c>
      <c r="AV98" s="18">
        <f t="shared" si="230"/>
        <v>4.1174148517012288</v>
      </c>
      <c r="AW98" s="18">
        <f t="shared" si="230"/>
        <v>2.836578424803271</v>
      </c>
      <c r="AX98" s="18">
        <f t="shared" si="231"/>
        <v>2.8190769887893596</v>
      </c>
      <c r="AZ98" s="18">
        <f t="shared" si="232"/>
        <v>3.2617635198369577</v>
      </c>
      <c r="BA98" s="18">
        <f t="shared" si="233"/>
        <v>3.7254030182403142</v>
      </c>
      <c r="BB98" s="18">
        <f t="shared" si="234"/>
        <v>5.8594924229019574</v>
      </c>
      <c r="BD98" t="str">
        <f t="shared" si="259"/>
        <v>54 Textiles, printing and other skilled trades</v>
      </c>
      <c r="BE98" s="18">
        <f t="shared" si="235"/>
        <v>-1.0988834654944379</v>
      </c>
      <c r="BF98" s="18">
        <f t="shared" si="235"/>
        <v>-6.0126084158504289</v>
      </c>
      <c r="BG98" s="18">
        <f t="shared" si="235"/>
        <v>1.7589107642951962</v>
      </c>
      <c r="BH98" s="18">
        <f t="shared" si="235"/>
        <v>-1.9008300587941562E-2</v>
      </c>
      <c r="BI98" s="18">
        <f t="shared" si="236"/>
        <v>0.14554639334172226</v>
      </c>
      <c r="BK98" s="18">
        <f t="shared" si="237"/>
        <v>0.57015280035535021</v>
      </c>
      <c r="BL98" s="18">
        <f t="shared" si="238"/>
        <v>2.5769636568013343</v>
      </c>
      <c r="BM98" s="18">
        <f t="shared" si="239"/>
        <v>2.9812484286960705</v>
      </c>
      <c r="BO98" t="str">
        <f t="shared" si="260"/>
        <v>54 Textiles, printing and other skilled trades</v>
      </c>
      <c r="BP98" s="18">
        <f t="shared" si="240"/>
        <v>-3.4826398880757781</v>
      </c>
      <c r="BQ98" s="18">
        <f t="shared" si="240"/>
        <v>-4.9699469677750301</v>
      </c>
      <c r="BR98" s="18">
        <f t="shared" si="240"/>
        <v>0.23518882387967288</v>
      </c>
      <c r="BS98" s="18">
        <f t="shared" si="240"/>
        <v>-0.81162074642435744</v>
      </c>
      <c r="BT98" s="18">
        <f t="shared" si="241"/>
        <v>-0.75168929125861705</v>
      </c>
      <c r="BV98" s="18">
        <f t="shared" si="242"/>
        <v>-0.46390460585276072</v>
      </c>
      <c r="BW98" s="18">
        <f t="shared" si="243"/>
        <v>2.1490063304318685</v>
      </c>
      <c r="BX98" s="18">
        <f t="shared" si="244"/>
        <v>1.807629696736357</v>
      </c>
      <c r="BZ98" t="str">
        <f t="shared" si="261"/>
        <v>54 Textiles, printing and other skilled trades</v>
      </c>
      <c r="CA98" s="18">
        <f t="shared" si="245"/>
        <v>-2.2874250669321694</v>
      </c>
      <c r="CB98" s="18">
        <f t="shared" si="245"/>
        <v>-0.94915348109270159</v>
      </c>
      <c r="CC98" s="18">
        <f t="shared" si="245"/>
        <v>-0.94476479739323826</v>
      </c>
      <c r="CD98" s="18">
        <f t="shared" si="245"/>
        <v>-3.1960644715713249</v>
      </c>
      <c r="CE98" s="18">
        <f t="shared" si="246"/>
        <v>-2.3581569180785245</v>
      </c>
      <c r="CG98" s="18">
        <f t="shared" si="247"/>
        <v>-2.4513746595852037</v>
      </c>
      <c r="CH98" s="18">
        <f t="shared" si="248"/>
        <v>2.009573925004271</v>
      </c>
      <c r="CI98" s="18">
        <f t="shared" si="249"/>
        <v>0.24199149071681969</v>
      </c>
      <c r="CK98" t="str">
        <f t="shared" si="262"/>
        <v>54 Textiles, printing and other skilled trades</v>
      </c>
      <c r="CL98" s="18">
        <f t="shared" si="250"/>
        <v>-8.096316588226582</v>
      </c>
      <c r="CM98" s="18">
        <f t="shared" si="250"/>
        <v>9.1787093848817225</v>
      </c>
      <c r="CN98" s="18">
        <f t="shared" si="250"/>
        <v>-5.7693354143766973</v>
      </c>
      <c r="CO98" s="18">
        <f t="shared" si="250"/>
        <v>-0.91517714669487882</v>
      </c>
      <c r="CP98" s="18">
        <f t="shared" si="251"/>
        <v>-1.8651727150294062</v>
      </c>
      <c r="CR98" s="18">
        <f t="shared" si="252"/>
        <v>-2.5603961676269882</v>
      </c>
      <c r="CS98" s="18">
        <f t="shared" si="253"/>
        <v>1.4509889585842428</v>
      </c>
      <c r="CT98" s="18">
        <f t="shared" si="254"/>
        <v>-0.56226932361786996</v>
      </c>
    </row>
    <row r="99" spans="1:98" x14ac:dyDescent="0.2">
      <c r="A99" t="str">
        <f t="shared" si="209"/>
        <v>61 Caring personal service occupations</v>
      </c>
      <c r="B99" s="18">
        <f t="shared" si="210"/>
        <v>4.4995321528548571</v>
      </c>
      <c r="C99" s="18">
        <f t="shared" si="210"/>
        <v>5.3408190654224086</v>
      </c>
      <c r="D99" s="18">
        <f t="shared" si="210"/>
        <v>6.1462787310958333</v>
      </c>
      <c r="E99" s="18">
        <f t="shared" si="210"/>
        <v>3.3821802506062815</v>
      </c>
      <c r="F99" s="18">
        <f t="shared" si="211"/>
        <v>4.3604850895231806</v>
      </c>
      <c r="H99" s="18">
        <f t="shared" si="212"/>
        <v>4.2954548181622032</v>
      </c>
      <c r="I99" s="18">
        <f t="shared" si="213"/>
        <v>4.1512130221238674</v>
      </c>
      <c r="J99" s="18">
        <f t="shared" si="214"/>
        <v>6.8980390808244696</v>
      </c>
      <c r="L99" t="str">
        <f t="shared" si="255"/>
        <v>61 Caring personal service occupations</v>
      </c>
      <c r="M99" s="18">
        <f t="shared" si="215"/>
        <v>4.3293154302668224</v>
      </c>
      <c r="N99" s="18">
        <f t="shared" si="215"/>
        <v>8.012778208119764</v>
      </c>
      <c r="O99" s="18">
        <f t="shared" si="215"/>
        <v>6.3313622022311833</v>
      </c>
      <c r="P99" s="18">
        <f t="shared" si="215"/>
        <v>3.7657441000488623</v>
      </c>
      <c r="Q99" s="18">
        <f t="shared" si="216"/>
        <v>4.823252128880906</v>
      </c>
      <c r="S99" s="18">
        <f t="shared" si="217"/>
        <v>4.6139970331770863</v>
      </c>
      <c r="T99" s="18">
        <f t="shared" si="218"/>
        <v>4.4073279633630946</v>
      </c>
      <c r="U99" s="18">
        <f t="shared" si="219"/>
        <v>7.2988070201769562</v>
      </c>
      <c r="W99" t="str">
        <f t="shared" si="256"/>
        <v>61 Caring personal service occupations</v>
      </c>
      <c r="X99" s="18">
        <f t="shared" si="220"/>
        <v>3.7338007732698797</v>
      </c>
      <c r="Y99" s="18">
        <f t="shared" si="220"/>
        <v>-3.4988945239308733</v>
      </c>
      <c r="Z99" s="18">
        <f t="shared" si="220"/>
        <v>3.8524367392116732</v>
      </c>
      <c r="AA99" s="18">
        <f t="shared" si="220"/>
        <v>2.4602049603978493</v>
      </c>
      <c r="AB99" s="18">
        <f t="shared" si="221"/>
        <v>2.5086458945637879</v>
      </c>
      <c r="AD99" s="18">
        <f t="shared" si="222"/>
        <v>2.9221959808087616</v>
      </c>
      <c r="AE99" s="18">
        <f t="shared" si="223"/>
        <v>4.1709897585185507</v>
      </c>
      <c r="AF99" s="18">
        <f t="shared" si="224"/>
        <v>5.9696344911411625</v>
      </c>
      <c r="AH99" t="str">
        <f t="shared" si="257"/>
        <v>61 Caring personal service occupations</v>
      </c>
      <c r="AI99" s="18">
        <f t="shared" si="225"/>
        <v>0.29801863256186945</v>
      </c>
      <c r="AJ99" s="18">
        <f t="shared" si="225"/>
        <v>-3.9327812135117823</v>
      </c>
      <c r="AK99" s="18">
        <f t="shared" si="225"/>
        <v>0.3767915739585348</v>
      </c>
      <c r="AL99" s="18">
        <f t="shared" si="225"/>
        <v>0.60152967637823185</v>
      </c>
      <c r="AM99" s="18">
        <f t="shared" si="226"/>
        <v>0.24188520703716243</v>
      </c>
      <c r="AO99" s="18">
        <f t="shared" si="227"/>
        <v>0.52656112266387112</v>
      </c>
      <c r="AP99" s="18">
        <f t="shared" si="228"/>
        <v>3.2345486154458092</v>
      </c>
      <c r="AQ99" s="18">
        <f t="shared" si="229"/>
        <v>3.5764335366052613</v>
      </c>
      <c r="AS99" t="str">
        <f t="shared" si="258"/>
        <v>61 Caring personal service occupations</v>
      </c>
      <c r="AT99" s="18">
        <f t="shared" si="230"/>
        <v>3.0489803442892649</v>
      </c>
      <c r="AU99" s="18">
        <f t="shared" si="230"/>
        <v>-1.6818531829608352</v>
      </c>
      <c r="AV99" s="18">
        <f t="shared" si="230"/>
        <v>1.7095450223149067</v>
      </c>
      <c r="AW99" s="18">
        <f t="shared" si="230"/>
        <v>1.5629647688395032</v>
      </c>
      <c r="AX99" s="18">
        <f t="shared" si="231"/>
        <v>1.402753122109468</v>
      </c>
      <c r="AZ99" s="18">
        <f t="shared" si="232"/>
        <v>1.6118013664672581</v>
      </c>
      <c r="BA99" s="18">
        <f t="shared" si="233"/>
        <v>3.5575431856037509</v>
      </c>
      <c r="BB99" s="18">
        <f t="shared" si="234"/>
        <v>4.5899607796547448</v>
      </c>
      <c r="BD99" t="str">
        <f t="shared" si="259"/>
        <v>61 Caring personal service occupations</v>
      </c>
      <c r="BE99" s="18">
        <f t="shared" si="235"/>
        <v>2.9846307484094226</v>
      </c>
      <c r="BF99" s="18">
        <f t="shared" si="235"/>
        <v>7.5249323012239744</v>
      </c>
      <c r="BG99" s="18">
        <f t="shared" si="235"/>
        <v>0.81623068112919306</v>
      </c>
      <c r="BH99" s="18">
        <f t="shared" si="235"/>
        <v>1.5596944645824173</v>
      </c>
      <c r="BI99" s="18">
        <f t="shared" si="236"/>
        <v>1.6888783844806854</v>
      </c>
      <c r="BK99" s="18">
        <f t="shared" si="237"/>
        <v>1.311266010046741</v>
      </c>
      <c r="BL99" s="18">
        <f t="shared" si="238"/>
        <v>3.2355134794150864</v>
      </c>
      <c r="BM99" s="18">
        <f t="shared" si="239"/>
        <v>4.1037347249267775</v>
      </c>
      <c r="BO99" t="str">
        <f t="shared" si="260"/>
        <v>61 Caring personal service occupations</v>
      </c>
      <c r="BP99" s="18">
        <f t="shared" si="240"/>
        <v>0.70161682523015578</v>
      </c>
      <c r="BQ99" s="18">
        <f t="shared" si="240"/>
        <v>-8.9780679093325215</v>
      </c>
      <c r="BR99" s="18">
        <f t="shared" si="240"/>
        <v>0.37602483400556164</v>
      </c>
      <c r="BS99" s="18">
        <f t="shared" si="240"/>
        <v>-1.5979949939375793</v>
      </c>
      <c r="BT99" s="18">
        <f t="shared" si="241"/>
        <v>-1.466600196124157</v>
      </c>
      <c r="BV99" s="18">
        <f t="shared" si="242"/>
        <v>-0.94434003246371967</v>
      </c>
      <c r="BW99" s="18">
        <f t="shared" si="243"/>
        <v>2.5846116066200686</v>
      </c>
      <c r="BX99" s="18">
        <f t="shared" si="244"/>
        <v>1.9381331113797806</v>
      </c>
      <c r="BZ99" t="str">
        <f t="shared" si="261"/>
        <v>61 Caring personal service occupations</v>
      </c>
      <c r="CA99" s="18">
        <f t="shared" si="245"/>
        <v>-14.198995024491124</v>
      </c>
      <c r="CB99" s="18">
        <f t="shared" si="245"/>
        <v>-15.164577636999777</v>
      </c>
      <c r="CC99" s="18">
        <f t="shared" si="245"/>
        <v>-7.1969408781960453</v>
      </c>
      <c r="CD99" s="18">
        <f t="shared" si="245"/>
        <v>-2.4820145567501783</v>
      </c>
      <c r="CE99" s="18">
        <f t="shared" si="246"/>
        <v>-4.8130867576139487</v>
      </c>
      <c r="CG99" s="18">
        <f t="shared" si="247"/>
        <v>-4.0796890294475201</v>
      </c>
      <c r="CH99" s="18">
        <f t="shared" si="248"/>
        <v>1.3321097088097478</v>
      </c>
      <c r="CI99" s="18">
        <f t="shared" si="249"/>
        <v>-1.8566227450891315</v>
      </c>
      <c r="CK99" t="str">
        <f t="shared" si="262"/>
        <v>61 Caring personal service occupations</v>
      </c>
      <c r="CL99" s="18">
        <f t="shared" si="250"/>
        <v>-6.0611069993137363</v>
      </c>
      <c r="CM99" s="18">
        <f t="shared" si="250"/>
        <v>3.5276507580949579</v>
      </c>
      <c r="CN99" s="18">
        <f t="shared" si="250"/>
        <v>3.0196836079438016</v>
      </c>
      <c r="CO99" s="18">
        <f t="shared" si="250"/>
        <v>2.0873571166014404</v>
      </c>
      <c r="CP99" s="18">
        <f t="shared" si="251"/>
        <v>2.4674819881995935</v>
      </c>
      <c r="CR99" s="18">
        <f t="shared" si="252"/>
        <v>2.3971913184147819</v>
      </c>
      <c r="CS99" s="18">
        <f t="shared" si="253"/>
        <v>1.95368596592842</v>
      </c>
      <c r="CT99" s="18">
        <f t="shared" si="254"/>
        <v>3.8540048969039953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17.391198228311943</v>
      </c>
      <c r="C100" s="18">
        <f t="shared" si="210"/>
        <v>-13.326563774921773</v>
      </c>
      <c r="D100" s="18">
        <f t="shared" si="210"/>
        <v>4.3178114180396632</v>
      </c>
      <c r="E100" s="18">
        <f t="shared" si="210"/>
        <v>2.9467292522261435</v>
      </c>
      <c r="F100" s="18">
        <f t="shared" si="211"/>
        <v>2.2675242771992732</v>
      </c>
      <c r="H100" s="18">
        <f t="shared" si="212"/>
        <v>3.4017425686325931</v>
      </c>
      <c r="I100" s="18">
        <f t="shared" si="213"/>
        <v>3.7898100276287705</v>
      </c>
      <c r="J100" s="18">
        <f t="shared" si="214"/>
        <v>6.0064938794601508</v>
      </c>
      <c r="L100" t="str">
        <f t="shared" si="255"/>
        <v>62 Leisure, travel and related personal service occupations</v>
      </c>
      <c r="M100" s="18">
        <f t="shared" si="215"/>
        <v>5.3671028284839162</v>
      </c>
      <c r="N100" s="18">
        <f t="shared" si="215"/>
        <v>-5.9198680395382013</v>
      </c>
      <c r="O100" s="18">
        <f t="shared" si="215"/>
        <v>2.8230044520988207</v>
      </c>
      <c r="P100" s="18">
        <f t="shared" si="215"/>
        <v>2.8398158391493622</v>
      </c>
      <c r="Q100" s="18">
        <f t="shared" si="216"/>
        <v>2.2639684189909026</v>
      </c>
      <c r="S100" s="18">
        <f t="shared" si="217"/>
        <v>2.8342117380843357</v>
      </c>
      <c r="T100" s="18">
        <f t="shared" si="218"/>
        <v>3.6451667063272852</v>
      </c>
      <c r="U100" s="18">
        <f t="shared" si="219"/>
        <v>5.497606659691967</v>
      </c>
      <c r="W100" t="str">
        <f t="shared" si="256"/>
        <v>62 Leisure, travel and related personal service occupations</v>
      </c>
      <c r="X100" s="18">
        <f t="shared" si="220"/>
        <v>7.9407537297590425</v>
      </c>
      <c r="Y100" s="18">
        <f t="shared" si="220"/>
        <v>-16.651494377358379</v>
      </c>
      <c r="Z100" s="18">
        <f t="shared" si="220"/>
        <v>2.5033051804391082</v>
      </c>
      <c r="AA100" s="18">
        <f t="shared" si="220"/>
        <v>2.6586994512696638</v>
      </c>
      <c r="AB100" s="18">
        <f t="shared" si="221"/>
        <v>1.282414606239235</v>
      </c>
      <c r="AD100" s="18">
        <f t="shared" si="222"/>
        <v>2.6068752034364095</v>
      </c>
      <c r="AE100" s="18">
        <f t="shared" si="223"/>
        <v>3.8202742363121489</v>
      </c>
      <c r="AF100" s="18">
        <f t="shared" si="224"/>
        <v>5.4793662850609826</v>
      </c>
      <c r="AH100" t="str">
        <f t="shared" si="257"/>
        <v>62 Leisure, travel and related personal service occupations</v>
      </c>
      <c r="AI100" s="18">
        <f t="shared" si="225"/>
        <v>6.261295596801375</v>
      </c>
      <c r="AJ100" s="18">
        <f t="shared" si="225"/>
        <v>-17.244698392962434</v>
      </c>
      <c r="AK100" s="18">
        <f t="shared" si="225"/>
        <v>1.4722638351148731</v>
      </c>
      <c r="AL100" s="18">
        <f t="shared" si="225"/>
        <v>2.7949259383624803</v>
      </c>
      <c r="AM100" s="18">
        <f t="shared" si="226"/>
        <v>1.0015606825082068</v>
      </c>
      <c r="AO100" s="18">
        <f t="shared" si="227"/>
        <v>2.3521339706849664</v>
      </c>
      <c r="AP100" s="18">
        <f t="shared" si="228"/>
        <v>3.7550244003097477</v>
      </c>
      <c r="AQ100" s="18">
        <f t="shared" si="229"/>
        <v>5.2538956247013324</v>
      </c>
      <c r="AS100" t="str">
        <f t="shared" si="258"/>
        <v>62 Leisure, travel and related personal service occupations</v>
      </c>
      <c r="AT100" s="18">
        <f t="shared" si="230"/>
        <v>6.2893925749538893</v>
      </c>
      <c r="AU100" s="18">
        <f t="shared" si="230"/>
        <v>-6.5633774258354922</v>
      </c>
      <c r="AV100" s="18">
        <f t="shared" si="230"/>
        <v>2.1479305087525713</v>
      </c>
      <c r="AW100" s="18">
        <f t="shared" si="230"/>
        <v>3.4274917651815118</v>
      </c>
      <c r="AX100" s="18">
        <f t="shared" si="231"/>
        <v>2.3738550206121589</v>
      </c>
      <c r="AZ100" s="18">
        <f t="shared" si="232"/>
        <v>2.999200246411915</v>
      </c>
      <c r="BA100" s="18">
        <f t="shared" si="233"/>
        <v>3.8856498030123365</v>
      </c>
      <c r="BB100" s="18">
        <f t="shared" si="234"/>
        <v>5.7988940590103066</v>
      </c>
      <c r="BD100" t="str">
        <f t="shared" si="259"/>
        <v>62 Leisure, travel and related personal service occupations</v>
      </c>
      <c r="BE100" s="18">
        <f t="shared" si="235"/>
        <v>1.5246596743905938</v>
      </c>
      <c r="BF100" s="18">
        <f t="shared" si="235"/>
        <v>-8.7592340796226011</v>
      </c>
      <c r="BG100" s="18">
        <f t="shared" si="235"/>
        <v>-2.8206061493577406</v>
      </c>
      <c r="BH100" s="18">
        <f t="shared" si="235"/>
        <v>-1.2201829817027776</v>
      </c>
      <c r="BI100" s="18">
        <f t="shared" si="236"/>
        <v>-2.2095653251950842</v>
      </c>
      <c r="BK100" s="18">
        <f t="shared" si="237"/>
        <v>-1.7565646913982103</v>
      </c>
      <c r="BL100" s="18">
        <f t="shared" si="238"/>
        <v>2.1713522259466655</v>
      </c>
      <c r="BM100" s="18">
        <f t="shared" si="239"/>
        <v>0.91709766904162215</v>
      </c>
      <c r="BO100" t="str">
        <f t="shared" si="260"/>
        <v>62 Leisure, travel and related personal service occupations</v>
      </c>
      <c r="BP100" s="18">
        <f t="shared" si="240"/>
        <v>1.1958946883590116</v>
      </c>
      <c r="BQ100" s="18">
        <f t="shared" si="240"/>
        <v>-20.820483776066524</v>
      </c>
      <c r="BR100" s="18">
        <f t="shared" si="240"/>
        <v>-2.7474030670095573</v>
      </c>
      <c r="BS100" s="18">
        <f t="shared" si="240"/>
        <v>-2.1423474326647041</v>
      </c>
      <c r="BT100" s="18">
        <f t="shared" si="241"/>
        <v>-3.6161708630365275</v>
      </c>
      <c r="BV100" s="18">
        <f t="shared" si="242"/>
        <v>-2.3444497523070318</v>
      </c>
      <c r="BW100" s="18">
        <f t="shared" si="243"/>
        <v>2.1406229839912916</v>
      </c>
      <c r="BX100" s="18">
        <f t="shared" si="244"/>
        <v>0.48046495669000766</v>
      </c>
      <c r="BZ100" t="str">
        <f t="shared" si="261"/>
        <v>62 Leisure, travel and related personal service occupations</v>
      </c>
      <c r="CA100" s="18">
        <f t="shared" si="245"/>
        <v>1.5345628274869849</v>
      </c>
      <c r="CB100" s="18">
        <f t="shared" si="245"/>
        <v>-13.817677494105718</v>
      </c>
      <c r="CC100" s="18">
        <f t="shared" si="245"/>
        <v>-4.0521062356517978</v>
      </c>
      <c r="CD100" s="18">
        <f t="shared" si="245"/>
        <v>-3.1127666336054904</v>
      </c>
      <c r="CE100" s="18">
        <f t="shared" si="246"/>
        <v>-4.1115473350945901</v>
      </c>
      <c r="CG100" s="18">
        <f t="shared" si="247"/>
        <v>-3.4268972168084888</v>
      </c>
      <c r="CH100" s="18">
        <f t="shared" si="248"/>
        <v>1.9267108307624792</v>
      </c>
      <c r="CI100" s="18">
        <f t="shared" si="249"/>
        <v>-0.52451914066738992</v>
      </c>
      <c r="CK100" t="str">
        <f t="shared" si="262"/>
        <v>62 Leisure, travel and related personal service occupations</v>
      </c>
      <c r="CL100" s="18">
        <f t="shared" si="250"/>
        <v>-6.4395055231874938</v>
      </c>
      <c r="CM100" s="18">
        <f t="shared" si="250"/>
        <v>4.2859102624912992</v>
      </c>
      <c r="CN100" s="18">
        <f t="shared" si="250"/>
        <v>-6.6688329932315549</v>
      </c>
      <c r="CO100" s="18">
        <f t="shared" si="250"/>
        <v>-3.9970812197935968</v>
      </c>
      <c r="CP100" s="18">
        <f t="shared" si="251"/>
        <v>-4.3466426395545987</v>
      </c>
      <c r="CR100" s="18">
        <f t="shared" si="252"/>
        <v>-4.8960569179345326</v>
      </c>
      <c r="CS100" s="18">
        <f t="shared" si="253"/>
        <v>1.2593964691836268</v>
      </c>
      <c r="CT100" s="18">
        <f t="shared" si="254"/>
        <v>-2.562617045019977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6.7040825581317964</v>
      </c>
      <c r="C101" s="18">
        <f t="shared" si="210"/>
        <v>10.950103096524643</v>
      </c>
      <c r="D101" s="18">
        <f t="shared" si="210"/>
        <v>2.0459861831563897</v>
      </c>
      <c r="E101" s="18">
        <f t="shared" si="210"/>
        <v>3.0307066813803241</v>
      </c>
      <c r="F101" s="18">
        <f t="shared" si="211"/>
        <v>3.1984996255819853</v>
      </c>
      <c r="H101" s="18">
        <f t="shared" si="212"/>
        <v>2.7014152038898454</v>
      </c>
      <c r="I101" s="18">
        <f t="shared" si="213"/>
        <v>3.4371863958324367</v>
      </c>
      <c r="J101" s="18">
        <f t="shared" si="214"/>
        <v>5.241252426257903</v>
      </c>
      <c r="L101" t="str">
        <f t="shared" si="255"/>
        <v>63 Community and civil enforcement occupations</v>
      </c>
      <c r="M101" s="18">
        <f t="shared" si="215"/>
        <v>0.67905427942283048</v>
      </c>
      <c r="N101" s="18">
        <f t="shared" si="215"/>
        <v>38.789205382963779</v>
      </c>
      <c r="O101" s="18">
        <f t="shared" si="215"/>
        <v>-3.227373508637521</v>
      </c>
      <c r="P101" s="18">
        <f t="shared" si="215"/>
        <v>3.644445331882995</v>
      </c>
      <c r="Q101" s="18">
        <f t="shared" si="216"/>
        <v>3.3144731811348249</v>
      </c>
      <c r="S101" s="18">
        <f t="shared" si="217"/>
        <v>1.3012638939539078</v>
      </c>
      <c r="T101" s="18">
        <f t="shared" si="218"/>
        <v>2.8508120461456343</v>
      </c>
      <c r="U101" s="18">
        <f t="shared" si="219"/>
        <v>3.7555100655179752</v>
      </c>
      <c r="W101" t="str">
        <f t="shared" si="256"/>
        <v>63 Community and civil enforcement occupations</v>
      </c>
      <c r="X101" s="18">
        <f t="shared" si="220"/>
        <v>4.6586610024486719</v>
      </c>
      <c r="Y101" s="18">
        <f t="shared" si="220"/>
        <v>7.6905185796785958</v>
      </c>
      <c r="Z101" s="18">
        <f t="shared" si="220"/>
        <v>0.28930485216911439</v>
      </c>
      <c r="AA101" s="18">
        <f t="shared" si="220"/>
        <v>3.2528109315433928</v>
      </c>
      <c r="AB101" s="18">
        <f t="shared" si="221"/>
        <v>2.5868838735533028</v>
      </c>
      <c r="AD101" s="18">
        <f t="shared" si="222"/>
        <v>2.2553711600266535</v>
      </c>
      <c r="AE101" s="18">
        <f t="shared" si="223"/>
        <v>3.6148272537477544</v>
      </c>
      <c r="AF101" s="18">
        <f t="shared" si="224"/>
        <v>5.0731334428981478</v>
      </c>
      <c r="AH101" t="str">
        <f t="shared" si="257"/>
        <v>63 Community and civil enforcement occupations</v>
      </c>
      <c r="AI101" s="18">
        <f t="shared" si="225"/>
        <v>3.105922207723677</v>
      </c>
      <c r="AJ101" s="18">
        <f t="shared" si="225"/>
        <v>20.14803147408626</v>
      </c>
      <c r="AK101" s="18">
        <f t="shared" si="225"/>
        <v>-3.9148947270038037</v>
      </c>
      <c r="AL101" s="18">
        <f t="shared" si="225"/>
        <v>3.0009869200166017</v>
      </c>
      <c r="AM101" s="18">
        <f t="shared" si="226"/>
        <v>1.7625964651443837</v>
      </c>
      <c r="AO101" s="18">
        <f t="shared" si="227"/>
        <v>0.64208236425120635</v>
      </c>
      <c r="AP101" s="18">
        <f t="shared" si="228"/>
        <v>2.8653277875483552</v>
      </c>
      <c r="AQ101" s="18">
        <f t="shared" si="229"/>
        <v>3.304291801964987</v>
      </c>
      <c r="AS101" t="str">
        <f t="shared" si="258"/>
        <v>63 Community and civil enforcement occupations</v>
      </c>
      <c r="AT101" s="18">
        <f t="shared" si="230"/>
        <v>0.82708415394949775</v>
      </c>
      <c r="AU101" s="18">
        <f t="shared" si="230"/>
        <v>15.862226198292539</v>
      </c>
      <c r="AV101" s="18">
        <f t="shared" si="230"/>
        <v>-5.3177178663795459</v>
      </c>
      <c r="AW101" s="18">
        <f t="shared" si="230"/>
        <v>1.4063210024401362</v>
      </c>
      <c r="AX101" s="18">
        <f t="shared" si="231"/>
        <v>8.5458428806917119E-2</v>
      </c>
      <c r="AZ101" s="18">
        <f t="shared" si="232"/>
        <v>-0.88647466785981566</v>
      </c>
      <c r="BA101" s="18">
        <f t="shared" si="233"/>
        <v>2.6906796265871558</v>
      </c>
      <c r="BB101" s="18">
        <f t="shared" si="234"/>
        <v>2.092106436843566</v>
      </c>
      <c r="BD101" t="str">
        <f t="shared" si="259"/>
        <v>63 Community and civil enforcement occupations</v>
      </c>
      <c r="BE101" s="18">
        <f t="shared" si="235"/>
        <v>-7.1879985812220664</v>
      </c>
      <c r="BF101" s="18">
        <f t="shared" si="235"/>
        <v>32.150498569231132</v>
      </c>
      <c r="BG101" s="18">
        <f t="shared" si="235"/>
        <v>-9.1437525498504471</v>
      </c>
      <c r="BH101" s="18">
        <f t="shared" si="235"/>
        <v>0.31257793987613525</v>
      </c>
      <c r="BI101" s="18">
        <f t="shared" si="236"/>
        <v>-1.0536464901252707</v>
      </c>
      <c r="BK101" s="18">
        <f t="shared" si="237"/>
        <v>-2.9441182400551047</v>
      </c>
      <c r="BL101" s="18">
        <f t="shared" si="238"/>
        <v>1.4505331234882402</v>
      </c>
      <c r="BM101" s="18">
        <f t="shared" si="239"/>
        <v>-0.84958487776752856</v>
      </c>
      <c r="BO101" t="str">
        <f t="shared" si="260"/>
        <v>63 Community and civil enforcement occupations</v>
      </c>
      <c r="BP101" s="18">
        <f t="shared" si="240"/>
        <v>-4.2105190586573471</v>
      </c>
      <c r="BQ101" s="18">
        <f t="shared" si="240"/>
        <v>16.926506153617993</v>
      </c>
      <c r="BR101" s="18">
        <f t="shared" si="240"/>
        <v>-7.1334283995859282</v>
      </c>
      <c r="BS101" s="18">
        <f t="shared" si="240"/>
        <v>-0.34924113551102476</v>
      </c>
      <c r="BT101" s="18">
        <f t="shared" si="241"/>
        <v>-1.5420001954818519</v>
      </c>
      <c r="BV101" s="18">
        <f t="shared" si="242"/>
        <v>-2.6639889233996739</v>
      </c>
      <c r="BW101" s="18">
        <f t="shared" si="243"/>
        <v>1.7621479785048466</v>
      </c>
      <c r="BX101" s="18">
        <f t="shared" si="244"/>
        <v>-0.22677718890175003</v>
      </c>
      <c r="BZ101" t="str">
        <f t="shared" si="261"/>
        <v>63 Community and civil enforcement occupations</v>
      </c>
      <c r="CA101" s="18">
        <f t="shared" si="245"/>
        <v>-0.97675250869995178</v>
      </c>
      <c r="CB101" s="18">
        <f t="shared" si="245"/>
        <v>18.838608959714563</v>
      </c>
      <c r="CC101" s="18">
        <f t="shared" si="245"/>
        <v>-7.3649336433695094</v>
      </c>
      <c r="CD101" s="18">
        <f t="shared" si="245"/>
        <v>-1.4935476619027388</v>
      </c>
      <c r="CE101" s="18">
        <f t="shared" si="246"/>
        <v>-2.2273043049200525</v>
      </c>
      <c r="CG101" s="18">
        <f t="shared" si="247"/>
        <v>-3.4909017024084887</v>
      </c>
      <c r="CH101" s="18">
        <f t="shared" si="248"/>
        <v>1.6844300722642647</v>
      </c>
      <c r="CI101" s="18">
        <f t="shared" si="249"/>
        <v>-0.91205279186408195</v>
      </c>
      <c r="CK101" t="str">
        <f t="shared" si="262"/>
        <v>63 Community and civil enforcement occupations</v>
      </c>
      <c r="CL101" s="18">
        <f t="shared" si="250"/>
        <v>-11.763703666960556</v>
      </c>
      <c r="CM101" s="18">
        <f t="shared" si="250"/>
        <v>37.349467145673643</v>
      </c>
      <c r="CN101" s="18">
        <f t="shared" si="250"/>
        <v>-13.36872947767931</v>
      </c>
      <c r="CO101" s="18">
        <f t="shared" si="250"/>
        <v>-1.915929636177427</v>
      </c>
      <c r="CP101" s="18">
        <f t="shared" si="251"/>
        <v>-3.6422667450868862</v>
      </c>
      <c r="CR101" s="18">
        <f t="shared" si="252"/>
        <v>-5.892576922150683</v>
      </c>
      <c r="CS101" s="18">
        <f t="shared" si="253"/>
        <v>0.80628896403507344</v>
      </c>
      <c r="CT101" s="18">
        <f t="shared" si="254"/>
        <v>-4.1425597367686802</v>
      </c>
    </row>
    <row r="102" spans="1:98" x14ac:dyDescent="0.2">
      <c r="A102" t="str">
        <f t="shared" si="209"/>
        <v>71 Sales occupations</v>
      </c>
      <c r="B102" s="18">
        <f t="shared" si="210"/>
        <v>2.5442535044599035</v>
      </c>
      <c r="C102" s="18">
        <f t="shared" si="210"/>
        <v>-1.2756466841532088</v>
      </c>
      <c r="D102" s="18">
        <f t="shared" si="210"/>
        <v>3.4480232587186022</v>
      </c>
      <c r="E102" s="18">
        <f t="shared" si="210"/>
        <v>2.4770570574156991</v>
      </c>
      <c r="F102" s="18">
        <f t="shared" si="211"/>
        <v>2.5401286469171724</v>
      </c>
      <c r="H102" s="18">
        <f t="shared" si="212"/>
        <v>2.7996955973423665</v>
      </c>
      <c r="I102" s="18">
        <f t="shared" si="213"/>
        <v>3.3512497689498932</v>
      </c>
      <c r="J102" s="18">
        <f t="shared" si="214"/>
        <v>5.2444644305807087</v>
      </c>
      <c r="L102" t="str">
        <f t="shared" si="255"/>
        <v>71 Sales occupations</v>
      </c>
      <c r="M102" s="18">
        <f t="shared" si="215"/>
        <v>3.3247349553071182</v>
      </c>
      <c r="N102" s="18">
        <f t="shared" si="215"/>
        <v>5.6824721867179351</v>
      </c>
      <c r="O102" s="18">
        <f t="shared" si="215"/>
        <v>4.8235983718405873</v>
      </c>
      <c r="P102" s="18">
        <f t="shared" si="215"/>
        <v>3.7038151175387002</v>
      </c>
      <c r="Q102" s="18">
        <f t="shared" si="216"/>
        <v>4.1754419009678578</v>
      </c>
      <c r="S102" s="18">
        <f t="shared" si="217"/>
        <v>4.0757407256304612</v>
      </c>
      <c r="T102" s="18">
        <f t="shared" si="218"/>
        <v>3.6860039237322617</v>
      </c>
      <c r="U102" s="18">
        <f t="shared" si="219"/>
        <v>6.4166163650885677</v>
      </c>
      <c r="W102" t="str">
        <f t="shared" si="256"/>
        <v>71 Sales occupations</v>
      </c>
      <c r="X102" s="18">
        <f t="shared" si="220"/>
        <v>4.558031297218812</v>
      </c>
      <c r="Y102" s="18">
        <f t="shared" si="220"/>
        <v>-3.7049672540992562</v>
      </c>
      <c r="Z102" s="18">
        <f t="shared" si="220"/>
        <v>3.2252189390904906</v>
      </c>
      <c r="AA102" s="18">
        <f t="shared" si="220"/>
        <v>3.1664267953324776</v>
      </c>
      <c r="AB102" s="18">
        <f t="shared" si="221"/>
        <v>2.741239843524701</v>
      </c>
      <c r="AD102" s="18">
        <f t="shared" si="222"/>
        <v>3.186020455066263</v>
      </c>
      <c r="AE102" s="18">
        <f t="shared" si="223"/>
        <v>3.6229750880958145</v>
      </c>
      <c r="AF102" s="18">
        <f t="shared" si="224"/>
        <v>5.7286615809409192</v>
      </c>
      <c r="AH102" t="str">
        <f t="shared" si="257"/>
        <v>71 Sales occupations</v>
      </c>
      <c r="AI102" s="18">
        <f t="shared" si="225"/>
        <v>2.734517736898745</v>
      </c>
      <c r="AJ102" s="18">
        <f t="shared" si="225"/>
        <v>-2.4113521330258125</v>
      </c>
      <c r="AK102" s="18">
        <f t="shared" si="225"/>
        <v>1.9510325253340621</v>
      </c>
      <c r="AL102" s="18">
        <f t="shared" si="225"/>
        <v>2.8060171706224768</v>
      </c>
      <c r="AM102" s="18">
        <f t="shared" si="226"/>
        <v>2.2048309428684965</v>
      </c>
      <c r="AO102" s="18">
        <f t="shared" si="227"/>
        <v>2.5202285664089885</v>
      </c>
      <c r="AP102" s="18">
        <f t="shared" si="228"/>
        <v>3.491494900089287</v>
      </c>
      <c r="AQ102" s="18">
        <f t="shared" si="229"/>
        <v>5.1564381836875617</v>
      </c>
      <c r="AS102" t="str">
        <f t="shared" si="258"/>
        <v>71 Sales occupations</v>
      </c>
      <c r="AT102" s="18">
        <f t="shared" si="230"/>
        <v>2.8790212020761707</v>
      </c>
      <c r="AU102" s="18">
        <f t="shared" si="230"/>
        <v>-4.5573561410406471</v>
      </c>
      <c r="AV102" s="18">
        <f t="shared" si="230"/>
        <v>1.7021445461543383</v>
      </c>
      <c r="AW102" s="18">
        <f t="shared" si="230"/>
        <v>2.5665946962929453</v>
      </c>
      <c r="AX102" s="18">
        <f t="shared" si="231"/>
        <v>1.8364552655504296</v>
      </c>
      <c r="AZ102" s="18">
        <f t="shared" si="232"/>
        <v>2.277631307116712</v>
      </c>
      <c r="BA102" s="18">
        <f t="shared" si="233"/>
        <v>3.0945908650067855</v>
      </c>
      <c r="BB102" s="18">
        <f t="shared" si="234"/>
        <v>4.6643534060255121</v>
      </c>
      <c r="BD102" t="str">
        <f t="shared" si="259"/>
        <v>71 Sales occupations</v>
      </c>
      <c r="BE102" s="18">
        <f t="shared" si="235"/>
        <v>1.2021876159747702</v>
      </c>
      <c r="BF102" s="18">
        <f t="shared" si="235"/>
        <v>0.64073896397853769</v>
      </c>
      <c r="BG102" s="18">
        <f t="shared" si="235"/>
        <v>-0.2205243778094057</v>
      </c>
      <c r="BH102" s="18">
        <f t="shared" si="235"/>
        <v>0.2387475793578453</v>
      </c>
      <c r="BI102" s="18">
        <f t="shared" si="236"/>
        <v>0.12003985305997222</v>
      </c>
      <c r="BK102" s="18">
        <f t="shared" si="237"/>
        <v>8.5422520734224072E-2</v>
      </c>
      <c r="BL102" s="18">
        <f t="shared" si="238"/>
        <v>2.5853053610220389</v>
      </c>
      <c r="BM102" s="18">
        <f t="shared" si="239"/>
        <v>2.6451746214073424</v>
      </c>
      <c r="BO102" t="str">
        <f t="shared" si="260"/>
        <v>71 Sales occupations</v>
      </c>
      <c r="BP102" s="18">
        <f t="shared" si="240"/>
        <v>-0.78634527238046203</v>
      </c>
      <c r="BQ102" s="18">
        <f t="shared" si="240"/>
        <v>-10.181615612916495</v>
      </c>
      <c r="BR102" s="18">
        <f t="shared" si="240"/>
        <v>0.3729509814411891</v>
      </c>
      <c r="BS102" s="18">
        <f t="shared" si="240"/>
        <v>-1.3274524330726178</v>
      </c>
      <c r="BT102" s="18">
        <f t="shared" si="241"/>
        <v>-1.3803953690103565</v>
      </c>
      <c r="BV102" s="18">
        <f t="shared" si="242"/>
        <v>-0.7638763329556264</v>
      </c>
      <c r="BW102" s="18">
        <f t="shared" si="243"/>
        <v>2.5138208703425757</v>
      </c>
      <c r="BX102" s="18">
        <f t="shared" si="244"/>
        <v>1.9833532808989141</v>
      </c>
      <c r="BZ102" t="str">
        <f t="shared" si="261"/>
        <v>71 Sales occupations</v>
      </c>
      <c r="CA102" s="18">
        <f t="shared" si="245"/>
        <v>0.32170288502526567</v>
      </c>
      <c r="CB102" s="18">
        <f t="shared" si="245"/>
        <v>-8.4578604107616417</v>
      </c>
      <c r="CC102" s="18">
        <f t="shared" si="245"/>
        <v>-3.3366089433891966</v>
      </c>
      <c r="CD102" s="18">
        <f t="shared" si="245"/>
        <v>-8.0764199081985844</v>
      </c>
      <c r="CE102" s="18">
        <f t="shared" si="246"/>
        <v>-6.6450112665305312</v>
      </c>
      <c r="CG102" s="18">
        <f t="shared" si="247"/>
        <v>-6.5228859794666416</v>
      </c>
      <c r="CH102" s="18">
        <f t="shared" si="248"/>
        <v>1.6855885303748375</v>
      </c>
      <c r="CI102" s="18">
        <f t="shared" si="249"/>
        <v>-2.8457329105740281</v>
      </c>
      <c r="CK102" t="str">
        <f t="shared" si="262"/>
        <v>71 Sales occupations</v>
      </c>
      <c r="CL102" s="18">
        <f t="shared" si="250"/>
        <v>-7.593978218702679</v>
      </c>
      <c r="CM102" s="18">
        <f t="shared" si="250"/>
        <v>5.4396670218784138</v>
      </c>
      <c r="CN102" s="18">
        <f t="shared" si="250"/>
        <v>-5.8309048242583756</v>
      </c>
      <c r="CO102" s="18">
        <f t="shared" si="250"/>
        <v>-3.340709078550208</v>
      </c>
      <c r="CP102" s="18">
        <f t="shared" si="251"/>
        <v>-3.6034748675686679</v>
      </c>
      <c r="CR102" s="18">
        <f t="shared" si="252"/>
        <v>-4.1780063523215176</v>
      </c>
      <c r="CS102" s="18">
        <f t="shared" si="253"/>
        <v>1.1344690314247785</v>
      </c>
      <c r="CT102" s="18">
        <f t="shared" si="254"/>
        <v>-2.24296141216348</v>
      </c>
    </row>
    <row r="103" spans="1:98" x14ac:dyDescent="0.2">
      <c r="A103" t="str">
        <f t="shared" si="209"/>
        <v>72 Customer service occupations</v>
      </c>
      <c r="B103" s="18">
        <f t="shared" si="210"/>
        <v>4.1222945821491885</v>
      </c>
      <c r="C103" s="18">
        <f t="shared" si="210"/>
        <v>17.616947071744924</v>
      </c>
      <c r="D103" s="18">
        <f t="shared" si="210"/>
        <v>8.9081594600725076</v>
      </c>
      <c r="E103" s="18">
        <f t="shared" si="210"/>
        <v>3.1865898969797524</v>
      </c>
      <c r="F103" s="18">
        <f t="shared" si="211"/>
        <v>5.8035615922527484</v>
      </c>
      <c r="H103" s="18">
        <f t="shared" si="212"/>
        <v>5.0595766166516176</v>
      </c>
      <c r="I103" s="18">
        <f t="shared" si="213"/>
        <v>3.7812384823085132</v>
      </c>
      <c r="J103" s="18">
        <f t="shared" si="214"/>
        <v>7.2106551740963809</v>
      </c>
      <c r="L103" t="str">
        <f t="shared" si="255"/>
        <v>72 Customer service occupations</v>
      </c>
      <c r="M103" s="18">
        <f t="shared" si="215"/>
        <v>5.3626641937517761</v>
      </c>
      <c r="N103" s="18">
        <f t="shared" si="215"/>
        <v>6.1566940683490889</v>
      </c>
      <c r="O103" s="18">
        <f t="shared" si="215"/>
        <v>6.2002141125626187</v>
      </c>
      <c r="P103" s="18">
        <f t="shared" si="215"/>
        <v>3.2829849415159096</v>
      </c>
      <c r="Q103" s="18">
        <f t="shared" si="216"/>
        <v>4.364761432882891</v>
      </c>
      <c r="S103" s="18">
        <f t="shared" si="217"/>
        <v>4.2463804344403888</v>
      </c>
      <c r="T103" s="18">
        <f t="shared" si="218"/>
        <v>3.7820270172625348</v>
      </c>
      <c r="U103" s="18">
        <f t="shared" si="219"/>
        <v>6.6077834246468736</v>
      </c>
      <c r="W103" t="str">
        <f t="shared" si="256"/>
        <v>72 Customer service occupations</v>
      </c>
      <c r="X103" s="18">
        <f t="shared" si="220"/>
        <v>5.1614835048776619</v>
      </c>
      <c r="Y103" s="18">
        <f t="shared" si="220"/>
        <v>1.2740229719419016</v>
      </c>
      <c r="Z103" s="18">
        <f t="shared" si="220"/>
        <v>4.5230928549029104</v>
      </c>
      <c r="AA103" s="18">
        <f t="shared" si="220"/>
        <v>3.0118891552784133</v>
      </c>
      <c r="AB103" s="18">
        <f t="shared" si="221"/>
        <v>3.3717937908152029</v>
      </c>
      <c r="AD103" s="18">
        <f t="shared" si="222"/>
        <v>3.5131803101931425</v>
      </c>
      <c r="AE103" s="18">
        <f t="shared" si="223"/>
        <v>3.493695487046633</v>
      </c>
      <c r="AF103" s="18">
        <f t="shared" si="224"/>
        <v>5.8685707465244485</v>
      </c>
      <c r="AH103" t="str">
        <f t="shared" si="257"/>
        <v>72 Customer service occupations</v>
      </c>
      <c r="AI103" s="18">
        <f t="shared" si="225"/>
        <v>6.5161001423727605</v>
      </c>
      <c r="AJ103" s="18">
        <f t="shared" si="225"/>
        <v>1.9534225741054234</v>
      </c>
      <c r="AK103" s="18">
        <f t="shared" si="225"/>
        <v>3.8443257777837303</v>
      </c>
      <c r="AL103" s="18">
        <f t="shared" si="225"/>
        <v>2.6394132044277541</v>
      </c>
      <c r="AM103" s="18">
        <f t="shared" si="226"/>
        <v>2.9712724112681999</v>
      </c>
      <c r="AO103" s="18">
        <f t="shared" si="227"/>
        <v>3.0394892545219765</v>
      </c>
      <c r="AP103" s="18">
        <f t="shared" si="228"/>
        <v>3.5489288021327114</v>
      </c>
      <c r="AQ103" s="18">
        <f t="shared" si="229"/>
        <v>5.5681911326481037</v>
      </c>
      <c r="AS103" t="str">
        <f t="shared" si="258"/>
        <v>72 Customer service occupations</v>
      </c>
      <c r="AT103" s="18">
        <f t="shared" si="230"/>
        <v>5.9155918514617767</v>
      </c>
      <c r="AU103" s="18">
        <f t="shared" si="230"/>
        <v>-2.8118664184751396</v>
      </c>
      <c r="AV103" s="18">
        <f t="shared" si="230"/>
        <v>4.522600194451587</v>
      </c>
      <c r="AW103" s="18">
        <f t="shared" si="230"/>
        <v>2.2895344147868979</v>
      </c>
      <c r="AX103" s="18">
        <f t="shared" si="231"/>
        <v>2.653442448514487</v>
      </c>
      <c r="AZ103" s="18">
        <f t="shared" si="232"/>
        <v>3.0285377959572202</v>
      </c>
      <c r="BA103" s="18">
        <f t="shared" si="233"/>
        <v>3.1474767065135634</v>
      </c>
      <c r="BB103" s="18">
        <f t="shared" si="234"/>
        <v>5.2558424637973555</v>
      </c>
      <c r="BD103" t="str">
        <f t="shared" si="259"/>
        <v>72 Customer service occupations</v>
      </c>
      <c r="BE103" s="18">
        <f t="shared" si="235"/>
        <v>2.3510825073074892</v>
      </c>
      <c r="BF103" s="18">
        <f t="shared" si="235"/>
        <v>2.7436228003373975</v>
      </c>
      <c r="BG103" s="18">
        <f t="shared" si="235"/>
        <v>1.5953111947496934</v>
      </c>
      <c r="BH103" s="18">
        <f t="shared" si="235"/>
        <v>0.96958059399150365</v>
      </c>
      <c r="BI103" s="18">
        <f t="shared" si="236"/>
        <v>1.27489350511929</v>
      </c>
      <c r="BK103" s="18">
        <f t="shared" si="237"/>
        <v>1.177728072730666</v>
      </c>
      <c r="BL103" s="18">
        <f t="shared" si="238"/>
        <v>2.5687815338385489</v>
      </c>
      <c r="BM103" s="18">
        <f t="shared" si="239"/>
        <v>3.4154562271627942</v>
      </c>
      <c r="BO103" t="str">
        <f t="shared" si="260"/>
        <v>72 Customer service occupations</v>
      </c>
      <c r="BP103" s="18">
        <f t="shared" si="240"/>
        <v>2.0599484749828312</v>
      </c>
      <c r="BQ103" s="18">
        <f t="shared" si="240"/>
        <v>-8.4783392885768087</v>
      </c>
      <c r="BR103" s="18">
        <f t="shared" si="240"/>
        <v>1.4411301891387174</v>
      </c>
      <c r="BS103" s="18">
        <f t="shared" si="240"/>
        <v>-0.65410347193453067</v>
      </c>
      <c r="BT103" s="18">
        <f t="shared" si="241"/>
        <v>-0.51540155294060863</v>
      </c>
      <c r="BV103" s="18">
        <f t="shared" si="242"/>
        <v>3.945458215723896E-2</v>
      </c>
      <c r="BW103" s="18">
        <f t="shared" si="243"/>
        <v>2.5923015157739426</v>
      </c>
      <c r="BX103" s="18">
        <f t="shared" si="244"/>
        <v>2.6198991909025082</v>
      </c>
      <c r="BZ103" t="str">
        <f t="shared" si="261"/>
        <v>72 Customer service occupations</v>
      </c>
      <c r="CA103" s="18">
        <f t="shared" si="245"/>
        <v>0.33649685176087019</v>
      </c>
      <c r="CB103" s="18">
        <f t="shared" si="245"/>
        <v>-0.62324133944162696</v>
      </c>
      <c r="CC103" s="18">
        <f t="shared" si="245"/>
        <v>-0.77902293095241104</v>
      </c>
      <c r="CD103" s="18">
        <f t="shared" si="245"/>
        <v>-0.52134663606845377</v>
      </c>
      <c r="CE103" s="18">
        <f t="shared" si="246"/>
        <v>-0.60830859828541195</v>
      </c>
      <c r="CG103" s="18">
        <f t="shared" si="247"/>
        <v>-0.60731300243065389</v>
      </c>
      <c r="CH103" s="18">
        <f t="shared" si="248"/>
        <v>1.9298163418728587</v>
      </c>
      <c r="CI103" s="18">
        <f t="shared" si="249"/>
        <v>1.4701044475617486</v>
      </c>
      <c r="CK103" t="str">
        <f t="shared" si="262"/>
        <v>72 Customer service occupations</v>
      </c>
      <c r="CL103" s="18">
        <f t="shared" si="250"/>
        <v>0.31480765462295057</v>
      </c>
      <c r="CM103" s="18">
        <f t="shared" si="250"/>
        <v>18.815079868992555</v>
      </c>
      <c r="CN103" s="18">
        <f t="shared" si="250"/>
        <v>3.9942152859149704</v>
      </c>
      <c r="CO103" s="18">
        <f t="shared" si="250"/>
        <v>2.7532362365817908</v>
      </c>
      <c r="CP103" s="18">
        <f t="shared" si="251"/>
        <v>4.079940506902191</v>
      </c>
      <c r="CR103" s="18">
        <f t="shared" si="252"/>
        <v>3.1652417101093677</v>
      </c>
      <c r="CS103" s="18">
        <f t="shared" si="253"/>
        <v>2.3879005093688788</v>
      </c>
      <c r="CT103" s="18">
        <f t="shared" si="254"/>
        <v>4.8009933709157737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7.7565135881055847</v>
      </c>
      <c r="C104" s="18">
        <f t="shared" si="210"/>
        <v>-13.572332332222414</v>
      </c>
      <c r="D104" s="18">
        <f t="shared" si="210"/>
        <v>13.409356835579711</v>
      </c>
      <c r="E104" s="18">
        <f t="shared" si="210"/>
        <v>6.78118411835964</v>
      </c>
      <c r="F104" s="18">
        <f t="shared" si="211"/>
        <v>7.3810842346756722</v>
      </c>
      <c r="H104" s="18">
        <f t="shared" si="212"/>
        <v>8.9463749368521519</v>
      </c>
      <c r="I104" s="18">
        <f t="shared" si="213"/>
        <v>5.4612375688600556</v>
      </c>
      <c r="J104" s="18">
        <f t="shared" si="214"/>
        <v>11.078962741599607</v>
      </c>
      <c r="L104" t="str">
        <f t="shared" si="255"/>
        <v>81 Process, plant and machine operatives</v>
      </c>
      <c r="M104" s="18">
        <f t="shared" si="215"/>
        <v>6.377735564499587</v>
      </c>
      <c r="N104" s="18">
        <f t="shared" si="215"/>
        <v>-8.6787520394108206</v>
      </c>
      <c r="O104" s="18">
        <f t="shared" si="215"/>
        <v>7.8277395812417883</v>
      </c>
      <c r="P104" s="18">
        <f t="shared" si="215"/>
        <v>5.3461869288494279</v>
      </c>
      <c r="Q104" s="18">
        <f t="shared" si="216"/>
        <v>5.1721578017270398</v>
      </c>
      <c r="S104" s="18">
        <f t="shared" si="217"/>
        <v>6.1669597366408091</v>
      </c>
      <c r="T104" s="18">
        <f t="shared" si="218"/>
        <v>4.3509403850910289</v>
      </c>
      <c r="U104" s="18">
        <f t="shared" si="219"/>
        <v>8.3893256914838954</v>
      </c>
      <c r="W104" t="str">
        <f t="shared" si="256"/>
        <v>81 Process, plant and machine operatives</v>
      </c>
      <c r="X104" s="18">
        <f t="shared" si="220"/>
        <v>5.4452921671920507</v>
      </c>
      <c r="Y104" s="18">
        <f t="shared" si="220"/>
        <v>-14.182151279629974</v>
      </c>
      <c r="Z104" s="18">
        <f t="shared" si="220"/>
        <v>9.4606800564847937</v>
      </c>
      <c r="AA104" s="18">
        <f t="shared" si="220"/>
        <v>5.5257129380795966</v>
      </c>
      <c r="AB104" s="18">
        <f t="shared" si="221"/>
        <v>5.3696906886274265</v>
      </c>
      <c r="AD104" s="18">
        <f t="shared" si="222"/>
        <v>6.8213946971710238</v>
      </c>
      <c r="AE104" s="18">
        <f t="shared" si="223"/>
        <v>4.6530049770780124</v>
      </c>
      <c r="AF104" s="18">
        <f t="shared" si="224"/>
        <v>9.0526759907408874</v>
      </c>
      <c r="AH104" t="str">
        <f t="shared" si="257"/>
        <v>81 Process, plant and machine operatives</v>
      </c>
      <c r="AI104" s="18">
        <f t="shared" si="225"/>
        <v>4.7996488727897413</v>
      </c>
      <c r="AJ104" s="18">
        <f t="shared" si="225"/>
        <v>-10.451515070944929</v>
      </c>
      <c r="AK104" s="18">
        <f t="shared" si="225"/>
        <v>7.9769935865049879</v>
      </c>
      <c r="AL104" s="18">
        <f t="shared" si="225"/>
        <v>4.7103787758428606</v>
      </c>
      <c r="AM104" s="18">
        <f t="shared" si="226"/>
        <v>4.6919361253036529</v>
      </c>
      <c r="AO104" s="18">
        <f t="shared" si="227"/>
        <v>5.7881195794978968</v>
      </c>
      <c r="AP104" s="18">
        <f t="shared" si="228"/>
        <v>4.0020532786873897</v>
      </c>
      <c r="AQ104" s="18">
        <f t="shared" si="229"/>
        <v>7.8971943916243736</v>
      </c>
      <c r="AS104" t="str">
        <f t="shared" si="258"/>
        <v>81 Process, plant and machine operatives</v>
      </c>
      <c r="AT104" s="18">
        <f t="shared" si="230"/>
        <v>5.9603543113920576</v>
      </c>
      <c r="AU104" s="18">
        <f t="shared" si="230"/>
        <v>-12.196602875143704</v>
      </c>
      <c r="AV104" s="18">
        <f t="shared" si="230"/>
        <v>4.9080998608907134</v>
      </c>
      <c r="AW104" s="18">
        <f t="shared" si="230"/>
        <v>3.5766670824249447</v>
      </c>
      <c r="AX104" s="18">
        <f t="shared" si="231"/>
        <v>2.9226557744406856</v>
      </c>
      <c r="AZ104" s="18">
        <f t="shared" si="232"/>
        <v>4.0185898087311767</v>
      </c>
      <c r="BA104" s="18">
        <f t="shared" si="233"/>
        <v>3.38229761945259</v>
      </c>
      <c r="BB104" s="18">
        <f t="shared" si="234"/>
        <v>6.163976984026065</v>
      </c>
      <c r="BD104" t="str">
        <f t="shared" si="259"/>
        <v>81 Process, plant and machine operatives</v>
      </c>
      <c r="BE104" s="18">
        <f t="shared" si="235"/>
        <v>1.8055294435253</v>
      </c>
      <c r="BF104" s="18">
        <f t="shared" si="235"/>
        <v>-13.433978950850578</v>
      </c>
      <c r="BG104" s="18">
        <f t="shared" si="235"/>
        <v>2.0601778138681137</v>
      </c>
      <c r="BH104" s="18">
        <f t="shared" si="235"/>
        <v>8.8298292564092939E-2</v>
      </c>
      <c r="BI104" s="18">
        <f t="shared" si="236"/>
        <v>-0.20899830205057812</v>
      </c>
      <c r="BK104" s="18">
        <f t="shared" si="237"/>
        <v>0.74132156828676798</v>
      </c>
      <c r="BL104" s="18">
        <f t="shared" si="238"/>
        <v>2.2721243083194231</v>
      </c>
      <c r="BM104" s="18">
        <f t="shared" si="239"/>
        <v>2.8212648099549931</v>
      </c>
      <c r="BO104" t="str">
        <f t="shared" si="260"/>
        <v>81 Process, plant and machine operatives</v>
      </c>
      <c r="BP104" s="18">
        <f t="shared" si="240"/>
        <v>-0.26786189045725495</v>
      </c>
      <c r="BQ104" s="18">
        <f t="shared" si="240"/>
        <v>-16.706708243625414</v>
      </c>
      <c r="BR104" s="18">
        <f t="shared" si="240"/>
        <v>1.9133442944918366</v>
      </c>
      <c r="BS104" s="18">
        <f t="shared" si="240"/>
        <v>-1.2120180153149973</v>
      </c>
      <c r="BT104" s="18">
        <f t="shared" si="241"/>
        <v>-1.3038067899327266</v>
      </c>
      <c r="BV104" s="18">
        <f t="shared" si="242"/>
        <v>-0.18102782853601784</v>
      </c>
      <c r="BW104" s="18">
        <f t="shared" si="243"/>
        <v>2.3092325451071538</v>
      </c>
      <c r="BX104" s="18">
        <f t="shared" si="244"/>
        <v>2.1782143234383211</v>
      </c>
      <c r="BZ104" t="str">
        <f t="shared" si="261"/>
        <v>81 Process, plant and machine operatives</v>
      </c>
      <c r="CA104" s="18">
        <f t="shared" si="245"/>
        <v>0.34682670798378279</v>
      </c>
      <c r="CB104" s="18">
        <f t="shared" si="245"/>
        <v>-15.47569685743353</v>
      </c>
      <c r="CC104" s="18">
        <f t="shared" si="245"/>
        <v>-2.3331405586314302</v>
      </c>
      <c r="CD104" s="18">
        <f t="shared" si="245"/>
        <v>-9.5920813217318486</v>
      </c>
      <c r="CE104" s="18">
        <f t="shared" si="246"/>
        <v>-7.7722950310984302</v>
      </c>
      <c r="CG104" s="18">
        <f t="shared" si="247"/>
        <v>-7.2344504327349179</v>
      </c>
      <c r="CH104" s="18">
        <f t="shared" si="248"/>
        <v>1.5458009246339888</v>
      </c>
      <c r="CI104" s="18">
        <f t="shared" si="249"/>
        <v>-3.5341628911757184</v>
      </c>
      <c r="CK104" t="str">
        <f t="shared" si="262"/>
        <v>81 Process, plant and machine operatives</v>
      </c>
      <c r="CL104" s="18">
        <f t="shared" si="250"/>
        <v>-8.0647091314242747</v>
      </c>
      <c r="CM104" s="18">
        <f t="shared" si="250"/>
        <v>-8.1739073035014158</v>
      </c>
      <c r="CN104" s="18">
        <f t="shared" si="250"/>
        <v>-10.895104427942815</v>
      </c>
      <c r="CO104" s="18">
        <f t="shared" si="250"/>
        <v>-7.4953822999235147</v>
      </c>
      <c r="CP104" s="18">
        <f t="shared" si="251"/>
        <v>-8.6135612235581522</v>
      </c>
      <c r="CR104" s="18">
        <f t="shared" si="252"/>
        <v>-8.6427965280685743</v>
      </c>
      <c r="CS104" s="18">
        <f t="shared" si="253"/>
        <v>0.76941691445666649</v>
      </c>
      <c r="CT104" s="18">
        <f t="shared" si="254"/>
        <v>-6.2542038402483069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10.448118663415219</v>
      </c>
      <c r="C105" s="18">
        <f t="shared" si="210"/>
        <v>6.3328706499532705</v>
      </c>
      <c r="D105" s="18">
        <f t="shared" si="210"/>
        <v>7.6133703854080359</v>
      </c>
      <c r="E105" s="18">
        <f t="shared" si="210"/>
        <v>3.8850320711717012</v>
      </c>
      <c r="F105" s="18">
        <f t="shared" si="211"/>
        <v>5.189049425003156</v>
      </c>
      <c r="H105" s="18">
        <f t="shared" si="212"/>
        <v>5.1132336264199552</v>
      </c>
      <c r="I105" s="18">
        <f t="shared" si="213"/>
        <v>5.0115777362162106</v>
      </c>
      <c r="J105" s="18">
        <f t="shared" si="214"/>
        <v>8.052056725080492</v>
      </c>
      <c r="L105" t="str">
        <f t="shared" si="255"/>
        <v>82 Transport and mobile machine drivers and operatives</v>
      </c>
      <c r="M105" s="18">
        <f t="shared" si="215"/>
        <v>10.307586493201782</v>
      </c>
      <c r="N105" s="18">
        <f t="shared" si="215"/>
        <v>3.7260721555989251</v>
      </c>
      <c r="O105" s="18">
        <f t="shared" si="215"/>
        <v>5.4885323361865135</v>
      </c>
      <c r="P105" s="18">
        <f t="shared" si="215"/>
        <v>3.3273378451564417</v>
      </c>
      <c r="Q105" s="18">
        <f t="shared" si="216"/>
        <v>4.0229489813420116</v>
      </c>
      <c r="S105" s="18">
        <f t="shared" si="217"/>
        <v>4.0427709543496615</v>
      </c>
      <c r="T105" s="18">
        <f t="shared" si="218"/>
        <v>4.4263611837085159</v>
      </c>
      <c r="U105" s="18">
        <f t="shared" si="219"/>
        <v>6.9167637951532912</v>
      </c>
      <c r="W105" t="str">
        <f t="shared" si="256"/>
        <v>82 Transport and mobile machine drivers and operatives</v>
      </c>
      <c r="X105" s="18">
        <f t="shared" si="220"/>
        <v>12.134696540356614</v>
      </c>
      <c r="Y105" s="18">
        <f t="shared" si="220"/>
        <v>-2.6352240601794863</v>
      </c>
      <c r="Z105" s="18">
        <f t="shared" si="220"/>
        <v>5.2779461101814862</v>
      </c>
      <c r="AA105" s="18">
        <f t="shared" si="220"/>
        <v>4.2286087591946186</v>
      </c>
      <c r="AB105" s="18">
        <f t="shared" si="221"/>
        <v>4.111185907873427</v>
      </c>
      <c r="AD105" s="18">
        <f t="shared" si="222"/>
        <v>4.5772205796465792</v>
      </c>
      <c r="AE105" s="18">
        <f t="shared" si="223"/>
        <v>4.5852602322585811</v>
      </c>
      <c r="AF105" s="18">
        <f t="shared" si="224"/>
        <v>7.395310040908587</v>
      </c>
      <c r="AH105" t="str">
        <f t="shared" si="257"/>
        <v>82 Transport and mobile machine drivers and operatives</v>
      </c>
      <c r="AI105" s="18">
        <f t="shared" si="225"/>
        <v>12.630570385407069</v>
      </c>
      <c r="AJ105" s="18">
        <f t="shared" si="225"/>
        <v>-4.589532289805998</v>
      </c>
      <c r="AK105" s="18">
        <f t="shared" si="225"/>
        <v>5.049781388631569</v>
      </c>
      <c r="AL105" s="18">
        <f t="shared" si="225"/>
        <v>3.7725636926560613</v>
      </c>
      <c r="AM105" s="18">
        <f t="shared" si="226"/>
        <v>3.6244713927922056</v>
      </c>
      <c r="AO105" s="18">
        <f t="shared" si="227"/>
        <v>4.1965681249445996</v>
      </c>
      <c r="AP105" s="18">
        <f t="shared" si="228"/>
        <v>4.3629609558148985</v>
      </c>
      <c r="AQ105" s="18">
        <f t="shared" si="229"/>
        <v>6.9772492037442291</v>
      </c>
      <c r="AS105" t="str">
        <f t="shared" si="258"/>
        <v>82 Transport and mobile machine drivers and operatives</v>
      </c>
      <c r="AT105" s="18">
        <f t="shared" si="230"/>
        <v>10.67277667197204</v>
      </c>
      <c r="AU105" s="18">
        <f t="shared" si="230"/>
        <v>-1.043065507791241</v>
      </c>
      <c r="AV105" s="18">
        <f t="shared" si="230"/>
        <v>4.2365824366435545</v>
      </c>
      <c r="AW105" s="18">
        <f t="shared" si="230"/>
        <v>3.4481562849046465</v>
      </c>
      <c r="AX105" s="18">
        <f t="shared" si="231"/>
        <v>3.4066366087575961</v>
      </c>
      <c r="AZ105" s="18">
        <f t="shared" si="232"/>
        <v>3.7103001526625823</v>
      </c>
      <c r="BA105" s="18">
        <f t="shared" si="233"/>
        <v>4.261328440206591</v>
      </c>
      <c r="BB105" s="18">
        <f t="shared" si="234"/>
        <v>6.5696173888418308</v>
      </c>
      <c r="BD105" t="str">
        <f t="shared" si="259"/>
        <v>82 Transport and mobile machine drivers and operatives</v>
      </c>
      <c r="BE105" s="18">
        <f t="shared" si="235"/>
        <v>4.6882776682775074</v>
      </c>
      <c r="BF105" s="18">
        <f t="shared" si="235"/>
        <v>-11.393792599858498</v>
      </c>
      <c r="BG105" s="18">
        <f t="shared" si="235"/>
        <v>1.7765637217765917</v>
      </c>
      <c r="BH105" s="18">
        <f t="shared" si="235"/>
        <v>0.56393765750768488</v>
      </c>
      <c r="BI105" s="18">
        <f t="shared" si="236"/>
        <v>0.14582773937548144</v>
      </c>
      <c r="BK105" s="18">
        <f t="shared" si="237"/>
        <v>0.96653245825737422</v>
      </c>
      <c r="BL105" s="18">
        <f t="shared" si="238"/>
        <v>2.9600594495570176</v>
      </c>
      <c r="BM105" s="18">
        <f t="shared" si="239"/>
        <v>3.6176441961705663</v>
      </c>
      <c r="BO105" t="str">
        <f t="shared" si="260"/>
        <v>82 Transport and mobile machine drivers and operatives</v>
      </c>
      <c r="BP105" s="18">
        <f t="shared" si="240"/>
        <v>3.230844816684697</v>
      </c>
      <c r="BQ105" s="18">
        <f t="shared" si="240"/>
        <v>-13.366799530242556</v>
      </c>
      <c r="BR105" s="18">
        <f t="shared" si="240"/>
        <v>1.3048012524466746</v>
      </c>
      <c r="BS105" s="18">
        <f t="shared" si="240"/>
        <v>9.152846975861717E-2</v>
      </c>
      <c r="BT105" s="18">
        <f t="shared" si="241"/>
        <v>-0.43355930161932399</v>
      </c>
      <c r="BV105" s="18">
        <f t="shared" si="242"/>
        <v>0.49432955272701307</v>
      </c>
      <c r="BW105" s="18">
        <f t="shared" si="243"/>
        <v>3.0511631343295598</v>
      </c>
      <c r="BX105" s="18">
        <f t="shared" si="244"/>
        <v>3.3797471321600714</v>
      </c>
      <c r="BZ105" t="str">
        <f t="shared" si="261"/>
        <v>82 Transport and mobile machine drivers and operatives</v>
      </c>
      <c r="CA105" s="18">
        <f t="shared" si="245"/>
        <v>2.5388060649615296</v>
      </c>
      <c r="CB105" s="18">
        <f t="shared" si="245"/>
        <v>-9.6791552513977201</v>
      </c>
      <c r="CC105" s="18">
        <f t="shared" si="245"/>
        <v>-2.2453853456550932</v>
      </c>
      <c r="CD105" s="18">
        <f t="shared" si="245"/>
        <v>-2.4154316800994335</v>
      </c>
      <c r="CE105" s="18">
        <f t="shared" si="246"/>
        <v>-2.8332086832810188</v>
      </c>
      <c r="CG105" s="18">
        <f t="shared" si="247"/>
        <v>-2.3587824606530861</v>
      </c>
      <c r="CH105" s="18">
        <f t="shared" si="248"/>
        <v>2.2803191124260103</v>
      </c>
      <c r="CI105" s="18">
        <f t="shared" si="249"/>
        <v>0.64634139471730911</v>
      </c>
      <c r="CK105" t="str">
        <f t="shared" si="262"/>
        <v>82 Transport and mobile machine drivers and operatives</v>
      </c>
      <c r="CL105" s="18">
        <f t="shared" si="250"/>
        <v>0.22317812511416513</v>
      </c>
      <c r="CM105" s="18">
        <f t="shared" si="250"/>
        <v>-7.9668156977193654</v>
      </c>
      <c r="CN105" s="18">
        <f t="shared" si="250"/>
        <v>-3.1123099707348612</v>
      </c>
      <c r="CO105" s="18">
        <f t="shared" si="250"/>
        <v>-5.4910402372217115</v>
      </c>
      <c r="CP105" s="18">
        <f t="shared" si="251"/>
        <v>-4.9119195270791227</v>
      </c>
      <c r="CR105" s="18">
        <f t="shared" si="252"/>
        <v>-4.7046910084830529</v>
      </c>
      <c r="CS105" s="18">
        <f t="shared" si="253"/>
        <v>1.6108241426846526</v>
      </c>
      <c r="CT105" s="18">
        <f t="shared" si="254"/>
        <v>-1.8454426663312873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-1.2215547973441487</v>
      </c>
      <c r="C106" s="18">
        <f t="shared" si="210"/>
        <v>-14.238888525158245</v>
      </c>
      <c r="D106" s="18">
        <f t="shared" si="210"/>
        <v>35.855842292264349</v>
      </c>
      <c r="E106" s="18">
        <f t="shared" si="210"/>
        <v>4.2649371659626567</v>
      </c>
      <c r="F106" s="18">
        <f t="shared" si="211"/>
        <v>11.880411104341748</v>
      </c>
      <c r="H106" s="18">
        <f t="shared" si="212"/>
        <v>13.881093949706713</v>
      </c>
      <c r="I106" s="18">
        <f t="shared" si="213"/>
        <v>10.836110591223779</v>
      </c>
      <c r="J106" s="18">
        <f t="shared" si="214"/>
        <v>17.123472331670662</v>
      </c>
      <c r="L106" t="str">
        <f t="shared" si="255"/>
        <v>91 Elementary trades and related occupations</v>
      </c>
      <c r="M106" s="18">
        <f t="shared" si="215"/>
        <v>6.633326584542365</v>
      </c>
      <c r="N106" s="18">
        <f t="shared" si="215"/>
        <v>-16.262506476062811</v>
      </c>
      <c r="O106" s="18">
        <f t="shared" si="215"/>
        <v>16.379352309905371</v>
      </c>
      <c r="P106" s="18">
        <f t="shared" si="215"/>
        <v>5.4624472707097249</v>
      </c>
      <c r="Q106" s="18">
        <f t="shared" si="216"/>
        <v>7.202491859166682</v>
      </c>
      <c r="S106" s="18">
        <f t="shared" si="217"/>
        <v>8.9826110273167892</v>
      </c>
      <c r="T106" s="18">
        <f t="shared" si="218"/>
        <v>6.2279767912432948</v>
      </c>
      <c r="U106" s="18">
        <f t="shared" si="219"/>
        <v>11.486272641883444</v>
      </c>
      <c r="W106" t="str">
        <f t="shared" si="256"/>
        <v>91 Elementary trades and related occupations</v>
      </c>
      <c r="X106" s="18">
        <f t="shared" si="220"/>
        <v>6.0559096410949032</v>
      </c>
      <c r="Y106" s="18">
        <f t="shared" si="220"/>
        <v>-21.593137054480128</v>
      </c>
      <c r="Z106" s="18">
        <f t="shared" si="220"/>
        <v>20.484435608592634</v>
      </c>
      <c r="AA106" s="18">
        <f t="shared" si="220"/>
        <v>4.3254411971496376</v>
      </c>
      <c r="AB106" s="18">
        <f t="shared" si="221"/>
        <v>7.1968305167891655</v>
      </c>
      <c r="AD106" s="18">
        <f t="shared" si="222"/>
        <v>9.4553857537917665</v>
      </c>
      <c r="AE106" s="18">
        <f t="shared" si="223"/>
        <v>7.1418256051679396</v>
      </c>
      <c r="AF106" s="18">
        <f t="shared" si="224"/>
        <v>12.292490863321381</v>
      </c>
      <c r="AH106" t="str">
        <f t="shared" si="257"/>
        <v>91 Elementary trades and related occupations</v>
      </c>
      <c r="AI106" s="18">
        <f t="shared" si="225"/>
        <v>4.2021034386933165</v>
      </c>
      <c r="AJ106" s="18">
        <f t="shared" si="225"/>
        <v>-19.385706047347195</v>
      </c>
      <c r="AK106" s="18">
        <f t="shared" si="225"/>
        <v>22.294727336562104</v>
      </c>
      <c r="AL106" s="18">
        <f t="shared" si="225"/>
        <v>5.5533946855119476</v>
      </c>
      <c r="AM106" s="18">
        <f t="shared" si="226"/>
        <v>8.6765387859183196</v>
      </c>
      <c r="AO106" s="18">
        <f t="shared" si="227"/>
        <v>10.862341703781819</v>
      </c>
      <c r="AP106" s="18">
        <f t="shared" si="228"/>
        <v>8.0930650318854269</v>
      </c>
      <c r="AQ106" s="18">
        <f t="shared" si="229"/>
        <v>13.753364505274401</v>
      </c>
      <c r="AS106" t="str">
        <f t="shared" si="258"/>
        <v>91 Elementary trades and related occupations</v>
      </c>
      <c r="AT106" s="18">
        <f t="shared" si="230"/>
        <v>5.8769658331474517</v>
      </c>
      <c r="AU106" s="18">
        <f t="shared" si="230"/>
        <v>-15.035537377352403</v>
      </c>
      <c r="AV106" s="18">
        <f t="shared" si="230"/>
        <v>18.532924448478383</v>
      </c>
      <c r="AW106" s="18">
        <f t="shared" si="230"/>
        <v>3.8035492380002367</v>
      </c>
      <c r="AX106" s="18">
        <f t="shared" si="231"/>
        <v>6.8524898550735625</v>
      </c>
      <c r="AZ106" s="18">
        <f t="shared" si="232"/>
        <v>8.4978507401744388</v>
      </c>
      <c r="BA106" s="18">
        <f t="shared" si="233"/>
        <v>6.1945757845068838</v>
      </c>
      <c r="BB106" s="18">
        <f t="shared" si="234"/>
        <v>11.11903402565455</v>
      </c>
      <c r="BD106" t="str">
        <f t="shared" si="259"/>
        <v>91 Elementary trades and related occupations</v>
      </c>
      <c r="BE106" s="18">
        <f t="shared" si="235"/>
        <v>-2.3037141594973942</v>
      </c>
      <c r="BF106" s="18">
        <f t="shared" si="235"/>
        <v>-14.726536607124018</v>
      </c>
      <c r="BG106" s="18">
        <f t="shared" si="235"/>
        <v>14.043475644280745</v>
      </c>
      <c r="BH106" s="18">
        <f t="shared" si="235"/>
        <v>2.1017405220038032</v>
      </c>
      <c r="BI106" s="18">
        <f t="shared" si="236"/>
        <v>4.5095791293605192</v>
      </c>
      <c r="BK106" s="18">
        <f t="shared" si="237"/>
        <v>5.9364898122457044</v>
      </c>
      <c r="BL106" s="18">
        <f t="shared" si="238"/>
        <v>4.4630198118887021</v>
      </c>
      <c r="BM106" s="18">
        <f t="shared" si="239"/>
        <v>8.2851409781883767</v>
      </c>
      <c r="BO106" t="str">
        <f t="shared" si="260"/>
        <v>91 Elementary trades and related occupations</v>
      </c>
      <c r="BP106" s="18">
        <f t="shared" si="240"/>
        <v>-2.8690574305579974</v>
      </c>
      <c r="BQ106" s="18">
        <f t="shared" si="240"/>
        <v>-17.656769846808938</v>
      </c>
      <c r="BR106" s="18">
        <f t="shared" si="240"/>
        <v>12.565285041541197</v>
      </c>
      <c r="BS106" s="18">
        <f t="shared" si="240"/>
        <v>1.0628028813425727</v>
      </c>
      <c r="BT106" s="18">
        <f t="shared" si="241"/>
        <v>3.1953739272760684</v>
      </c>
      <c r="BV106" s="18">
        <f t="shared" si="242"/>
        <v>4.7600549814709625</v>
      </c>
      <c r="BW106" s="18">
        <f t="shared" si="243"/>
        <v>3.7435440625684269</v>
      </c>
      <c r="BX106" s="18">
        <f t="shared" si="244"/>
        <v>6.9617185204067678</v>
      </c>
      <c r="BZ106" t="str">
        <f t="shared" si="261"/>
        <v>91 Elementary trades and related occupations</v>
      </c>
      <c r="CA106" s="18">
        <f t="shared" si="245"/>
        <v>-0.70583189092711107</v>
      </c>
      <c r="CB106" s="18">
        <f t="shared" si="245"/>
        <v>-16.214356712107204</v>
      </c>
      <c r="CC106" s="18">
        <f t="shared" si="245"/>
        <v>10.177010917426754</v>
      </c>
      <c r="CD106" s="18">
        <f t="shared" si="245"/>
        <v>-0.3012441111274855</v>
      </c>
      <c r="CE106" s="18">
        <f t="shared" si="246"/>
        <v>1.7495788759959385</v>
      </c>
      <c r="CG106" s="18">
        <f t="shared" si="247"/>
        <v>3.0758254106854066</v>
      </c>
      <c r="CH106" s="18">
        <f t="shared" si="248"/>
        <v>3.5451666618993904</v>
      </c>
      <c r="CI106" s="18">
        <f t="shared" si="249"/>
        <v>5.5912275851832671</v>
      </c>
      <c r="CK106" t="str">
        <f t="shared" si="262"/>
        <v>91 Elementary trades and related occupations</v>
      </c>
      <c r="CL106" s="18">
        <f t="shared" si="250"/>
        <v>-5.2407586410492701</v>
      </c>
      <c r="CM106" s="18">
        <f t="shared" si="250"/>
        <v>-10.363619681012981</v>
      </c>
      <c r="CN106" s="18">
        <f t="shared" si="250"/>
        <v>11.350776728239364</v>
      </c>
      <c r="CO106" s="18">
        <f t="shared" si="250"/>
        <v>-7.3565160321609202E-2</v>
      </c>
      <c r="CP106" s="18">
        <f t="shared" si="251"/>
        <v>2.6649395828371336</v>
      </c>
      <c r="CR106" s="18">
        <f t="shared" si="252"/>
        <v>3.5979938772707554</v>
      </c>
      <c r="CS106" s="18">
        <f t="shared" si="253"/>
        <v>2.8906304364318292</v>
      </c>
      <c r="CT106" s="18">
        <f t="shared" si="254"/>
        <v>5.500505085831997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4.6534118156796422</v>
      </c>
      <c r="C107" s="18">
        <f t="shared" si="210"/>
        <v>-7.3044125363036834</v>
      </c>
      <c r="D107" s="18">
        <f t="shared" si="210"/>
        <v>3.1220763771991011</v>
      </c>
      <c r="E107" s="18">
        <f t="shared" si="210"/>
        <v>2.5520802301500778</v>
      </c>
      <c r="F107" s="18">
        <f t="shared" si="211"/>
        <v>2.0831066034658008</v>
      </c>
      <c r="H107" s="18">
        <f t="shared" si="212"/>
        <v>2.7417280172737923</v>
      </c>
      <c r="I107" s="18">
        <f t="shared" si="213"/>
        <v>3.5631715418225962</v>
      </c>
      <c r="J107" s="18">
        <f t="shared" si="214"/>
        <v>5.3686281887391996</v>
      </c>
      <c r="L107" t="str">
        <f t="shared" ref="L107" si="263">A107</f>
        <v>92 Elementary administration and service occupations</v>
      </c>
      <c r="M107" s="18">
        <f t="shared" si="215"/>
        <v>7.2383359234222233</v>
      </c>
      <c r="N107" s="18">
        <f t="shared" si="215"/>
        <v>2.7177357273193925</v>
      </c>
      <c r="O107" s="18">
        <f t="shared" si="215"/>
        <v>4.5299083523467676</v>
      </c>
      <c r="P107" s="18">
        <f t="shared" si="215"/>
        <v>3.2661762253423321</v>
      </c>
      <c r="Q107" s="18">
        <f t="shared" si="216"/>
        <v>3.624948547042961</v>
      </c>
      <c r="S107" s="18">
        <f t="shared" si="217"/>
        <v>3.685713514288036</v>
      </c>
      <c r="T107" s="18">
        <f t="shared" si="218"/>
        <v>3.9895478193646694</v>
      </c>
      <c r="U107" s="18">
        <f t="shared" si="219"/>
        <v>6.3533874021557191</v>
      </c>
      <c r="W107" t="str">
        <f t="shared" ref="W107" si="264">A107</f>
        <v>92 Elementary administration and service occupations</v>
      </c>
      <c r="X107" s="18">
        <f t="shared" si="220"/>
        <v>7.7799798909303997</v>
      </c>
      <c r="Y107" s="18">
        <f t="shared" si="220"/>
        <v>-7.2836168548555786</v>
      </c>
      <c r="Z107" s="18">
        <f t="shared" si="220"/>
        <v>2.883271445742519</v>
      </c>
      <c r="AA107" s="18">
        <f t="shared" si="220"/>
        <v>2.9705995353711989</v>
      </c>
      <c r="AB107" s="18">
        <f t="shared" si="221"/>
        <v>2.2705979413250921</v>
      </c>
      <c r="AD107" s="18">
        <f t="shared" si="222"/>
        <v>2.9414819391854641</v>
      </c>
      <c r="AE107" s="18">
        <f t="shared" si="223"/>
        <v>3.9135306663115266</v>
      </c>
      <c r="AF107" s="18">
        <f t="shared" si="224"/>
        <v>5.7810126691984154</v>
      </c>
      <c r="AH107" t="str">
        <f t="shared" ref="AH107" si="265">L107</f>
        <v>92 Elementary administration and service occupations</v>
      </c>
      <c r="AI107" s="18">
        <f t="shared" si="225"/>
        <v>8.306046098298081</v>
      </c>
      <c r="AJ107" s="18">
        <f t="shared" si="225"/>
        <v>-8.4650078240561815</v>
      </c>
      <c r="AK107" s="18">
        <f t="shared" si="225"/>
        <v>2.4720566822559631</v>
      </c>
      <c r="AL107" s="18">
        <f t="shared" si="225"/>
        <v>2.9806644804940774</v>
      </c>
      <c r="AM107" s="18">
        <f t="shared" si="226"/>
        <v>2.067083890514243</v>
      </c>
      <c r="AO107" s="18">
        <f t="shared" si="227"/>
        <v>2.8108486742672856</v>
      </c>
      <c r="AP107" s="18">
        <f t="shared" si="228"/>
        <v>3.7285612055145023</v>
      </c>
      <c r="AQ107" s="18">
        <f t="shared" si="229"/>
        <v>5.5465851756087536</v>
      </c>
      <c r="AS107" t="str">
        <f t="shared" ref="AS107" si="266">W107</f>
        <v>92 Elementary administration and service occupations</v>
      </c>
      <c r="AT107" s="18">
        <f t="shared" si="230"/>
        <v>6.0282403411628049</v>
      </c>
      <c r="AU107" s="18">
        <f t="shared" si="230"/>
        <v>-2.5173280365777706</v>
      </c>
      <c r="AV107" s="18">
        <f t="shared" si="230"/>
        <v>1.5447630646310051</v>
      </c>
      <c r="AW107" s="18">
        <f t="shared" si="230"/>
        <v>2.8666444072623198</v>
      </c>
      <c r="AX107" s="18">
        <f t="shared" si="231"/>
        <v>2.1080660151550523</v>
      </c>
      <c r="AZ107" s="18">
        <f t="shared" si="232"/>
        <v>2.4241162849950593</v>
      </c>
      <c r="BA107" s="18">
        <f t="shared" si="233"/>
        <v>3.6030076881505391</v>
      </c>
      <c r="BB107" s="18">
        <f t="shared" si="234"/>
        <v>5.1793421609690471</v>
      </c>
      <c r="BD107" t="str">
        <f t="shared" ref="BD107" si="267">AH107</f>
        <v>92 Elementary administration and service occupations</v>
      </c>
      <c r="BE107" s="18">
        <f t="shared" si="235"/>
        <v>0.76302576588098692</v>
      </c>
      <c r="BF107" s="18">
        <f t="shared" si="235"/>
        <v>-6.6937658921678134</v>
      </c>
      <c r="BG107" s="18">
        <f t="shared" si="235"/>
        <v>-3.0488547410264966</v>
      </c>
      <c r="BH107" s="18">
        <f t="shared" si="235"/>
        <v>-0.32644188776013161</v>
      </c>
      <c r="BI107" s="18">
        <f t="shared" si="236"/>
        <v>-1.5921627196372024</v>
      </c>
      <c r="BK107" s="18">
        <f t="shared" si="237"/>
        <v>-1.2423025423887069</v>
      </c>
      <c r="BL107" s="18">
        <f t="shared" si="238"/>
        <v>2.3355434648588469</v>
      </c>
      <c r="BM107" s="18">
        <f t="shared" si="239"/>
        <v>1.4599338607416579</v>
      </c>
      <c r="BO107" t="str">
        <f t="shared" ref="BO107" si="268">AS107</f>
        <v>92 Elementary administration and service occupations</v>
      </c>
      <c r="BP107" s="18">
        <f t="shared" si="240"/>
        <v>1.7060442362482497</v>
      </c>
      <c r="BQ107" s="18">
        <f t="shared" si="240"/>
        <v>-16.474857197120773</v>
      </c>
      <c r="BR107" s="18">
        <f t="shared" si="240"/>
        <v>-0.79557773796714581</v>
      </c>
      <c r="BS107" s="18">
        <f t="shared" si="240"/>
        <v>-1.2253218318006853</v>
      </c>
      <c r="BT107" s="18">
        <f t="shared" si="241"/>
        <v>-2.1224615035068117</v>
      </c>
      <c r="BV107" s="18">
        <f t="shared" si="242"/>
        <v>-1.0822810453722576</v>
      </c>
      <c r="BW107" s="18">
        <f t="shared" si="243"/>
        <v>2.4096081068230024</v>
      </c>
      <c r="BX107" s="18">
        <f t="shared" si="244"/>
        <v>1.652231472297383</v>
      </c>
      <c r="BZ107" t="str">
        <f t="shared" ref="BZ107" si="269">BD107</f>
        <v>92 Elementary administration and service occupations</v>
      </c>
      <c r="CA107" s="18">
        <f t="shared" si="245"/>
        <v>2.0620137144413242</v>
      </c>
      <c r="CB107" s="18">
        <f t="shared" si="245"/>
        <v>-13.9292121146529</v>
      </c>
      <c r="CC107" s="18">
        <f t="shared" si="245"/>
        <v>-3.683726957714839</v>
      </c>
      <c r="CD107" s="18">
        <f t="shared" si="245"/>
        <v>-4.1797180822952473</v>
      </c>
      <c r="CE107" s="18">
        <f t="shared" si="246"/>
        <v>-4.6665004834340778</v>
      </c>
      <c r="CG107" s="18">
        <f t="shared" si="247"/>
        <v>-4.0146721545030957</v>
      </c>
      <c r="CH107" s="18">
        <f t="shared" si="248"/>
        <v>1.8257300694035639</v>
      </c>
      <c r="CI107" s="18">
        <f t="shared" si="249"/>
        <v>-1.0572281105296621</v>
      </c>
      <c r="CK107" t="str">
        <f t="shared" ref="CK107" si="270">BO107</f>
        <v>92 Elementary administration and service occupations</v>
      </c>
      <c r="CL107" s="18">
        <f t="shared" si="250"/>
        <v>-9.0401419121299291</v>
      </c>
      <c r="CM107" s="18">
        <f t="shared" si="250"/>
        <v>-5.8382758910012766</v>
      </c>
      <c r="CN107" s="18">
        <f t="shared" si="250"/>
        <v>-8.1795689482999414</v>
      </c>
      <c r="CO107" s="18">
        <f t="shared" si="250"/>
        <v>-2.55246802169945</v>
      </c>
      <c r="CP107" s="18">
        <f t="shared" si="251"/>
        <v>-4.5518604624057657</v>
      </c>
      <c r="CR107" s="18">
        <f t="shared" si="252"/>
        <v>-4.4654771939226183</v>
      </c>
      <c r="CS107" s="18">
        <f t="shared" si="253"/>
        <v>1.0325713747755039</v>
      </c>
      <c r="CT107" s="18">
        <f t="shared" si="254"/>
        <v>-2.6290233539093988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4.9115801532668479</v>
      </c>
      <c r="C109" s="26">
        <f>IF(AND(D$6-C$6 &lt;&gt; 0,C35&lt;&gt;0,D35&lt;&gt;0),(EXP(LN(D35/C35)/(D$6-C$6))-1)*100,0)</f>
        <v>12.824956563446799</v>
      </c>
      <c r="D109" s="26">
        <f>IF(AND(E$6-D$6 &lt;&gt; 0,D35&lt;&gt;0,E35&lt;&gt;0),(EXP(LN(E35/D35)/(E$6-D$6))-1)*100,0)</f>
        <v>3.9404290093006056</v>
      </c>
      <c r="E109" s="26">
        <f>IF(AND(F$6-E$6 &lt;&gt; 0,E35&lt;&gt;0,F35&lt;&gt;0),(EXP(LN(F35/E35)/(F$6-E$6))-1)*100,0)</f>
        <v>2.6215155635552989</v>
      </c>
      <c r="F109" s="26">
        <f>IF(AND(F$6-C$6 &lt;&gt; 0,C35&lt;&gt;0,F35&lt;&gt;0),(EXP(LN(F35/C35)/(F$6-C$6))-1)*100,0)</f>
        <v>3.6440789350490332</v>
      </c>
      <c r="H109" s="26">
        <f t="shared" ref="H109" si="271">IF($F$6-$D$6 &lt;&gt; 0,(EXP(LN(1+(H72/100))/($F$6-$D$6))-1)*100,0)</f>
        <v>3.0592832732056374</v>
      </c>
      <c r="I109" s="26">
        <f t="shared" ref="I109" si="272">IF(D35&gt;0,((1+(I35/D35))^(1/($F$6-$D$6))-1)*100,0)</f>
        <v>3.3606008024495093</v>
      </c>
      <c r="J109" s="26">
        <f t="shared" ref="J109" si="273">IF($F$6-$D$6 &lt;&gt; 0,(EXP(LN(1+(J72/100))/($F$6-$D$6))-1)*100,0)</f>
        <v>5.4393156401387754</v>
      </c>
      <c r="L109" s="24" t="str">
        <f>L35</f>
        <v>All occupations</v>
      </c>
      <c r="M109" s="26">
        <f>IF(AND(N$6-M$6 &lt;&gt; 0,M35&lt;&gt;0,N35&lt;&gt;0),(EXP(LN(N35/M35)/(N$6-M$6))-1)*100,0)</f>
        <v>5.0621010039722858</v>
      </c>
      <c r="N109" s="26">
        <f>IF(AND(O$6-N$6 &lt;&gt; 0,N35&lt;&gt;0,O35&lt;&gt;0),(EXP(LN(O35/N35)/(O$6-N$6))-1)*100,0)</f>
        <v>11.899256699693206</v>
      </c>
      <c r="O109" s="26">
        <f>IF(AND(P$6-O$6 &lt;&gt; 0,O35&lt;&gt;0,P35&lt;&gt;0),(EXP(LN(P35/O35)/(P$6-O$6))-1)*100,0)</f>
        <v>3.7729709996634275</v>
      </c>
      <c r="P109" s="26">
        <f>IF(AND(Q$6-P$6 &lt;&gt; 0,P35&lt;&gt;0,Q35&lt;&gt;0),(EXP(LN(Q35/P35)/(Q$6-P$6))-1)*100,0)</f>
        <v>2.7355101418142125</v>
      </c>
      <c r="Q109" s="26">
        <f>IF(AND(Q$6-N$6 &lt;&gt; 0,N35&lt;&gt;0,Q35&lt;&gt;0),(EXP(LN(Q35/N35)/(Q$6-N$6))-1)*100,0)</f>
        <v>3.610409952089344</v>
      </c>
      <c r="S109" s="26">
        <f t="shared" ref="S109" si="274">IF($F$6-$D$6 &lt;&gt; 0,(EXP(LN(1+(S72/100))/($F$6-$D$6))-1)*100,0)</f>
        <v>3.0801728414524998</v>
      </c>
      <c r="T109" s="26">
        <f t="shared" ref="T109" si="275">IF(O35&gt;0,((1+(T35/O35))^(1/($F$6-$D$6))-1)*100,0)</f>
        <v>3.5134991657505887</v>
      </c>
      <c r="U109" s="26">
        <f t="shared" ref="U109" si="276">IF($F$6-$D$6 &lt;&gt; 0,(EXP(LN(1+(U72/100))/($F$6-$D$6))-1)*100,0)</f>
        <v>5.5702737001179559</v>
      </c>
      <c r="W109" s="24" t="str">
        <f>W35</f>
        <v>All occupations</v>
      </c>
      <c r="X109" s="26">
        <f>IF(AND(Y$6-X$6 &lt;&gt; 0,X35&lt;&gt;0,Y35&lt;&gt;0),(EXP(LN(Y35/X35)/(Y$6-X$6))-1)*100,0)</f>
        <v>5.312137182316401</v>
      </c>
      <c r="Y109" s="26">
        <f>IF(AND(Z$6-Y$6 &lt;&gt; 0,Y35&lt;&gt;0,Z35&lt;&gt;0),(EXP(LN(Z35/Y35)/(Z$6-Y$6))-1)*100,0)</f>
        <v>-0.34948671784754692</v>
      </c>
      <c r="Z109" s="26">
        <f>IF(AND(AA$6-Z$6 &lt;&gt; 0,Z35&lt;&gt;0,AA35&lt;&gt;0),(EXP(LN(AA35/Z35)/(AA$6-Z$6))-1)*100,0)</f>
        <v>2.3066394841925408</v>
      </c>
      <c r="AA109" s="26">
        <f>IF(AND(AB$6-AA$6 &lt;&gt; 0,AA35&lt;&gt;0,AB35&lt;&gt;0),(EXP(LN(AB35/AA35)/(AB$6-AA$6))-1)*100,0)</f>
        <v>1.9921370697650875</v>
      </c>
      <c r="AB109" s="26">
        <f>IF(AND(AB$6-Y$6 &lt;&gt; 0,Y35&lt;&gt;0,AB35&lt;&gt;0),(EXP(LN(AB35/Y35)/(AB$6-Y$6))-1)*100,0)</f>
        <v>1.9422223878803102</v>
      </c>
      <c r="AD109" s="26">
        <f t="shared" ref="AD109" si="277">IF($F$6-$D$6 &lt;&gt; 0,(EXP(LN(1+(AD72/100))/($F$6-$D$6))-1)*100,0)</f>
        <v>2.0968636367941773</v>
      </c>
      <c r="AE109" s="26">
        <f t="shared" ref="AE109" si="278">IF(Z35&gt;0,((1+(AE35/Z35))^(1/($F$6-$D$6))-1)*100,0)</f>
        <v>3.3622442189193968</v>
      </c>
      <c r="AF109" s="26">
        <f t="shared" ref="AF109" si="279">IF($F$6-$D$6 &lt;&gt; 0,(EXP(LN(1+(AF72/100))/($F$6-$D$6))-1)*100,0)</f>
        <v>4.7551270062665463</v>
      </c>
      <c r="AH109" s="24" t="str">
        <f>AH35</f>
        <v>All occupations</v>
      </c>
      <c r="AI109" s="26">
        <f>IF(AND(AJ$6-AI$6 &lt;&gt; 0,AI35&lt;&gt;0,AJ35&lt;&gt;0),(EXP(LN(AJ35/AI35)/(AJ$6-AI$6))-1)*100,0)</f>
        <v>1.6226425314183945</v>
      </c>
      <c r="AJ109" s="26">
        <f>IF(AND(AK$6-AJ$6 &lt;&gt; 0,AJ35&lt;&gt;0,AK35&lt;&gt;0),(EXP(LN(AK35/AJ35)/(AK$6-AJ$6))-1)*100,0)</f>
        <v>-2.853470898387156</v>
      </c>
      <c r="AK109" s="26">
        <f>IF(AND(AL$6-AK$6 &lt;&gt; 0,AK35&lt;&gt;0,AL35&lt;&gt;0),(EXP(LN(AL35/AK35)/(AL$6-AK$6))-1)*100,0)</f>
        <v>0.25253403485268056</v>
      </c>
      <c r="AL109" s="26">
        <f>IF(AND(AM$6-AL$6 &lt;&gt; 0,AL35&lt;&gt;0,AM35&lt;&gt;0),(EXP(LN(AM35/AL35)/(AM$6-AL$6))-1)*100,0)</f>
        <v>1.1475515165858985</v>
      </c>
      <c r="AM109" s="26">
        <f>IF(AND(AM$6-AJ$6 &lt;&gt; 0,AJ35&lt;&gt;0,AM35&lt;&gt;0),(EXP(LN(AM35/AJ35)/(AM$6-AJ$6))-1)*100,0)</f>
        <v>0.61288774234236065</v>
      </c>
      <c r="AO109" s="26">
        <f t="shared" ref="AO109" si="280">IF($F$6-$D$6 &lt;&gt; 0,(EXP(LN(1+(AO72/100))/($F$6-$D$6))-1)*100,0)</f>
        <v>0.84832803999819184</v>
      </c>
      <c r="AP109" s="26">
        <f t="shared" ref="AP109" si="281">IF(AK35&gt;0,((1+(AP35/AK35))^(1/($F$6-$D$6))-1)*100,0)</f>
        <v>2.9917101118091649</v>
      </c>
      <c r="AQ109" s="26">
        <f t="shared" ref="AQ109" si="282">IF($F$6-$D$6 &lt;&gt; 0,(EXP(LN(1+(AQ72/100))/($F$6-$D$6))-1)*100,0)</f>
        <v>3.5649083423861194</v>
      </c>
      <c r="AS109" s="24" t="str">
        <f>AS35</f>
        <v>All occupations</v>
      </c>
      <c r="AT109" s="26">
        <f>IF(AND(AU$6-AT$6 &lt;&gt; 0,AT35&lt;&gt;0,AU35&lt;&gt;0),(EXP(LN(AU35/AT35)/(AU$6-AT$6))-1)*100,0)</f>
        <v>4.8501022615164979</v>
      </c>
      <c r="AU109" s="26">
        <f>IF(AND(AV$6-AU$6 &lt;&gt; 0,AU35&lt;&gt;0,AV35&lt;&gt;0),(EXP(LN(AV35/AU35)/(AV$6-AU$6))-1)*100,0)</f>
        <v>-3.9929231991453484E-2</v>
      </c>
      <c r="AV109" s="26">
        <f>IF(AND(AW$6-AV$6 &lt;&gt; 0,AV35&lt;&gt;0,AW35&lt;&gt;0),(EXP(LN(AW35/AV35)/(AW$6-AV$6))-1)*100,0)</f>
        <v>1.66922159723224</v>
      </c>
      <c r="AW109" s="26">
        <f>IF(AND(AX$6-AW$6 &lt;&gt; 0,AW35&lt;&gt;0,AX35&lt;&gt;0),(EXP(LN(AX35/AW35)/(AX$6-AW$6))-1)*100,0)</f>
        <v>2.0041269235120618</v>
      </c>
      <c r="AX109" s="26">
        <f>IF(AND(AX$6-AU$6 &lt;&gt; 0,AU35&lt;&gt;0,AX35&lt;&gt;0),(EXP(LN(AX35/AU35)/(AX$6-AU$6))-1)*100,0)</f>
        <v>1.7705138514551244</v>
      </c>
      <c r="AZ109" s="26">
        <f t="shared" ref="AZ109" si="283">IF($F$6-$D$6 &lt;&gt; 0,(EXP(LN(1+(AZ72/100))/($F$6-$D$6))-1)*100,0)</f>
        <v>1.8923694159871163</v>
      </c>
      <c r="BA109" s="26">
        <f t="shared" ref="BA109" si="284">IF(AV35&gt;0,((1+(BA35/AV35))^(1/($F$6-$D$6))-1)*100,0)</f>
        <v>3.1485355638019685</v>
      </c>
      <c r="BB109" s="26">
        <f t="shared" ref="BB109" si="285">IF($F$6-$D$6 &lt;&gt; 0,(EXP(LN(1+(BB72/100))/($F$6-$D$6))-1)*100,0)</f>
        <v>4.4329258625499302</v>
      </c>
      <c r="BD109" s="24" t="str">
        <f>BD35</f>
        <v>All occupations</v>
      </c>
      <c r="BE109" s="26">
        <f>IF(AND(BF$6-BE$6 &lt;&gt; 0,BE35&lt;&gt;0,BF35&lt;&gt;0),(EXP(LN(BF35/BE35)/(BF$6-BE$6))-1)*100,0)</f>
        <v>1.8514201143873921</v>
      </c>
      <c r="BF109" s="26">
        <f>IF(AND(BG$6-BF$6 &lt;&gt; 0,BF35&lt;&gt;0,BG35&lt;&gt;0),(EXP(LN(BG35/BF35)/(BG$6-BF$6))-1)*100,0)</f>
        <v>0.23894845289929023</v>
      </c>
      <c r="BG109" s="26">
        <f>IF(AND(BH$6-BG$6 &lt;&gt; 0,BG35&lt;&gt;0,BH35&lt;&gt;0),(EXP(LN(BH35/BG35)/(BH$6-BG$6))-1)*100,0)</f>
        <v>-0.22761348722539765</v>
      </c>
      <c r="BH109" s="26">
        <f>IF(AND(BI$6-BH$6 &lt;&gt; 0,BH35&lt;&gt;0,BI35&lt;&gt;0),(EXP(LN(BI35/BH35)/(BI$6-BH$6))-1)*100,0)</f>
        <v>4.6498639574332756E-2</v>
      </c>
      <c r="BI109" s="26">
        <f>IF(AND(BI$6-BF$6 &lt;&gt; 0,BF35&lt;&gt;0,BI35&lt;&gt;0),(EXP(LN(BI35/BF35)/(BI$6-BF$6))-1)*100,0)</f>
        <v>-2.7235218930155014E-2</v>
      </c>
      <c r="BK109" s="26">
        <f t="shared" ref="BK109" si="286">IF($F$6-$D$6 &lt;&gt; 0,(EXP(LN(1+(BK72/100))/($F$6-$D$6))-1)*100,0)</f>
        <v>-4.4955643872246487E-2</v>
      </c>
      <c r="BL109" s="26">
        <f t="shared" ref="BL109" si="287">IF(BG35&gt;0,((1+(BL35/BG35))^(1/($F$6-$D$6))-1)*100,0)</f>
        <v>2.5571438020886905</v>
      </c>
      <c r="BM109" s="26">
        <f t="shared" ref="BM109" si="288">IF($F$6-$D$6 &lt;&gt; 0,(EXP(LN(1+(BM72/100))/($F$6-$D$6))-1)*100,0)</f>
        <v>2.5256061155364051</v>
      </c>
      <c r="BO109" s="24" t="str">
        <f>BO35</f>
        <v>All occupations</v>
      </c>
      <c r="BP109" s="26">
        <f>IF(AND(BQ$6-BP$6 &lt;&gt; 0,BP35&lt;&gt;0,BQ35&lt;&gt;0),(EXP(LN(BQ35/BP35)/(BQ$6-BP$6))-1)*100,0)</f>
        <v>0.64507827666213657</v>
      </c>
      <c r="BQ109" s="26">
        <f>IF(AND(BR$6-BQ$6 &lt;&gt; 0,BQ35&lt;&gt;0,BR35&lt;&gt;0),(EXP(LN(BR35/BQ35)/(BR$6-BQ$6))-1)*100,0)</f>
        <v>-9.3586185058466391</v>
      </c>
      <c r="BR109" s="26">
        <f>IF(AND(BS$6-BR$6 &lt;&gt; 0,BR35&lt;&gt;0,BS35&lt;&gt;0),(EXP(LN(BS35/BR35)/(BS$6-BR$6))-1)*100,0)</f>
        <v>8.1327343430270815E-2</v>
      </c>
      <c r="BS109" s="26">
        <f>IF(AND(BT$6-BS$6 &lt;&gt; 0,BS35&lt;&gt;0,BT35&lt;&gt;0),(EXP(LN(BT35/BS35)/(BT$6-BS$6))-1)*100,0)</f>
        <v>-1.4440300130403205</v>
      </c>
      <c r="BT109" s="26">
        <f>IF(AND(BT$6-BQ$6 &lt;&gt; 0,BQ35&lt;&gt;0,BT35&lt;&gt;0),(EXP(LN(BT35/BQ35)/(BT$6-BQ$6))-1)*100,0)</f>
        <v>-1.4866533803435722</v>
      </c>
      <c r="BV109" s="26">
        <f t="shared" ref="BV109" si="289">IF($F$6-$D$6 &lt;&gt; 0,(EXP(LN(1+(BV72/100))/($F$6-$D$6))-1)*100,0)</f>
        <v>-0.93817835402130179</v>
      </c>
      <c r="BW109" s="26">
        <f t="shared" ref="BW109" si="290">IF(BR35&gt;0,((1+(BW35/BR35))^(1/($F$6-$D$6))-1)*100,0)</f>
        <v>2.4052356461352398</v>
      </c>
      <c r="BX109" s="26">
        <f t="shared" ref="BX109" si="291">IF($F$6-$D$6 &lt;&gt; 0,(EXP(LN(1+(BX72/100))/($F$6-$D$6))-1)*100,0)</f>
        <v>1.7461534731432415</v>
      </c>
      <c r="BZ109" s="24" t="str">
        <f>BZ35</f>
        <v>All occupations</v>
      </c>
      <c r="CA109" s="26">
        <f>IF(AND(CB$6-CA$6 &lt;&gt; 0,CA35&lt;&gt;0,CB35&lt;&gt;0),(EXP(LN(CB35/CA35)/(CB$6-CA$6))-1)*100,0)</f>
        <v>0.32767151106440906</v>
      </c>
      <c r="CB109" s="26">
        <f>IF(AND(CC$6-CB$6 &lt;&gt; 0,CB35&lt;&gt;0,CC35&lt;&gt;0),(EXP(LN(CC35/CB35)/(CC$6-CB$6))-1)*100,0)</f>
        <v>-7.3997067471238349</v>
      </c>
      <c r="CC109" s="26">
        <f>IF(AND(CD$6-CC$6 &lt;&gt; 0,CC35&lt;&gt;0,CD35&lt;&gt;0),(EXP(LN(CD35/CC35)/(CD$6-CC$6))-1)*100,0)</f>
        <v>-2.9540402644278374</v>
      </c>
      <c r="CD109" s="26">
        <f>IF(AND(CE$6-CD$6 &lt;&gt; 0,CD35&lt;&gt;0,CE35&lt;&gt;0),(EXP(LN(CE35/CD35)/(CE$6-CD$6))-1)*100,0)</f>
        <v>-4.0902878461649745</v>
      </c>
      <c r="CE109" s="26">
        <f>IF(AND(CE$6-CB$6 &lt;&gt; 0,CB35&lt;&gt;0,CE35&lt;&gt;0),(EXP(LN(CE35/CB35)/(CE$6-CB$6))-1)*100,0)</f>
        <v>-3.9476829079654108</v>
      </c>
      <c r="CG109" s="26">
        <f t="shared" ref="CG109" si="292">IF($F$6-$D$6 &lt;&gt; 0,(EXP(LN(1+(CG72/100))/($F$6-$D$6))-1)*100,0)</f>
        <v>-3.7130245726119004</v>
      </c>
      <c r="CH109" s="26">
        <f t="shared" ref="CH109" si="293">IF(CC35&gt;0,((1+(CH35/CC35))^(1/($F$6-$D$6))-1)*100,0)</f>
        <v>1.8784623031453007</v>
      </c>
      <c r="CI109" s="26">
        <f t="shared" ref="CI109" si="294">IF($F$6-$D$6 &lt;&gt; 0,(EXP(LN(1+(CI72/100))/($F$6-$D$6))-1)*100,0)</f>
        <v>-0.78190091934594586</v>
      </c>
      <c r="CK109" s="24" t="str">
        <f>CK35</f>
        <v>All occupations</v>
      </c>
      <c r="CL109" s="26">
        <f>IF(AND(CM$6-CL$6 &lt;&gt; 0,CL35&lt;&gt;0,CM35&lt;&gt;0),(EXP(LN(CM35/CL35)/(CM$6-CL$6))-1)*100,0)</f>
        <v>-5.0840773469574501</v>
      </c>
      <c r="CM109" s="26">
        <f>IF(AND(CN$6-CM$6 &lt;&gt; 0,CM35&lt;&gt;0,CN35&lt;&gt;0),(EXP(LN(CN35/CM35)/(CN$6-CM$6))-1)*100,0)</f>
        <v>1.6176098739167921</v>
      </c>
      <c r="CN109" s="26">
        <f>IF(AND(CO$6-CN$6 &lt;&gt; 0,CN35&lt;&gt;0,CO35&lt;&gt;0),(EXP(LN(CO35/CN35)/(CO$6-CN$6))-1)*100,0)</f>
        <v>-2.3455488315035744</v>
      </c>
      <c r="CO109" s="26">
        <f>IF(AND(CP$6-CO$6 &lt;&gt; 0,CO35&lt;&gt;0,CP35&lt;&gt;0),(EXP(LN(CP35/CO35)/(CP$6-CO$6))-1)*100,0)</f>
        <v>-1.1454760162525113</v>
      </c>
      <c r="CP109" s="26">
        <f>IF(AND(CP$6-CM$6 &lt;&gt; 0,CM35&lt;&gt;0,CP35&lt;&gt;0),(EXP(LN(CP35/CM35)/(CP$6-CM$6))-1)*100,0)</f>
        <v>-1.3522537003031521</v>
      </c>
      <c r="CR109" s="26">
        <f t="shared" ref="CR109" si="295">IF($F$6-$D$6 &lt;&gt; 0,(EXP(LN(1+(CR72/100))/($F$6-$D$6))-1)*100,0)</f>
        <v>-1.5471300308557923</v>
      </c>
      <c r="CS109" s="26">
        <f t="shared" ref="CS109" si="296">IF(CN35&gt;0,((1+(CS35/CN35))^(1/($F$6-$D$6))-1)*100,0)</f>
        <v>1.6292744249368551</v>
      </c>
      <c r="CT109" s="26">
        <f t="shared" ref="CT109" si="297">IF($F$6-$D$6 &lt;&gt; 0,(EXP(LN(1+(CT72/100))/($F$6-$D$6))-1)*100,0)</f>
        <v>0.42565011891946281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Liverpool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Liverpool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Liverpool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Liverpool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Liverpool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Liverpool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Liverpool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Liverpool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Liverpool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0.12822336535314727</v>
      </c>
      <c r="C119" s="27">
        <f t="shared" si="299"/>
        <v>0.12617311708545853</v>
      </c>
      <c r="D119" s="27">
        <f t="shared" si="299"/>
        <v>4.4179062809345804E-2</v>
      </c>
      <c r="E119" s="27">
        <f t="shared" si="299"/>
        <v>0.20477005351441324</v>
      </c>
      <c r="F119" s="27">
        <f t="shared" ref="F119:F144" si="300">F8-D8</f>
        <v>0.24894911632375905</v>
      </c>
      <c r="L119" t="str">
        <f>A119</f>
        <v>11 Corporate managers and directors</v>
      </c>
      <c r="M119" s="27">
        <f t="shared" ref="M119:P144" si="301">N8-M8</f>
        <v>1.0547622043057676</v>
      </c>
      <c r="N119" s="27">
        <f t="shared" si="301"/>
        <v>0.53878901413988967</v>
      </c>
      <c r="O119" s="27">
        <f t="shared" si="301"/>
        <v>0.19317408888972754</v>
      </c>
      <c r="P119" s="27">
        <f t="shared" si="301"/>
        <v>1.4021992906411729</v>
      </c>
      <c r="Q119" s="27">
        <f t="shared" ref="Q119:Q144" si="302">Q8-O8</f>
        <v>1.5953733795309004</v>
      </c>
      <c r="W119" t="str">
        <f>A119</f>
        <v>11 Corporate managers and directors</v>
      </c>
      <c r="X119" s="27">
        <f t="shared" ref="X119:AA144" si="303">Y8-X8</f>
        <v>3.1637576069606741</v>
      </c>
      <c r="Y119" s="27">
        <f t="shared" si="303"/>
        <v>-4.8057437842942363E-2</v>
      </c>
      <c r="Z119" s="27">
        <f t="shared" si="303"/>
        <v>-0.39853402645154468</v>
      </c>
      <c r="AA119" s="27">
        <f t="shared" si="303"/>
        <v>2.5173020158271626</v>
      </c>
      <c r="AB119" s="27">
        <f t="shared" ref="AB119:AB144" si="304">AB8-Z8</f>
        <v>2.1187679893756179</v>
      </c>
      <c r="AH119" t="str">
        <f>L119</f>
        <v>11 Corporate managers and directors</v>
      </c>
      <c r="AI119" s="27">
        <f t="shared" ref="AI119:AL144" si="305">AJ8-AI8</f>
        <v>0.4711790261198523</v>
      </c>
      <c r="AJ119" s="27">
        <f t="shared" si="305"/>
        <v>6.3705307182086113E-2</v>
      </c>
      <c r="AK119" s="27">
        <f t="shared" si="305"/>
        <v>-0.21988245549412522</v>
      </c>
      <c r="AL119" s="27">
        <f t="shared" si="305"/>
        <v>0.29712451783901983</v>
      </c>
      <c r="AM119" s="27">
        <f t="shared" ref="AM119:AM144" si="306">AM8-AK8</f>
        <v>7.7242062344894613E-2</v>
      </c>
      <c r="AS119" t="str">
        <f>W119</f>
        <v>11 Corporate managers and directors</v>
      </c>
      <c r="AT119" s="27">
        <f t="shared" ref="AT119:AW144" si="307">AU8-AT8</f>
        <v>0.6625869572274099</v>
      </c>
      <c r="AU119" s="27">
        <f t="shared" si="307"/>
        <v>8.8275372426761312E-2</v>
      </c>
      <c r="AV119" s="27">
        <f t="shared" si="307"/>
        <v>-0.32563609898122259</v>
      </c>
      <c r="AW119" s="27">
        <f t="shared" si="307"/>
        <v>0.5438127318683299</v>
      </c>
      <c r="AX119" s="27">
        <f t="shared" ref="AX119:AX144" si="308">AX8-AV8</f>
        <v>0.21817663288710731</v>
      </c>
      <c r="BD119" t="str">
        <f>AH119</f>
        <v>11 Corporate managers and directors</v>
      </c>
      <c r="BE119" s="27">
        <f t="shared" ref="BE119:BH144" si="309">BF8-BE8</f>
        <v>0.90323225637956739</v>
      </c>
      <c r="BF119" s="27">
        <f t="shared" si="309"/>
        <v>0.24009475114840217</v>
      </c>
      <c r="BG119" s="27">
        <f t="shared" si="309"/>
        <v>-1.3493617485867775</v>
      </c>
      <c r="BH119" s="27">
        <f t="shared" si="309"/>
        <v>-6.2355490771264677E-2</v>
      </c>
      <c r="BI119" s="27">
        <f t="shared" ref="BI119:BI144" si="310">BI8-BG8</f>
        <v>-1.4117172393580422</v>
      </c>
      <c r="BO119" t="str">
        <f>AS119</f>
        <v>11 Corporate managers and directors</v>
      </c>
      <c r="BP119" s="27">
        <f t="shared" ref="BP119:BS144" si="311">BQ8-BP8</f>
        <v>0.30039285541670502</v>
      </c>
      <c r="BQ119" s="27">
        <f t="shared" si="311"/>
        <v>-0.23665035613071961</v>
      </c>
      <c r="BR119" s="27">
        <f t="shared" si="311"/>
        <v>-1.1503555191814918</v>
      </c>
      <c r="BS119" s="27">
        <f t="shared" si="311"/>
        <v>-0.86137389937123299</v>
      </c>
      <c r="BT119" s="27">
        <f t="shared" ref="BT119:BT144" si="312">BT8-BR8</f>
        <v>-2.0117294185527248</v>
      </c>
      <c r="BZ119" t="str">
        <f>BD119</f>
        <v>11 Corporate managers and directors</v>
      </c>
      <c r="CA119" s="68">
        <f t="shared" ref="CA119:CD144" si="313">CB8-CA8</f>
        <v>0.41809691299320084</v>
      </c>
      <c r="CB119" s="68">
        <f t="shared" si="313"/>
        <v>0.16451405679321063</v>
      </c>
      <c r="CC119" s="68">
        <f t="shared" si="313"/>
        <v>-0.91413850702093802</v>
      </c>
      <c r="CD119" s="68">
        <f t="shared" si="313"/>
        <v>-0.7377537740816682</v>
      </c>
      <c r="CE119" s="68">
        <f t="shared" ref="CE119:CE144" si="314">CE8-CC8</f>
        <v>-1.6518922811026062</v>
      </c>
      <c r="CK119" t="str">
        <f>BO119</f>
        <v>11 Corporate managers and directors</v>
      </c>
      <c r="CL119" s="68">
        <f t="shared" ref="CL119:CO144" si="315">CM8-CL8</f>
        <v>-1.8583144819707575E-2</v>
      </c>
      <c r="CM119" s="68">
        <f t="shared" si="315"/>
        <v>0.14415917588930049</v>
      </c>
      <c r="CN119" s="68">
        <f t="shared" si="315"/>
        <v>-3.0653458679654744E-2</v>
      </c>
      <c r="CO119" s="68">
        <f t="shared" si="315"/>
        <v>0.30744230825772889</v>
      </c>
      <c r="CP119" s="68">
        <f t="shared" ref="CP119:CP144" si="316">CP8-CN8</f>
        <v>0.27678884957807415</v>
      </c>
    </row>
    <row r="120" spans="1:94" x14ac:dyDescent="0.2">
      <c r="A120" t="str">
        <f t="shared" si="298"/>
        <v>12 Other managers and proprietors</v>
      </c>
      <c r="B120" s="27">
        <f t="shared" si="299"/>
        <v>3.702328561592183E-2</v>
      </c>
      <c r="C120" s="27">
        <f t="shared" si="299"/>
        <v>2.9984826076416699E-2</v>
      </c>
      <c r="D120" s="27">
        <f t="shared" si="299"/>
        <v>5.0346601282507397E-2</v>
      </c>
      <c r="E120" s="27">
        <f t="shared" si="299"/>
        <v>9.8735504973479493E-2</v>
      </c>
      <c r="F120" s="27">
        <f t="shared" si="300"/>
        <v>0.14908210625598689</v>
      </c>
      <c r="L120" t="str">
        <f t="shared" ref="L120:L143" si="317">A120</f>
        <v>12 Other managers and proprietors</v>
      </c>
      <c r="M120" s="27">
        <f t="shared" si="301"/>
        <v>0.31297951237300303</v>
      </c>
      <c r="N120" s="27">
        <f t="shared" si="301"/>
        <v>0.26599111605039782</v>
      </c>
      <c r="O120" s="27">
        <f t="shared" si="301"/>
        <v>0.35010294790612928</v>
      </c>
      <c r="P120" s="27">
        <f t="shared" si="301"/>
        <v>0.87253174731727734</v>
      </c>
      <c r="Q120" s="27">
        <f t="shared" si="302"/>
        <v>1.2226346952234066</v>
      </c>
      <c r="W120" t="str">
        <f t="shared" ref="W120:W143" si="318">A120</f>
        <v>12 Other managers and proprietors</v>
      </c>
      <c r="X120" s="27">
        <f t="shared" si="303"/>
        <v>0.79499861822980877</v>
      </c>
      <c r="Y120" s="27">
        <f t="shared" si="303"/>
        <v>0.12936228092294844</v>
      </c>
      <c r="Z120" s="27">
        <f t="shared" si="303"/>
        <v>0.57394732563363249</v>
      </c>
      <c r="AA120" s="27">
        <f t="shared" si="303"/>
        <v>1.7313981535214316</v>
      </c>
      <c r="AB120" s="27">
        <f t="shared" si="304"/>
        <v>2.305345479155064</v>
      </c>
      <c r="AH120" t="str">
        <f t="shared" ref="AH120:AH143" si="319">L120</f>
        <v>12 Other managers and proprietors</v>
      </c>
      <c r="AI120" s="27">
        <f t="shared" si="305"/>
        <v>0.15406561303484145</v>
      </c>
      <c r="AJ120" s="27">
        <f t="shared" si="305"/>
        <v>0.14183772940715555</v>
      </c>
      <c r="AK120" s="27">
        <f t="shared" si="305"/>
        <v>4.2205336082505429E-2</v>
      </c>
      <c r="AL120" s="27">
        <f t="shared" si="305"/>
        <v>0.40104280725917962</v>
      </c>
      <c r="AM120" s="27">
        <f t="shared" si="306"/>
        <v>0.44324814334168505</v>
      </c>
      <c r="AS120" t="str">
        <f t="shared" ref="AS120:AS143" si="320">W120</f>
        <v>12 Other managers and proprietors</v>
      </c>
      <c r="AT120" s="27">
        <f t="shared" si="307"/>
        <v>0.23925486826148323</v>
      </c>
      <c r="AU120" s="27">
        <f t="shared" si="307"/>
        <v>4.1171838584534326E-2</v>
      </c>
      <c r="AV120" s="27">
        <f t="shared" si="307"/>
        <v>0.16923500413082593</v>
      </c>
      <c r="AW120" s="27">
        <f t="shared" si="307"/>
        <v>0.43061897898814361</v>
      </c>
      <c r="AX120" s="27">
        <f t="shared" si="308"/>
        <v>0.59985398311896954</v>
      </c>
      <c r="BD120" t="str">
        <f t="shared" ref="BD120:BD143" si="321">AH120</f>
        <v>12 Other managers and proprietors</v>
      </c>
      <c r="BE120" s="27">
        <f t="shared" si="309"/>
        <v>-0.13045715952897075</v>
      </c>
      <c r="BF120" s="27">
        <f t="shared" si="309"/>
        <v>0.19997917615678595</v>
      </c>
      <c r="BG120" s="27">
        <f t="shared" si="309"/>
        <v>-0.39993669237027252</v>
      </c>
      <c r="BH120" s="27">
        <f t="shared" si="309"/>
        <v>3.4480970086337326E-2</v>
      </c>
      <c r="BI120" s="27">
        <f t="shared" si="310"/>
        <v>-0.36545572228393519</v>
      </c>
      <c r="BO120" t="str">
        <f t="shared" ref="BO120:BO143" si="322">AS120</f>
        <v>12 Other managers and proprietors</v>
      </c>
      <c r="BP120" s="27">
        <f t="shared" si="311"/>
        <v>5.4165120490465846E-2</v>
      </c>
      <c r="BQ120" s="27">
        <f t="shared" si="311"/>
        <v>3.1764221082197341E-2</v>
      </c>
      <c r="BR120" s="27">
        <f t="shared" si="311"/>
        <v>-5.1145746630113287E-2</v>
      </c>
      <c r="BS120" s="27">
        <f t="shared" si="311"/>
        <v>-0.25079760673665152</v>
      </c>
      <c r="BT120" s="27">
        <f t="shared" si="312"/>
        <v>-0.30194335336676481</v>
      </c>
      <c r="BZ120" t="str">
        <f t="shared" ref="BZ120:BZ143" si="323">BD120</f>
        <v>12 Other managers and proprietors</v>
      </c>
      <c r="CA120" s="68">
        <f t="shared" si="313"/>
        <v>-1.4315986130277736E-3</v>
      </c>
      <c r="CB120" s="68">
        <f t="shared" si="313"/>
        <v>9.8086229460438545E-2</v>
      </c>
      <c r="CC120" s="68">
        <f t="shared" si="313"/>
        <v>-0.33378806381718729</v>
      </c>
      <c r="CD120" s="68">
        <f t="shared" si="313"/>
        <v>-0.54301130979013035</v>
      </c>
      <c r="CE120" s="68">
        <f t="shared" si="314"/>
        <v>-0.87679937360731763</v>
      </c>
      <c r="CK120" t="str">
        <f t="shared" ref="CK120:CK143" si="324">BO120</f>
        <v>12 Other managers and proprietors</v>
      </c>
      <c r="CL120" s="68">
        <f t="shared" si="315"/>
        <v>-0.22054680333734844</v>
      </c>
      <c r="CM120" s="68">
        <f t="shared" si="315"/>
        <v>0.15717211230702521</v>
      </c>
      <c r="CN120" s="68">
        <f t="shared" si="315"/>
        <v>3.9360833171736553E-2</v>
      </c>
      <c r="CO120" s="68">
        <f t="shared" si="315"/>
        <v>0.25073805265372484</v>
      </c>
      <c r="CP120" s="68">
        <f t="shared" si="316"/>
        <v>0.29009888582546139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0.30376651897385742</v>
      </c>
      <c r="C121" s="27">
        <f t="shared" si="299"/>
        <v>0.25284652874457558</v>
      </c>
      <c r="D121" s="27">
        <f t="shared" si="299"/>
        <v>0.63583450842213041</v>
      </c>
      <c r="E121" s="27">
        <f t="shared" si="299"/>
        <v>0.73624117744196216</v>
      </c>
      <c r="F121" s="27">
        <f t="shared" si="300"/>
        <v>1.3720756858640926</v>
      </c>
      <c r="L121" t="str">
        <f t="shared" si="317"/>
        <v>21 Science, research, engineering and technology professionals</v>
      </c>
      <c r="M121" s="27">
        <f t="shared" si="301"/>
        <v>1.1818813088189382</v>
      </c>
      <c r="N121" s="27">
        <f t="shared" si="301"/>
        <v>0.8590057942100886</v>
      </c>
      <c r="O121" s="27">
        <f t="shared" si="301"/>
        <v>2.9338452199116949</v>
      </c>
      <c r="P121" s="27">
        <f t="shared" si="301"/>
        <v>3.2658894465713413</v>
      </c>
      <c r="Q121" s="27">
        <f t="shared" si="302"/>
        <v>6.1997346664830362</v>
      </c>
      <c r="W121" t="str">
        <f t="shared" si="318"/>
        <v>21 Science, research, engineering and technology professionals</v>
      </c>
      <c r="X121" s="27">
        <f t="shared" si="303"/>
        <v>2.6143892652968947</v>
      </c>
      <c r="Y121" s="27">
        <f t="shared" si="303"/>
        <v>-0.15186259421707327</v>
      </c>
      <c r="Z121" s="27">
        <f t="shared" si="303"/>
        <v>3.0125358273004288</v>
      </c>
      <c r="AA121" s="27">
        <f t="shared" si="303"/>
        <v>2.8341871500817977</v>
      </c>
      <c r="AB121" s="27">
        <f t="shared" si="304"/>
        <v>5.8467229773822265</v>
      </c>
      <c r="AH121" t="str">
        <f t="shared" si="319"/>
        <v>21 Science, research, engineering and technology professionals</v>
      </c>
      <c r="AI121" s="27">
        <f t="shared" si="305"/>
        <v>0.19020821852257641</v>
      </c>
      <c r="AJ121" s="27">
        <f t="shared" si="305"/>
        <v>4.7214856452369558E-2</v>
      </c>
      <c r="AK121" s="27">
        <f t="shared" si="305"/>
        <v>0.26250203472602096</v>
      </c>
      <c r="AL121" s="27">
        <f t="shared" si="305"/>
        <v>0.28379993622167987</v>
      </c>
      <c r="AM121" s="27">
        <f t="shared" si="306"/>
        <v>0.54630197094770083</v>
      </c>
      <c r="AS121" t="str">
        <f t="shared" si="320"/>
        <v>21 Science, research, engineering and technology professionals</v>
      </c>
      <c r="AT121" s="27">
        <f t="shared" si="307"/>
        <v>0.54983185956003711</v>
      </c>
      <c r="AU121" s="27">
        <f t="shared" si="307"/>
        <v>-4.06841704461951E-2</v>
      </c>
      <c r="AV121" s="27">
        <f t="shared" si="307"/>
        <v>0.35366802089892468</v>
      </c>
      <c r="AW121" s="27">
        <f t="shared" si="307"/>
        <v>0.4484091546579636</v>
      </c>
      <c r="AX121" s="27">
        <f t="shared" si="308"/>
        <v>0.80207717555688829</v>
      </c>
      <c r="BD121" t="str">
        <f t="shared" si="321"/>
        <v>21 Science, research, engineering and technology professionals</v>
      </c>
      <c r="BE121" s="27">
        <f t="shared" si="309"/>
        <v>0.16148683299265087</v>
      </c>
      <c r="BF121" s="27">
        <f t="shared" si="309"/>
        <v>1.9315716409789907E-2</v>
      </c>
      <c r="BG121" s="27">
        <f t="shared" si="309"/>
        <v>0.29886194906005059</v>
      </c>
      <c r="BH121" s="27">
        <f t="shared" si="309"/>
        <v>-0.51117254294969783</v>
      </c>
      <c r="BI121" s="27">
        <f t="shared" si="310"/>
        <v>-0.21231059388964724</v>
      </c>
      <c r="BO121" t="str">
        <f t="shared" si="322"/>
        <v>21 Science, research, engineering and technology professionals</v>
      </c>
      <c r="BP121" s="27">
        <f t="shared" si="311"/>
        <v>8.7825690742619589E-2</v>
      </c>
      <c r="BQ121" s="27">
        <f t="shared" si="311"/>
        <v>-3.4288835195490641E-2</v>
      </c>
      <c r="BR121" s="27">
        <f t="shared" si="311"/>
        <v>0.46939518918602952</v>
      </c>
      <c r="BS121" s="27">
        <f t="shared" si="311"/>
        <v>-0.32567916841739386</v>
      </c>
      <c r="BT121" s="27">
        <f t="shared" si="312"/>
        <v>0.14371602076863566</v>
      </c>
      <c r="BZ121" t="str">
        <f t="shared" si="323"/>
        <v>21 Science, research, engineering and technology professionals</v>
      </c>
      <c r="CA121" s="68">
        <f t="shared" si="313"/>
        <v>0.19130522451234966</v>
      </c>
      <c r="CB121" s="68">
        <f t="shared" si="313"/>
        <v>2.1927662306437279E-2</v>
      </c>
      <c r="CC121" s="68">
        <f t="shared" si="313"/>
        <v>8.2476437412960291E-2</v>
      </c>
      <c r="CD121" s="68">
        <f t="shared" si="313"/>
        <v>-0.58919362919629581</v>
      </c>
      <c r="CE121" s="68">
        <f t="shared" si="314"/>
        <v>-0.50671719178333552</v>
      </c>
      <c r="CK121" t="str">
        <f t="shared" si="324"/>
        <v>21 Science, research, engineering and technology professionals</v>
      </c>
      <c r="CL121" s="68">
        <f t="shared" si="315"/>
        <v>-1.1921376724899346E-3</v>
      </c>
      <c r="CM121" s="68">
        <f t="shared" si="315"/>
        <v>8.0283950256446523E-2</v>
      </c>
      <c r="CN121" s="68">
        <f t="shared" si="315"/>
        <v>0.2628162950912929</v>
      </c>
      <c r="CO121" s="68">
        <f t="shared" si="315"/>
        <v>0.27631429613964087</v>
      </c>
      <c r="CP121" s="68">
        <f t="shared" si="316"/>
        <v>0.53913059123093376</v>
      </c>
    </row>
    <row r="122" spans="1:94" x14ac:dyDescent="0.2">
      <c r="A122" t="str">
        <f t="shared" si="298"/>
        <v>22 Health professionals</v>
      </c>
      <c r="B122" s="27">
        <f t="shared" si="299"/>
        <v>0.41504111725549131</v>
      </c>
      <c r="C122" s="27">
        <f t="shared" si="299"/>
        <v>0.31021041987744713</v>
      </c>
      <c r="D122" s="27">
        <f t="shared" si="299"/>
        <v>0.60181368282262637</v>
      </c>
      <c r="E122" s="27">
        <f t="shared" si="299"/>
        <v>1.0039492491780297</v>
      </c>
      <c r="F122" s="27">
        <f t="shared" si="300"/>
        <v>1.6057629320006561</v>
      </c>
      <c r="L122" t="str">
        <f t="shared" si="317"/>
        <v>22 Health professionals</v>
      </c>
      <c r="M122" s="27">
        <f t="shared" si="301"/>
        <v>1.1830745092005417</v>
      </c>
      <c r="N122" s="27">
        <f t="shared" si="301"/>
        <v>0.80706155079386921</v>
      </c>
      <c r="O122" s="27">
        <f t="shared" si="301"/>
        <v>0.80930821829880184</v>
      </c>
      <c r="P122" s="27">
        <f t="shared" si="301"/>
        <v>2.1168099187396869</v>
      </c>
      <c r="Q122" s="27">
        <f t="shared" si="302"/>
        <v>2.9261181370384888</v>
      </c>
      <c r="W122" t="str">
        <f t="shared" si="318"/>
        <v>22 Health professionals</v>
      </c>
      <c r="X122" s="27">
        <f t="shared" si="303"/>
        <v>3.1446498937779399</v>
      </c>
      <c r="Y122" s="27">
        <f t="shared" si="303"/>
        <v>9.0690870440672811E-2</v>
      </c>
      <c r="Z122" s="27">
        <f t="shared" si="303"/>
        <v>0.71766249908416313</v>
      </c>
      <c r="AA122" s="27">
        <f t="shared" si="303"/>
        <v>2.4304286547291376</v>
      </c>
      <c r="AB122" s="27">
        <f t="shared" si="304"/>
        <v>3.1480911538133007</v>
      </c>
      <c r="AH122" t="str">
        <f t="shared" si="319"/>
        <v>22 Health professionals</v>
      </c>
      <c r="AI122" s="27">
        <f t="shared" si="305"/>
        <v>-1.0683056965538524</v>
      </c>
      <c r="AJ122" s="27">
        <f t="shared" si="305"/>
        <v>-0.62718794003651723</v>
      </c>
      <c r="AK122" s="27">
        <f t="shared" si="305"/>
        <v>-2.3939237150910588</v>
      </c>
      <c r="AL122" s="27">
        <f t="shared" si="305"/>
        <v>-1.6480192020467235</v>
      </c>
      <c r="AM122" s="27">
        <f t="shared" si="306"/>
        <v>-4.0419429171377823</v>
      </c>
      <c r="AS122" t="str">
        <f t="shared" si="320"/>
        <v>22 Health professionals</v>
      </c>
      <c r="AT122" s="27">
        <f t="shared" si="307"/>
        <v>0.19756082816684251</v>
      </c>
      <c r="AU122" s="27">
        <f t="shared" si="307"/>
        <v>4.3799293191940647E-2</v>
      </c>
      <c r="AV122" s="27">
        <f t="shared" si="307"/>
        <v>6.2441652722712293E-2</v>
      </c>
      <c r="AW122" s="27">
        <f t="shared" si="307"/>
        <v>0.20261453891918646</v>
      </c>
      <c r="AX122" s="27">
        <f t="shared" si="308"/>
        <v>0.26505619164189875</v>
      </c>
      <c r="BD122" t="str">
        <f t="shared" si="321"/>
        <v>22 Health professionals</v>
      </c>
      <c r="BE122" s="27">
        <f t="shared" si="309"/>
        <v>0.90067108259857243</v>
      </c>
      <c r="BF122" s="27">
        <f t="shared" si="309"/>
        <v>0.25760988068379254</v>
      </c>
      <c r="BG122" s="27">
        <f t="shared" si="309"/>
        <v>-3.2133891669734904E-2</v>
      </c>
      <c r="BH122" s="27">
        <f t="shared" si="309"/>
        <v>0.39566529038462939</v>
      </c>
      <c r="BI122" s="27">
        <f t="shared" si="310"/>
        <v>0.36353139871489448</v>
      </c>
      <c r="BO122" t="str">
        <f t="shared" si="322"/>
        <v>22 Health professionals</v>
      </c>
      <c r="BP122" s="27">
        <f t="shared" si="311"/>
        <v>0.477781785051</v>
      </c>
      <c r="BQ122" s="27">
        <f t="shared" si="311"/>
        <v>-9.3032637573521981E-2</v>
      </c>
      <c r="BR122" s="27">
        <f t="shared" si="311"/>
        <v>-8.1700370374318432E-2</v>
      </c>
      <c r="BS122" s="27">
        <f t="shared" si="311"/>
        <v>-0.4843998245883947</v>
      </c>
      <c r="BT122" s="27">
        <f t="shared" si="312"/>
        <v>-0.56610019496271313</v>
      </c>
      <c r="BZ122" t="str">
        <f t="shared" si="323"/>
        <v>22 Health professionals</v>
      </c>
      <c r="CA122" s="68">
        <f t="shared" si="313"/>
        <v>0.28132505077391645</v>
      </c>
      <c r="CB122" s="68">
        <f t="shared" si="313"/>
        <v>-6.7240823128360327E-2</v>
      </c>
      <c r="CC122" s="68">
        <f t="shared" si="313"/>
        <v>-0.19857227256770371</v>
      </c>
      <c r="CD122" s="68">
        <f t="shared" si="313"/>
        <v>-0.35402969667374484</v>
      </c>
      <c r="CE122" s="68">
        <f t="shared" si="314"/>
        <v>-0.55260196924144855</v>
      </c>
      <c r="CK122" t="str">
        <f t="shared" si="324"/>
        <v>22 Health professionals</v>
      </c>
      <c r="CL122" s="68">
        <f t="shared" si="315"/>
        <v>6.8757052452361189E-3</v>
      </c>
      <c r="CM122" s="68">
        <f t="shared" si="315"/>
        <v>4.5938001787436344E-2</v>
      </c>
      <c r="CN122" s="68">
        <f t="shared" si="315"/>
        <v>1.8504911473682661E-2</v>
      </c>
      <c r="CO122" s="68">
        <f t="shared" si="315"/>
        <v>0.10044183997181214</v>
      </c>
      <c r="CP122" s="68">
        <f t="shared" si="316"/>
        <v>0.1189467514454948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0.4344952494993386</v>
      </c>
      <c r="C123" s="27">
        <f t="shared" si="299"/>
        <v>0.29466544928905902</v>
      </c>
      <c r="D123" s="27">
        <f t="shared" si="299"/>
        <v>0.47932466145178987</v>
      </c>
      <c r="E123" s="27">
        <f t="shared" si="299"/>
        <v>0.87641640133788279</v>
      </c>
      <c r="F123" s="27">
        <f t="shared" si="300"/>
        <v>1.3557410627896727</v>
      </c>
      <c r="L123" t="str">
        <f t="shared" si="317"/>
        <v>23 Teaching and other educational professionals</v>
      </c>
      <c r="M123" s="27">
        <f t="shared" si="301"/>
        <v>2.3308746490173426</v>
      </c>
      <c r="N123" s="27">
        <f t="shared" si="301"/>
        <v>1.8780043631893548</v>
      </c>
      <c r="O123" s="27">
        <f t="shared" si="301"/>
        <v>2.5083890040113666</v>
      </c>
      <c r="P123" s="27">
        <f t="shared" si="301"/>
        <v>5.0237739674037094</v>
      </c>
      <c r="Q123" s="27">
        <f t="shared" si="302"/>
        <v>7.532162971415076</v>
      </c>
      <c r="W123" t="str">
        <f t="shared" si="318"/>
        <v>23 Teaching and other educational professionals</v>
      </c>
      <c r="X123" s="27">
        <f t="shared" si="303"/>
        <v>-9.636113450163819E-2</v>
      </c>
      <c r="Y123" s="27">
        <f t="shared" si="303"/>
        <v>-0.14666929666564954</v>
      </c>
      <c r="Z123" s="27">
        <f t="shared" si="303"/>
        <v>-1.5427730873876282</v>
      </c>
      <c r="AA123" s="27">
        <f t="shared" si="303"/>
        <v>-1.7974056979781192</v>
      </c>
      <c r="AB123" s="27">
        <f t="shared" si="304"/>
        <v>-3.3401787853657474</v>
      </c>
      <c r="AH123" t="str">
        <f t="shared" si="319"/>
        <v>23 Teaching and other educational professionals</v>
      </c>
      <c r="AI123" s="27">
        <f t="shared" si="305"/>
        <v>-0.42852156059502278</v>
      </c>
      <c r="AJ123" s="27">
        <f t="shared" si="305"/>
        <v>-0.10101878469650449</v>
      </c>
      <c r="AK123" s="27">
        <f t="shared" si="305"/>
        <v>-0.3341089469448324</v>
      </c>
      <c r="AL123" s="27">
        <f t="shared" si="305"/>
        <v>3.3852740970036765E-2</v>
      </c>
      <c r="AM123" s="27">
        <f t="shared" si="306"/>
        <v>-0.30025620597479563</v>
      </c>
      <c r="AS123" t="str">
        <f t="shared" si="320"/>
        <v>23 Teaching and other educational professionals</v>
      </c>
      <c r="AT123" s="27">
        <f t="shared" si="307"/>
        <v>6.1431215698515118E-2</v>
      </c>
      <c r="AU123" s="27">
        <f t="shared" si="307"/>
        <v>-1.7041766220708077E-2</v>
      </c>
      <c r="AV123" s="27">
        <f t="shared" si="307"/>
        <v>-5.9008767690113983E-2</v>
      </c>
      <c r="AW123" s="27">
        <f t="shared" si="307"/>
        <v>-2.070102460625961E-2</v>
      </c>
      <c r="AX123" s="27">
        <f t="shared" si="308"/>
        <v>-7.9709792296373594E-2</v>
      </c>
      <c r="BD123" t="str">
        <f t="shared" si="321"/>
        <v>23 Teaching and other educational professionals</v>
      </c>
      <c r="BE123" s="27">
        <f t="shared" si="309"/>
        <v>0.18420432279605281</v>
      </c>
      <c r="BF123" s="27">
        <f t="shared" si="309"/>
        <v>0.22725685566118936</v>
      </c>
      <c r="BG123" s="27">
        <f t="shared" si="309"/>
        <v>-0.20068242102422018</v>
      </c>
      <c r="BH123" s="27">
        <f t="shared" si="309"/>
        <v>0.2193102318762159</v>
      </c>
      <c r="BI123" s="27">
        <f t="shared" si="310"/>
        <v>1.8627810851995719E-2</v>
      </c>
      <c r="BO123" t="str">
        <f t="shared" si="322"/>
        <v>23 Teaching and other educational professionals</v>
      </c>
      <c r="BP123" s="27">
        <f t="shared" si="311"/>
        <v>0.10389380189551667</v>
      </c>
      <c r="BQ123" s="27">
        <f t="shared" si="311"/>
        <v>-1.497213348833859E-2</v>
      </c>
      <c r="BR123" s="27">
        <f t="shared" si="311"/>
        <v>-0.12293457914850969</v>
      </c>
      <c r="BS123" s="27">
        <f t="shared" si="311"/>
        <v>-0.13799421658775568</v>
      </c>
      <c r="BT123" s="27">
        <f t="shared" si="312"/>
        <v>-0.26092879573626537</v>
      </c>
      <c r="BZ123" t="str">
        <f t="shared" si="323"/>
        <v>23 Teaching and other educational professionals</v>
      </c>
      <c r="CA123" s="68">
        <f t="shared" si="313"/>
        <v>7.9337905652581031E-2</v>
      </c>
      <c r="CB123" s="68">
        <f t="shared" si="313"/>
        <v>5.9278572045562972E-2</v>
      </c>
      <c r="CC123" s="68">
        <f t="shared" si="313"/>
        <v>-0.15196005358985298</v>
      </c>
      <c r="CD123" s="68">
        <f t="shared" si="313"/>
        <v>-0.22770385662071069</v>
      </c>
      <c r="CE123" s="68">
        <f t="shared" si="314"/>
        <v>-0.37966391021056367</v>
      </c>
      <c r="CK123" t="str">
        <f t="shared" si="324"/>
        <v>23 Teaching and other educational professionals</v>
      </c>
      <c r="CL123" s="68">
        <f t="shared" si="315"/>
        <v>5.7573260277798133E-3</v>
      </c>
      <c r="CM123" s="68">
        <f t="shared" si="315"/>
        <v>9.3739743665380376E-2</v>
      </c>
      <c r="CN123" s="68">
        <f t="shared" si="315"/>
        <v>3.5364410451036776E-2</v>
      </c>
      <c r="CO123" s="68">
        <f t="shared" si="315"/>
        <v>7.5758833762348321E-2</v>
      </c>
      <c r="CP123" s="68">
        <f t="shared" si="316"/>
        <v>0.1111232442133851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0.15210056007800726</v>
      </c>
      <c r="C124" s="27">
        <f t="shared" si="299"/>
        <v>0.11833874022018576</v>
      </c>
      <c r="D124" s="27">
        <f t="shared" si="299"/>
        <v>0.13836704459634419</v>
      </c>
      <c r="E124" s="27">
        <f t="shared" si="299"/>
        <v>0.25873815303637149</v>
      </c>
      <c r="F124" s="27">
        <f t="shared" si="300"/>
        <v>0.39710519763271568</v>
      </c>
      <c r="L124" t="str">
        <f t="shared" si="317"/>
        <v>24 Business, media and public service professionals</v>
      </c>
      <c r="M124" s="27">
        <f t="shared" si="301"/>
        <v>1.8621533253012359</v>
      </c>
      <c r="N124" s="27">
        <f t="shared" si="301"/>
        <v>1.3772831968016304</v>
      </c>
      <c r="O124" s="27">
        <f t="shared" si="301"/>
        <v>1.3653720652157126</v>
      </c>
      <c r="P124" s="27">
        <f t="shared" si="301"/>
        <v>2.7052430976386272</v>
      </c>
      <c r="Q124" s="27">
        <f t="shared" si="302"/>
        <v>4.0706151628543399</v>
      </c>
      <c r="W124" t="str">
        <f t="shared" si="318"/>
        <v>24 Business, media and public service professionals</v>
      </c>
      <c r="X124" s="27">
        <f t="shared" si="303"/>
        <v>3.4697581741328385</v>
      </c>
      <c r="Y124" s="27">
        <f t="shared" si="303"/>
        <v>0.96744409472225001</v>
      </c>
      <c r="Z124" s="27">
        <f t="shared" si="303"/>
        <v>0.6694747359447959</v>
      </c>
      <c r="AA124" s="27">
        <f t="shared" si="303"/>
        <v>2.1552592984597112</v>
      </c>
      <c r="AB124" s="27">
        <f t="shared" si="304"/>
        <v>2.8247340344045071</v>
      </c>
      <c r="AH124" t="str">
        <f t="shared" si="319"/>
        <v>24 Business, media and public service professionals</v>
      </c>
      <c r="AI124" s="27">
        <f t="shared" si="305"/>
        <v>4.112067298996358E-2</v>
      </c>
      <c r="AJ124" s="27">
        <f t="shared" si="305"/>
        <v>7.7395171028172394E-2</v>
      </c>
      <c r="AK124" s="27">
        <f t="shared" si="305"/>
        <v>-0.11905205056988333</v>
      </c>
      <c r="AL124" s="27">
        <f t="shared" si="305"/>
        <v>0.14532984492149392</v>
      </c>
      <c r="AM124" s="27">
        <f t="shared" si="306"/>
        <v>2.6277794351610595E-2</v>
      </c>
      <c r="AS124" t="str">
        <f t="shared" si="320"/>
        <v>24 Business, media and public service professionals</v>
      </c>
      <c r="AT124" s="27">
        <f t="shared" si="307"/>
        <v>0.52242666364112478</v>
      </c>
      <c r="AU124" s="27">
        <f t="shared" si="307"/>
        <v>0.21999341649143034</v>
      </c>
      <c r="AV124" s="27">
        <f t="shared" si="307"/>
        <v>0.18676569317683001</v>
      </c>
      <c r="AW124" s="27">
        <f t="shared" si="307"/>
        <v>0.59042463634777853</v>
      </c>
      <c r="AX124" s="27">
        <f t="shared" si="308"/>
        <v>0.77719032952460854</v>
      </c>
      <c r="BD124" t="str">
        <f t="shared" si="321"/>
        <v>24 Business, media and public service professionals</v>
      </c>
      <c r="BE124" s="27">
        <f t="shared" si="309"/>
        <v>0.8672506494161949</v>
      </c>
      <c r="BF124" s="27">
        <f t="shared" si="309"/>
        <v>0.50242914498970048</v>
      </c>
      <c r="BG124" s="27">
        <f t="shared" si="309"/>
        <v>-0.1318525619971842</v>
      </c>
      <c r="BH124" s="27">
        <f t="shared" si="309"/>
        <v>-5.2519546138480422E-2</v>
      </c>
      <c r="BI124" s="27">
        <f t="shared" si="310"/>
        <v>-0.18437210813566463</v>
      </c>
      <c r="BO124" t="str">
        <f t="shared" si="322"/>
        <v>24 Business, media and public service professionals</v>
      </c>
      <c r="BP124" s="27">
        <f t="shared" si="311"/>
        <v>0.25334582075092982</v>
      </c>
      <c r="BQ124" s="27">
        <f t="shared" si="311"/>
        <v>0.19777071901169663</v>
      </c>
      <c r="BR124" s="27">
        <f t="shared" si="311"/>
        <v>-0.20688696541439855</v>
      </c>
      <c r="BS124" s="27">
        <f t="shared" si="311"/>
        <v>-0.49599026246433597</v>
      </c>
      <c r="BT124" s="27">
        <f t="shared" si="312"/>
        <v>-0.70287722787873452</v>
      </c>
      <c r="BZ124" t="str">
        <f t="shared" si="323"/>
        <v>24 Business, media and public service professionals</v>
      </c>
      <c r="CA124" s="68">
        <f t="shared" si="313"/>
        <v>0.28172643776079553</v>
      </c>
      <c r="CB124" s="68">
        <f t="shared" si="313"/>
        <v>0.19750778680592029</v>
      </c>
      <c r="CC124" s="68">
        <f t="shared" si="313"/>
        <v>-0.32509526569941261</v>
      </c>
      <c r="CD124" s="68">
        <f t="shared" si="313"/>
        <v>-0.61423458540728704</v>
      </c>
      <c r="CE124" s="68">
        <f t="shared" si="314"/>
        <v>-0.93932985110669964</v>
      </c>
      <c r="CK124" t="str">
        <f t="shared" si="324"/>
        <v>24 Business, media and public service professionals</v>
      </c>
      <c r="CL124" s="68">
        <f t="shared" si="315"/>
        <v>5.4621554099348879E-2</v>
      </c>
      <c r="CM124" s="68">
        <f t="shared" si="315"/>
        <v>0.12574846073517831</v>
      </c>
      <c r="CN124" s="68">
        <f t="shared" si="315"/>
        <v>9.3085130867464283E-2</v>
      </c>
      <c r="CO124" s="68">
        <f t="shared" si="315"/>
        <v>0.22632234137771545</v>
      </c>
      <c r="CP124" s="68">
        <f t="shared" si="316"/>
        <v>0.31940747224517974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6.6720653603624225E-2</v>
      </c>
      <c r="C125" s="27">
        <f t="shared" si="299"/>
        <v>5.8568465868476055E-2</v>
      </c>
      <c r="D125" s="27">
        <f t="shared" si="299"/>
        <v>4.3192995730822858E-2</v>
      </c>
      <c r="E125" s="27">
        <f t="shared" si="299"/>
        <v>0.14340924261451338</v>
      </c>
      <c r="F125" s="27">
        <f t="shared" si="300"/>
        <v>0.18660223834533624</v>
      </c>
      <c r="L125" t="str">
        <f t="shared" si="317"/>
        <v>31 Science, engineering and technology associate professionals</v>
      </c>
      <c r="M125" s="27">
        <f t="shared" si="301"/>
        <v>0.27529216170041315</v>
      </c>
      <c r="N125" s="27">
        <f t="shared" si="301"/>
        <v>0.26521799493870568</v>
      </c>
      <c r="O125" s="27">
        <f t="shared" si="301"/>
        <v>0.13746896006050724</v>
      </c>
      <c r="P125" s="27">
        <f t="shared" si="301"/>
        <v>0.54929099088331301</v>
      </c>
      <c r="Q125" s="27">
        <f t="shared" si="302"/>
        <v>0.68675995094382025</v>
      </c>
      <c r="W125" t="str">
        <f t="shared" si="318"/>
        <v>31 Science, engineering and technology associate professionals</v>
      </c>
      <c r="X125" s="27">
        <f t="shared" si="303"/>
        <v>0.93431362953900754</v>
      </c>
      <c r="Y125" s="27">
        <f t="shared" si="303"/>
        <v>0.14843629211465315</v>
      </c>
      <c r="Z125" s="27">
        <f t="shared" si="303"/>
        <v>-1.4132750531437033E-3</v>
      </c>
      <c r="AA125" s="27">
        <f t="shared" si="303"/>
        <v>0.65984982396749148</v>
      </c>
      <c r="AB125" s="27">
        <f t="shared" si="304"/>
        <v>0.65843654891434777</v>
      </c>
      <c r="AH125" t="str">
        <f t="shared" si="319"/>
        <v>31 Science, engineering and technology associate professionals</v>
      </c>
      <c r="AI125" s="27">
        <f t="shared" si="305"/>
        <v>0.17453219742165094</v>
      </c>
      <c r="AJ125" s="27">
        <f t="shared" si="305"/>
        <v>4.4040886233248977E-2</v>
      </c>
      <c r="AK125" s="27">
        <f t="shared" si="305"/>
        <v>5.6855305872544393E-2</v>
      </c>
      <c r="AL125" s="27">
        <f t="shared" si="305"/>
        <v>0.25508471439631775</v>
      </c>
      <c r="AM125" s="27">
        <f t="shared" si="306"/>
        <v>0.31194002026886214</v>
      </c>
      <c r="AS125" t="str">
        <f t="shared" si="320"/>
        <v>31 Science, engineering and technology associate professionals</v>
      </c>
      <c r="AT125" s="27">
        <f t="shared" si="307"/>
        <v>0.31062011404401857</v>
      </c>
      <c r="AU125" s="27">
        <f t="shared" si="307"/>
        <v>6.4817491247382009E-2</v>
      </c>
      <c r="AV125" s="27">
        <f t="shared" si="307"/>
        <v>-0.17253238290550921</v>
      </c>
      <c r="AW125" s="27">
        <f t="shared" si="307"/>
        <v>6.4465121481096954E-2</v>
      </c>
      <c r="AX125" s="27">
        <f t="shared" si="308"/>
        <v>-0.10806726142441225</v>
      </c>
      <c r="BD125" t="str">
        <f t="shared" si="321"/>
        <v>31 Science, engineering and technology associate professionals</v>
      </c>
      <c r="BE125" s="27">
        <f t="shared" si="309"/>
        <v>0.15524889998441438</v>
      </c>
      <c r="BF125" s="27">
        <f t="shared" si="309"/>
        <v>0.14120363927803048</v>
      </c>
      <c r="BG125" s="27">
        <f t="shared" si="309"/>
        <v>-0.55734358009661289</v>
      </c>
      <c r="BH125" s="27">
        <f t="shared" si="309"/>
        <v>-0.44285787116428343</v>
      </c>
      <c r="BI125" s="27">
        <f t="shared" si="310"/>
        <v>-1.0002014512608963</v>
      </c>
      <c r="BO125" t="str">
        <f t="shared" si="322"/>
        <v>31 Science, engineering and technology associate professionals</v>
      </c>
      <c r="BP125" s="27">
        <f t="shared" si="311"/>
        <v>0.19265152471007463</v>
      </c>
      <c r="BQ125" s="27">
        <f t="shared" si="311"/>
        <v>3.2114846656769336E-2</v>
      </c>
      <c r="BR125" s="27">
        <f t="shared" si="311"/>
        <v>-0.20422580710519234</v>
      </c>
      <c r="BS125" s="27">
        <f t="shared" si="311"/>
        <v>-0.1228641578373868</v>
      </c>
      <c r="BT125" s="27">
        <f t="shared" si="312"/>
        <v>-0.32708996494257914</v>
      </c>
      <c r="BZ125" t="str">
        <f t="shared" si="323"/>
        <v>31 Science, engineering and technology associate professionals</v>
      </c>
      <c r="CA125" s="68">
        <f t="shared" si="313"/>
        <v>0.22951577826378755</v>
      </c>
      <c r="CB125" s="68">
        <f t="shared" si="313"/>
        <v>0.10726784282698887</v>
      </c>
      <c r="CC125" s="68">
        <f t="shared" si="313"/>
        <v>-0.24108916920318646</v>
      </c>
      <c r="CD125" s="68">
        <f t="shared" si="313"/>
        <v>-0.25006545723342521</v>
      </c>
      <c r="CE125" s="68">
        <f t="shared" si="314"/>
        <v>-0.49115462643661167</v>
      </c>
      <c r="CK125" t="str">
        <f t="shared" si="324"/>
        <v>31 Science, engineering and technology associate professionals</v>
      </c>
      <c r="CL125" s="68">
        <f t="shared" si="315"/>
        <v>3.4746726856136473E-2</v>
      </c>
      <c r="CM125" s="68">
        <f t="shared" si="315"/>
        <v>9.9173931209212585E-2</v>
      </c>
      <c r="CN125" s="68">
        <f t="shared" si="315"/>
        <v>5.8538687718746707E-2</v>
      </c>
      <c r="CO125" s="68">
        <f t="shared" si="315"/>
        <v>0.2185159765749406</v>
      </c>
      <c r="CP125" s="68">
        <f t="shared" si="316"/>
        <v>0.2770546642936873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1.7254641296189477E-2</v>
      </c>
      <c r="C126" s="27">
        <f t="shared" si="299"/>
        <v>7.7668425896445376E-3</v>
      </c>
      <c r="D126" s="27">
        <f t="shared" si="299"/>
        <v>6.7697442728479398E-2</v>
      </c>
      <c r="E126" s="27">
        <f t="shared" si="299"/>
        <v>9.188688440694448E-2</v>
      </c>
      <c r="F126" s="27">
        <f t="shared" si="300"/>
        <v>0.15958432713542386</v>
      </c>
      <c r="L126" t="str">
        <f t="shared" si="317"/>
        <v>32 Health and social care associate professionals</v>
      </c>
      <c r="M126" s="27">
        <f t="shared" si="301"/>
        <v>0.33787122503147615</v>
      </c>
      <c r="N126" s="27">
        <f t="shared" si="301"/>
        <v>0.26360686893256324</v>
      </c>
      <c r="O126" s="27">
        <f t="shared" si="301"/>
        <v>1.6840708641075584</v>
      </c>
      <c r="P126" s="27">
        <f t="shared" si="301"/>
        <v>1.9349848241667797</v>
      </c>
      <c r="Q126" s="27">
        <f t="shared" si="302"/>
        <v>3.6190556882743383</v>
      </c>
      <c r="W126" t="str">
        <f t="shared" si="318"/>
        <v>32 Health and social care associate professionals</v>
      </c>
      <c r="X126" s="27">
        <f t="shared" si="303"/>
        <v>1.0954170029693868</v>
      </c>
      <c r="Y126" s="27">
        <f t="shared" si="303"/>
        <v>0.15339767498768175</v>
      </c>
      <c r="Z126" s="27">
        <f t="shared" si="303"/>
        <v>4.2503709336012632</v>
      </c>
      <c r="AA126" s="27">
        <f t="shared" si="303"/>
        <v>3.5646352656584241</v>
      </c>
      <c r="AB126" s="27">
        <f t="shared" si="304"/>
        <v>7.8150061992596873</v>
      </c>
      <c r="AH126" t="str">
        <f t="shared" si="319"/>
        <v>32 Health and social care associate professionals</v>
      </c>
      <c r="AI126" s="27">
        <f t="shared" si="305"/>
        <v>-0.26292456603875358</v>
      </c>
      <c r="AJ126" s="27">
        <f t="shared" si="305"/>
        <v>-0.13092724988653215</v>
      </c>
      <c r="AK126" s="27">
        <f t="shared" si="305"/>
        <v>0.3802595044929773</v>
      </c>
      <c r="AL126" s="27">
        <f t="shared" si="305"/>
        <v>-1.2686872076124069</v>
      </c>
      <c r="AM126" s="27">
        <f t="shared" si="306"/>
        <v>-0.88842770311942965</v>
      </c>
      <c r="AS126" t="str">
        <f t="shared" si="320"/>
        <v>32 Health and social care associate professionals</v>
      </c>
      <c r="AT126" s="27">
        <f t="shared" si="307"/>
        <v>0.14620063217554691</v>
      </c>
      <c r="AU126" s="27">
        <f t="shared" si="307"/>
        <v>5.4635901356215655E-2</v>
      </c>
      <c r="AV126" s="27">
        <f t="shared" si="307"/>
        <v>0.43297313264953352</v>
      </c>
      <c r="AW126" s="27">
        <f t="shared" si="307"/>
        <v>0.34495490238835624</v>
      </c>
      <c r="AX126" s="27">
        <f t="shared" si="308"/>
        <v>0.77792803503788976</v>
      </c>
      <c r="BD126" t="str">
        <f t="shared" si="321"/>
        <v>32 Health and social care associate professionals</v>
      </c>
      <c r="BE126" s="27">
        <f t="shared" si="309"/>
        <v>0.6496726979023939</v>
      </c>
      <c r="BF126" s="27">
        <f t="shared" si="309"/>
        <v>0.3879990402338831</v>
      </c>
      <c r="BG126" s="27">
        <f t="shared" si="309"/>
        <v>2.2408342652747599</v>
      </c>
      <c r="BH126" s="27">
        <f t="shared" si="309"/>
        <v>1.670870460104485</v>
      </c>
      <c r="BI126" s="27">
        <f t="shared" si="310"/>
        <v>3.911704725379245</v>
      </c>
      <c r="BO126" t="str">
        <f t="shared" si="322"/>
        <v>32 Health and social care associate professionals</v>
      </c>
      <c r="BP126" s="27">
        <f t="shared" si="311"/>
        <v>0.33736030860176758</v>
      </c>
      <c r="BQ126" s="27">
        <f t="shared" si="311"/>
        <v>-4.2428642380468951E-2</v>
      </c>
      <c r="BR126" s="27">
        <f t="shared" si="311"/>
        <v>1.4007814053775967</v>
      </c>
      <c r="BS126" s="27">
        <f t="shared" si="311"/>
        <v>-0.27276935652402212</v>
      </c>
      <c r="BT126" s="27">
        <f t="shared" si="312"/>
        <v>1.1280120488535745</v>
      </c>
      <c r="BZ126" t="str">
        <f t="shared" si="323"/>
        <v>32 Health and social care associate professionals</v>
      </c>
      <c r="CA126" s="68">
        <f t="shared" si="313"/>
        <v>-5.516290217701314E-2</v>
      </c>
      <c r="CB126" s="68">
        <f t="shared" si="313"/>
        <v>-3.4089006008222289E-2</v>
      </c>
      <c r="CC126" s="68">
        <f t="shared" si="313"/>
        <v>0.1850152853133229</v>
      </c>
      <c r="CD126" s="68">
        <f t="shared" si="313"/>
        <v>-0.2374788692185591</v>
      </c>
      <c r="CE126" s="68">
        <f t="shared" si="314"/>
        <v>-5.24635839052362E-2</v>
      </c>
      <c r="CK126" t="str">
        <f t="shared" si="324"/>
        <v>32 Health and social care associate professionals</v>
      </c>
      <c r="CL126" s="68">
        <f t="shared" si="315"/>
        <v>-1.0414364694583678E-2</v>
      </c>
      <c r="CM126" s="68">
        <f t="shared" si="315"/>
        <v>2.733679896355326E-2</v>
      </c>
      <c r="CN126" s="68">
        <f t="shared" si="315"/>
        <v>8.6783243539205107E-2</v>
      </c>
      <c r="CO126" s="68">
        <f t="shared" si="315"/>
        <v>0.13276653712568776</v>
      </c>
      <c r="CP126" s="68">
        <f t="shared" si="316"/>
        <v>0.21954978066489286</v>
      </c>
    </row>
    <row r="127" spans="1:94" x14ac:dyDescent="0.2">
      <c r="A127" t="str">
        <f t="shared" si="298"/>
        <v>33 Protective service occupations</v>
      </c>
      <c r="B127" s="27">
        <f t="shared" si="299"/>
        <v>6.3680424062921431E-3</v>
      </c>
      <c r="C127" s="27">
        <f t="shared" si="299"/>
        <v>2.7018777232686586E-3</v>
      </c>
      <c r="D127" s="27">
        <f t="shared" si="299"/>
        <v>2.3027138728532043E-3</v>
      </c>
      <c r="E127" s="27">
        <f t="shared" si="299"/>
        <v>1.0357419198186821E-2</v>
      </c>
      <c r="F127" s="27">
        <f t="shared" si="300"/>
        <v>1.2660133071040025E-2</v>
      </c>
      <c r="L127" t="str">
        <f t="shared" si="317"/>
        <v>33 Protective service occupations</v>
      </c>
      <c r="M127" s="27">
        <f t="shared" si="301"/>
        <v>7.1006446697855885E-2</v>
      </c>
      <c r="N127" s="27">
        <f t="shared" si="301"/>
        <v>7.0883142253931886E-2</v>
      </c>
      <c r="O127" s="27">
        <f t="shared" si="301"/>
        <v>-2.3339308316103591E-2</v>
      </c>
      <c r="P127" s="27">
        <f t="shared" si="301"/>
        <v>0.14561657846496351</v>
      </c>
      <c r="Q127" s="27">
        <f t="shared" si="302"/>
        <v>0.12227727014885992</v>
      </c>
      <c r="W127" t="str">
        <f t="shared" si="318"/>
        <v>33 Protective service occupations</v>
      </c>
      <c r="X127" s="27">
        <f t="shared" si="303"/>
        <v>0.47413519304979346</v>
      </c>
      <c r="Y127" s="27">
        <f t="shared" si="303"/>
        <v>0.15960527484517706</v>
      </c>
      <c r="Z127" s="27">
        <f t="shared" si="303"/>
        <v>-0.21065459342507475</v>
      </c>
      <c r="AA127" s="27">
        <f t="shared" si="303"/>
        <v>0.75403701605595908</v>
      </c>
      <c r="AB127" s="27">
        <f t="shared" si="304"/>
        <v>0.54338242263088432</v>
      </c>
      <c r="AH127" t="str">
        <f t="shared" si="319"/>
        <v>33 Protective service occupations</v>
      </c>
      <c r="AI127" s="27">
        <f t="shared" si="305"/>
        <v>0.11644066054428409</v>
      </c>
      <c r="AJ127" s="27">
        <f t="shared" si="305"/>
        <v>4.8394002378207124E-2</v>
      </c>
      <c r="AK127" s="27">
        <f t="shared" si="305"/>
        <v>-5.7269358630262057E-2</v>
      </c>
      <c r="AL127" s="27">
        <f t="shared" si="305"/>
        <v>0.19550044785499099</v>
      </c>
      <c r="AM127" s="27">
        <f t="shared" si="306"/>
        <v>0.13823108922472893</v>
      </c>
      <c r="AS127" t="str">
        <f t="shared" si="320"/>
        <v>33 Protective service occupations</v>
      </c>
      <c r="AT127" s="27">
        <f t="shared" si="307"/>
        <v>3.4249470555367534E-2</v>
      </c>
      <c r="AU127" s="27">
        <f t="shared" si="307"/>
        <v>1.8144221549646344E-2</v>
      </c>
      <c r="AV127" s="27">
        <f t="shared" si="307"/>
        <v>-0.11208509803309846</v>
      </c>
      <c r="AW127" s="27">
        <f t="shared" si="307"/>
        <v>2.5714274110758162E-2</v>
      </c>
      <c r="AX127" s="27">
        <f t="shared" si="308"/>
        <v>-8.6370823922340301E-2</v>
      </c>
      <c r="BD127" t="str">
        <f t="shared" si="321"/>
        <v>33 Protective service occupations</v>
      </c>
      <c r="BE127" s="27">
        <f t="shared" si="309"/>
        <v>-2.359690488923083E-2</v>
      </c>
      <c r="BF127" s="27">
        <f t="shared" si="309"/>
        <v>2.8353436866677129E-3</v>
      </c>
      <c r="BG127" s="27">
        <f t="shared" si="309"/>
        <v>-0.46247215942432573</v>
      </c>
      <c r="BH127" s="27">
        <f t="shared" si="309"/>
        <v>-0.32265749516824693</v>
      </c>
      <c r="BI127" s="27">
        <f t="shared" si="310"/>
        <v>-0.78512965459257267</v>
      </c>
      <c r="BO127" t="str">
        <f t="shared" si="322"/>
        <v>33 Protective service occupations</v>
      </c>
      <c r="BP127" s="27">
        <f t="shared" si="311"/>
        <v>-6.8672906437250658E-2</v>
      </c>
      <c r="BQ127" s="27">
        <f t="shared" si="311"/>
        <v>-5.6309690409386493E-2</v>
      </c>
      <c r="BR127" s="27">
        <f t="shared" si="311"/>
        <v>-0.51483801967484033</v>
      </c>
      <c r="BS127" s="27">
        <f t="shared" si="311"/>
        <v>-0.38953700939156999</v>
      </c>
      <c r="BT127" s="27">
        <f t="shared" si="312"/>
        <v>-0.90437502906641032</v>
      </c>
      <c r="BZ127" t="str">
        <f t="shared" si="323"/>
        <v>33 Protective service occupations</v>
      </c>
      <c r="CA127" s="68">
        <f t="shared" si="313"/>
        <v>3.8661133997947794E-2</v>
      </c>
      <c r="CB127" s="68">
        <f t="shared" si="313"/>
        <v>4.2869510248479403E-2</v>
      </c>
      <c r="CC127" s="68">
        <f t="shared" si="313"/>
        <v>-0.28880519897348333</v>
      </c>
      <c r="CD127" s="68">
        <f t="shared" si="313"/>
        <v>-0.10214214306103842</v>
      </c>
      <c r="CE127" s="68">
        <f t="shared" si="314"/>
        <v>-0.39094734203452175</v>
      </c>
      <c r="CK127" t="str">
        <f t="shared" si="324"/>
        <v>33 Protective service occupations</v>
      </c>
      <c r="CL127" s="68">
        <f t="shared" si="315"/>
        <v>-4.3051171652188996E-2</v>
      </c>
      <c r="CM127" s="68">
        <f t="shared" si="315"/>
        <v>1.7550401399715587E-2</v>
      </c>
      <c r="CN127" s="68">
        <f t="shared" si="315"/>
        <v>-4.7002058140605235E-2</v>
      </c>
      <c r="CO127" s="68">
        <f t="shared" si="315"/>
        <v>-6.7160104570625906E-3</v>
      </c>
      <c r="CP127" s="68">
        <f t="shared" si="316"/>
        <v>-5.3718068597667826E-2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2.0291662619733003E-2</v>
      </c>
      <c r="C128" s="27">
        <f t="shared" si="299"/>
        <v>2.5372294122874006E-3</v>
      </c>
      <c r="D128" s="27">
        <f t="shared" si="299"/>
        <v>1.1822842847904885E-2</v>
      </c>
      <c r="E128" s="27">
        <f t="shared" si="299"/>
        <v>3.3587327099906306E-2</v>
      </c>
      <c r="F128" s="27">
        <f t="shared" si="300"/>
        <v>4.5410169947811191E-2</v>
      </c>
      <c r="L128" t="str">
        <f t="shared" si="317"/>
        <v>34 Culture, media and sports occupations</v>
      </c>
      <c r="M128" s="27">
        <f t="shared" si="301"/>
        <v>0.32607898511968414</v>
      </c>
      <c r="N128" s="27">
        <f t="shared" si="301"/>
        <v>0.13139579505047805</v>
      </c>
      <c r="O128" s="27">
        <f t="shared" si="301"/>
        <v>-6.4623706534889802E-3</v>
      </c>
      <c r="P128" s="27">
        <f t="shared" si="301"/>
        <v>0.51904564213807669</v>
      </c>
      <c r="Q128" s="27">
        <f t="shared" si="302"/>
        <v>0.51258327148458771</v>
      </c>
      <c r="W128" t="str">
        <f t="shared" si="318"/>
        <v>34 Culture, media and sports occupations</v>
      </c>
      <c r="X128" s="27">
        <f t="shared" si="303"/>
        <v>1.0551284190536476</v>
      </c>
      <c r="Y128" s="27">
        <f t="shared" si="303"/>
        <v>-0.33768139078316883</v>
      </c>
      <c r="Z128" s="27">
        <f t="shared" si="303"/>
        <v>-0.4016206566219287</v>
      </c>
      <c r="AA128" s="27">
        <f t="shared" si="303"/>
        <v>0.40050624507943722</v>
      </c>
      <c r="AB128" s="27">
        <f t="shared" si="304"/>
        <v>-1.114411542491478E-3</v>
      </c>
      <c r="AH128" t="str">
        <f t="shared" si="319"/>
        <v>34 Culture, media and sports occupations</v>
      </c>
      <c r="AI128" s="27">
        <f t="shared" si="305"/>
        <v>6.4076897654489373E-2</v>
      </c>
      <c r="AJ128" s="27">
        <f t="shared" si="305"/>
        <v>5.3367208173489444E-2</v>
      </c>
      <c r="AK128" s="27">
        <f t="shared" si="305"/>
        <v>-4.6541042620249551E-2</v>
      </c>
      <c r="AL128" s="27">
        <f t="shared" si="305"/>
        <v>0.13139195963285266</v>
      </c>
      <c r="AM128" s="27">
        <f t="shared" si="306"/>
        <v>8.4850917012603111E-2</v>
      </c>
      <c r="AS128" t="str">
        <f t="shared" si="320"/>
        <v>34 Culture, media and sports occupations</v>
      </c>
      <c r="AT128" s="27">
        <f t="shared" si="307"/>
        <v>0.1119133923352908</v>
      </c>
      <c r="AU128" s="27">
        <f t="shared" si="307"/>
        <v>-1.9252421242221707E-2</v>
      </c>
      <c r="AV128" s="27">
        <f t="shared" si="307"/>
        <v>-9.229323656756877E-2</v>
      </c>
      <c r="AW128" s="27">
        <f t="shared" si="307"/>
        <v>2.3191437228602896E-2</v>
      </c>
      <c r="AX128" s="27">
        <f t="shared" si="308"/>
        <v>-6.9101799338965875E-2</v>
      </c>
      <c r="BD128" t="str">
        <f t="shared" si="321"/>
        <v>34 Culture, media and sports occupations</v>
      </c>
      <c r="BE128" s="27">
        <f t="shared" si="309"/>
        <v>0.27800126663862623</v>
      </c>
      <c r="BF128" s="27">
        <f t="shared" si="309"/>
        <v>-0.10138412571831878</v>
      </c>
      <c r="BG128" s="27">
        <f t="shared" si="309"/>
        <v>-0.36735224131075572</v>
      </c>
      <c r="BH128" s="27">
        <f t="shared" si="309"/>
        <v>-8.7544772791601555E-2</v>
      </c>
      <c r="BI128" s="27">
        <f t="shared" si="310"/>
        <v>-0.45489701410235728</v>
      </c>
      <c r="BO128" t="str">
        <f t="shared" si="322"/>
        <v>34 Culture, media and sports occupations</v>
      </c>
      <c r="BP128" s="27">
        <f t="shared" si="311"/>
        <v>2.2134276078593307E-2</v>
      </c>
      <c r="BQ128" s="27">
        <f t="shared" si="311"/>
        <v>-0.10247819259793001</v>
      </c>
      <c r="BR128" s="27">
        <f t="shared" si="311"/>
        <v>-0.1945447006007211</v>
      </c>
      <c r="BS128" s="27">
        <f t="shared" si="311"/>
        <v>-0.16320730793880689</v>
      </c>
      <c r="BT128" s="27">
        <f t="shared" si="312"/>
        <v>-0.35775200853952799</v>
      </c>
      <c r="BZ128" t="str">
        <f t="shared" si="323"/>
        <v>34 Culture, media and sports occupations</v>
      </c>
      <c r="CA128" s="68">
        <f t="shared" si="313"/>
        <v>3.0199165492078017E-2</v>
      </c>
      <c r="CB128" s="68">
        <f t="shared" si="313"/>
        <v>-1.3593162021722227E-2</v>
      </c>
      <c r="CC128" s="68">
        <f t="shared" si="313"/>
        <v>-0.20027024927811382</v>
      </c>
      <c r="CD128" s="68">
        <f t="shared" si="313"/>
        <v>-0.14842531243650753</v>
      </c>
      <c r="CE128" s="68">
        <f t="shared" si="314"/>
        <v>-0.34869556171462135</v>
      </c>
      <c r="CK128" t="str">
        <f t="shared" si="324"/>
        <v>34 Culture, media and sports occupations</v>
      </c>
      <c r="CL128" s="68">
        <f t="shared" si="315"/>
        <v>1.2177640993683847E-2</v>
      </c>
      <c r="CM128" s="68">
        <f t="shared" si="315"/>
        <v>1.7778761860666126E-2</v>
      </c>
      <c r="CN128" s="68">
        <f t="shared" si="315"/>
        <v>-1.1299584295626497E-3</v>
      </c>
      <c r="CO128" s="68">
        <f t="shared" si="315"/>
        <v>9.3547828488043577E-2</v>
      </c>
      <c r="CP128" s="68">
        <f t="shared" si="316"/>
        <v>9.2417870058480928E-2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8.266660477641069E-2</v>
      </c>
      <c r="C129" s="27">
        <f t="shared" si="299"/>
        <v>5.4350483718170028E-2</v>
      </c>
      <c r="D129" s="27">
        <f t="shared" si="299"/>
        <v>9.3399105303111796E-2</v>
      </c>
      <c r="E129" s="27">
        <f t="shared" si="299"/>
        <v>0.18192459786597803</v>
      </c>
      <c r="F129" s="27">
        <f t="shared" si="300"/>
        <v>0.27532370316908983</v>
      </c>
      <c r="L129" t="str">
        <f t="shared" si="317"/>
        <v>35 Business and public service associate professionals</v>
      </c>
      <c r="M129" s="27">
        <f t="shared" si="301"/>
        <v>0.88698675628396861</v>
      </c>
      <c r="N129" s="27">
        <f t="shared" si="301"/>
        <v>0.55540904140441771</v>
      </c>
      <c r="O129" s="27">
        <f t="shared" si="301"/>
        <v>0.94929227304724062</v>
      </c>
      <c r="P129" s="27">
        <f t="shared" si="301"/>
        <v>1.7503521271831142</v>
      </c>
      <c r="Q129" s="27">
        <f t="shared" si="302"/>
        <v>2.6996444002303548</v>
      </c>
      <c r="W129" t="str">
        <f t="shared" si="318"/>
        <v>35 Business and public service associate professionals</v>
      </c>
      <c r="X129" s="27">
        <f t="shared" si="303"/>
        <v>1.8277995290227693</v>
      </c>
      <c r="Y129" s="27">
        <f t="shared" si="303"/>
        <v>-0.12468091890052513</v>
      </c>
      <c r="Z129" s="27">
        <f t="shared" si="303"/>
        <v>0.54188572793396972</v>
      </c>
      <c r="AA129" s="27">
        <f t="shared" si="303"/>
        <v>1.427556708195862</v>
      </c>
      <c r="AB129" s="27">
        <f t="shared" si="304"/>
        <v>1.9694424361298317</v>
      </c>
      <c r="AH129" t="str">
        <f t="shared" si="319"/>
        <v>35 Business and public service associate professionals</v>
      </c>
      <c r="AI129" s="27">
        <f t="shared" si="305"/>
        <v>0.40157431615851191</v>
      </c>
      <c r="AJ129" s="27">
        <f t="shared" si="305"/>
        <v>9.0890175642878823E-2</v>
      </c>
      <c r="AK129" s="27">
        <f t="shared" si="305"/>
        <v>0.14565685596247135</v>
      </c>
      <c r="AL129" s="27">
        <f t="shared" si="305"/>
        <v>0.52759907627633007</v>
      </c>
      <c r="AM129" s="27">
        <f t="shared" si="306"/>
        <v>0.67325593223880142</v>
      </c>
      <c r="AS129" t="str">
        <f t="shared" si="320"/>
        <v>35 Business and public service associate professionals</v>
      </c>
      <c r="AT129" s="27">
        <f t="shared" si="307"/>
        <v>0.33303188685411245</v>
      </c>
      <c r="AU129" s="27">
        <f t="shared" si="307"/>
        <v>6.923931780354442E-2</v>
      </c>
      <c r="AV129" s="27">
        <f t="shared" si="307"/>
        <v>0.12383357866644218</v>
      </c>
      <c r="AW129" s="27">
        <f t="shared" si="307"/>
        <v>0.43134156313607575</v>
      </c>
      <c r="AX129" s="27">
        <f t="shared" si="308"/>
        <v>0.55517514180251792</v>
      </c>
      <c r="BD129" t="str">
        <f t="shared" si="321"/>
        <v>35 Business and public service associate professionals</v>
      </c>
      <c r="BE129" s="27">
        <f t="shared" si="309"/>
        <v>0.40527430282967547</v>
      </c>
      <c r="BF129" s="27">
        <f t="shared" si="309"/>
        <v>0.39678604070143475</v>
      </c>
      <c r="BG129" s="27">
        <f t="shared" si="309"/>
        <v>-0.67798144627241186</v>
      </c>
      <c r="BH129" s="27">
        <f t="shared" si="309"/>
        <v>-0.45932698906932945</v>
      </c>
      <c r="BI129" s="27">
        <f t="shared" si="310"/>
        <v>-1.1373084353417413</v>
      </c>
      <c r="BO129" t="str">
        <f t="shared" si="322"/>
        <v>35 Business and public service associate professionals</v>
      </c>
      <c r="BP129" s="27">
        <f t="shared" si="311"/>
        <v>5.3826442237504324E-2</v>
      </c>
      <c r="BQ129" s="27">
        <f t="shared" si="311"/>
        <v>-0.16445930034739664</v>
      </c>
      <c r="BR129" s="27">
        <f t="shared" si="311"/>
        <v>-0.44945284697488663</v>
      </c>
      <c r="BS129" s="27">
        <f t="shared" si="311"/>
        <v>-0.94346692389254461</v>
      </c>
      <c r="BT129" s="27">
        <f t="shared" si="312"/>
        <v>-1.3929197708674312</v>
      </c>
      <c r="BZ129" t="str">
        <f t="shared" si="323"/>
        <v>35 Business and public service associate professionals</v>
      </c>
      <c r="CA129" s="68">
        <f t="shared" si="313"/>
        <v>0.16466736594092168</v>
      </c>
      <c r="CB129" s="68">
        <f t="shared" si="313"/>
        <v>-2.8566705116540803E-2</v>
      </c>
      <c r="CC129" s="68">
        <f t="shared" si="313"/>
        <v>-0.66468134829847303</v>
      </c>
      <c r="CD129" s="68">
        <f t="shared" si="313"/>
        <v>-0.96600923243170733</v>
      </c>
      <c r="CE129" s="68">
        <f t="shared" si="314"/>
        <v>-1.6306905807301804</v>
      </c>
      <c r="CK129" t="str">
        <f t="shared" si="324"/>
        <v>35 Business and public service associate professionals</v>
      </c>
      <c r="CL129" s="68">
        <f t="shared" si="315"/>
        <v>-5.6754393993630026E-2</v>
      </c>
      <c r="CM129" s="68">
        <f t="shared" si="315"/>
        <v>0.10056265855250734</v>
      </c>
      <c r="CN129" s="68">
        <f t="shared" si="315"/>
        <v>-5.5977491908008603E-2</v>
      </c>
      <c r="CO129" s="68">
        <f t="shared" si="315"/>
        <v>0.2767006135877923</v>
      </c>
      <c r="CP129" s="68">
        <f t="shared" si="316"/>
        <v>0.2207231216797837</v>
      </c>
    </row>
    <row r="130" spans="1:94" x14ac:dyDescent="0.2">
      <c r="A130" t="str">
        <f t="shared" si="298"/>
        <v>41 Administrative occupations</v>
      </c>
      <c r="B130" s="27">
        <f t="shared" si="299"/>
        <v>6.5383987562068036E-2</v>
      </c>
      <c r="C130" s="27">
        <f t="shared" si="299"/>
        <v>6.0355250357191359E-2</v>
      </c>
      <c r="D130" s="27">
        <f t="shared" si="299"/>
        <v>0.13877277026187818</v>
      </c>
      <c r="E130" s="27">
        <f t="shared" si="299"/>
        <v>0.24388119780101014</v>
      </c>
      <c r="F130" s="27">
        <f t="shared" si="300"/>
        <v>0.38265396806288832</v>
      </c>
      <c r="L130" t="str">
        <f t="shared" si="317"/>
        <v>41 Administrative occupations</v>
      </c>
      <c r="M130" s="27">
        <f t="shared" si="301"/>
        <v>0.64885759908293705</v>
      </c>
      <c r="N130" s="27">
        <f t="shared" si="301"/>
        <v>0.621890551894281</v>
      </c>
      <c r="O130" s="27">
        <f t="shared" si="301"/>
        <v>1.5308754913005052</v>
      </c>
      <c r="P130" s="27">
        <f t="shared" si="301"/>
        <v>2.6003329708931613</v>
      </c>
      <c r="Q130" s="27">
        <f t="shared" si="302"/>
        <v>4.1312084621936664</v>
      </c>
      <c r="W130" t="str">
        <f t="shared" si="318"/>
        <v>41 Administrative occupations</v>
      </c>
      <c r="X130" s="27">
        <f t="shared" si="303"/>
        <v>2.1588003424066127</v>
      </c>
      <c r="Y130" s="27">
        <f t="shared" si="303"/>
        <v>0.48892240402397746</v>
      </c>
      <c r="Z130" s="27">
        <f t="shared" si="303"/>
        <v>3.2047557571416547</v>
      </c>
      <c r="AA130" s="27">
        <f t="shared" si="303"/>
        <v>5.1220996434653614</v>
      </c>
      <c r="AB130" s="27">
        <f t="shared" si="304"/>
        <v>8.3268554006070161</v>
      </c>
      <c r="AH130" t="str">
        <f t="shared" si="319"/>
        <v>41 Administrative occupations</v>
      </c>
      <c r="AI130" s="27">
        <f t="shared" si="305"/>
        <v>0.60561439063192513</v>
      </c>
      <c r="AJ130" s="27">
        <f t="shared" si="305"/>
        <v>4.858677446576376E-2</v>
      </c>
      <c r="AK130" s="27">
        <f t="shared" si="305"/>
        <v>0.84073515774240004</v>
      </c>
      <c r="AL130" s="27">
        <f t="shared" si="305"/>
        <v>1.3538246140766699</v>
      </c>
      <c r="AM130" s="27">
        <f t="shared" si="306"/>
        <v>2.1945597718190699</v>
      </c>
      <c r="AS130" t="str">
        <f t="shared" si="320"/>
        <v>41 Administrative occupations</v>
      </c>
      <c r="AT130" s="27">
        <f t="shared" si="307"/>
        <v>0.60965625875388785</v>
      </c>
      <c r="AU130" s="27">
        <f t="shared" si="307"/>
        <v>0.26173728496163751</v>
      </c>
      <c r="AV130" s="27">
        <f t="shared" si="307"/>
        <v>0.52180721668181462</v>
      </c>
      <c r="AW130" s="27">
        <f t="shared" si="307"/>
        <v>1.1859571471438226</v>
      </c>
      <c r="AX130" s="27">
        <f t="shared" si="308"/>
        <v>1.7077643638256372</v>
      </c>
      <c r="BD130" t="str">
        <f t="shared" si="321"/>
        <v>41 Administrative occupations</v>
      </c>
      <c r="BE130" s="27">
        <f t="shared" si="309"/>
        <v>0.40572585005044992</v>
      </c>
      <c r="BF130" s="27">
        <f t="shared" si="309"/>
        <v>1.419933635650775</v>
      </c>
      <c r="BG130" s="27">
        <f t="shared" si="309"/>
        <v>-0.6263370883529511</v>
      </c>
      <c r="BH130" s="27">
        <f t="shared" si="309"/>
        <v>-1.5575376151431453</v>
      </c>
      <c r="BI130" s="27">
        <f t="shared" si="310"/>
        <v>-2.1838747034960964</v>
      </c>
      <c r="BO130" t="str">
        <f t="shared" si="322"/>
        <v>41 Administrative occupations</v>
      </c>
      <c r="BP130" s="27">
        <f t="shared" si="311"/>
        <v>-0.23054025917979004</v>
      </c>
      <c r="BQ130" s="27">
        <f t="shared" si="311"/>
        <v>-0.48973369100511732</v>
      </c>
      <c r="BR130" s="27">
        <f t="shared" si="311"/>
        <v>-0.12560990944624706</v>
      </c>
      <c r="BS130" s="27">
        <f t="shared" si="311"/>
        <v>-4.8479537268973338</v>
      </c>
      <c r="BT130" s="27">
        <f t="shared" si="312"/>
        <v>-4.9735636363435809</v>
      </c>
      <c r="BZ130" t="str">
        <f t="shared" si="323"/>
        <v>41 Administrative occupations</v>
      </c>
      <c r="CA130" s="68">
        <f t="shared" si="313"/>
        <v>-0.66951071778021287</v>
      </c>
      <c r="CB130" s="68">
        <f t="shared" si="313"/>
        <v>-0.16098217775827806</v>
      </c>
      <c r="CC130" s="68">
        <f t="shared" si="313"/>
        <v>-2.0361858809073397</v>
      </c>
      <c r="CD130" s="68">
        <f t="shared" si="313"/>
        <v>-3.7094678036635207</v>
      </c>
      <c r="CE130" s="68">
        <f t="shared" si="314"/>
        <v>-5.7456536845708603</v>
      </c>
      <c r="CK130" t="str">
        <f t="shared" si="324"/>
        <v>41 Administrative occupations</v>
      </c>
      <c r="CL130" s="68">
        <f t="shared" si="315"/>
        <v>-0.48592721096429092</v>
      </c>
      <c r="CM130" s="68">
        <f t="shared" si="315"/>
        <v>0.49986620622988664</v>
      </c>
      <c r="CN130" s="68">
        <f t="shared" si="315"/>
        <v>-0.11568807342622778</v>
      </c>
      <c r="CO130" s="68">
        <f t="shared" si="315"/>
        <v>-0.15585819159712955</v>
      </c>
      <c r="CP130" s="68">
        <f t="shared" si="316"/>
        <v>-0.27154626502335732</v>
      </c>
    </row>
    <row r="131" spans="1:94" x14ac:dyDescent="0.2">
      <c r="A131" t="str">
        <f t="shared" si="298"/>
        <v>42 Secretarial and related occupations</v>
      </c>
      <c r="B131" s="27">
        <f t="shared" si="299"/>
        <v>4.3784060281864198E-3</v>
      </c>
      <c r="C131" s="27">
        <f t="shared" si="299"/>
        <v>2.5475015428170211E-3</v>
      </c>
      <c r="D131" s="27">
        <f t="shared" si="299"/>
        <v>1.3428078254880627E-2</v>
      </c>
      <c r="E131" s="27">
        <f t="shared" si="299"/>
        <v>3.5722170090001872E-2</v>
      </c>
      <c r="F131" s="27">
        <f t="shared" si="300"/>
        <v>4.9150248344882498E-2</v>
      </c>
      <c r="L131" t="str">
        <f t="shared" si="317"/>
        <v>42 Secretarial and related occupations</v>
      </c>
      <c r="M131" s="27">
        <f t="shared" si="301"/>
        <v>4.4856487924046951E-2</v>
      </c>
      <c r="N131" s="27">
        <f t="shared" si="301"/>
        <v>7.7504797830465599E-2</v>
      </c>
      <c r="O131" s="27">
        <f t="shared" si="301"/>
        <v>0.25808254464596547</v>
      </c>
      <c r="P131" s="27">
        <f t="shared" si="301"/>
        <v>0.4320155174182605</v>
      </c>
      <c r="Q131" s="27">
        <f t="shared" si="302"/>
        <v>0.69009806206422597</v>
      </c>
      <c r="W131" t="str">
        <f t="shared" si="318"/>
        <v>42 Secretarial and related occupations</v>
      </c>
      <c r="X131" s="27">
        <f t="shared" si="303"/>
        <v>0.20184132135600086</v>
      </c>
      <c r="Y131" s="27">
        <f t="shared" si="303"/>
        <v>-0.12219015881735018</v>
      </c>
      <c r="Z131" s="27">
        <f t="shared" si="303"/>
        <v>0.57221688354959133</v>
      </c>
      <c r="AA131" s="27">
        <f t="shared" si="303"/>
        <v>0.66377739767997834</v>
      </c>
      <c r="AB131" s="27">
        <f t="shared" si="304"/>
        <v>1.2359942812295697</v>
      </c>
      <c r="AH131" t="str">
        <f t="shared" si="319"/>
        <v>42 Secretarial and related occupations</v>
      </c>
      <c r="AI131" s="27">
        <f t="shared" si="305"/>
        <v>6.4940382644587791E-2</v>
      </c>
      <c r="AJ131" s="27">
        <f t="shared" si="305"/>
        <v>-2.2946010625216173E-2</v>
      </c>
      <c r="AK131" s="27">
        <f t="shared" si="305"/>
        <v>8.2510492876329167E-2</v>
      </c>
      <c r="AL131" s="27">
        <f t="shared" si="305"/>
        <v>-0.11440846994421672</v>
      </c>
      <c r="AM131" s="27">
        <f t="shared" si="306"/>
        <v>-3.1897977067887551E-2</v>
      </c>
      <c r="AS131" t="str">
        <f t="shared" si="320"/>
        <v>42 Secretarial and related occupations</v>
      </c>
      <c r="AT131" s="27">
        <f t="shared" si="307"/>
        <v>6.1440099260167136E-3</v>
      </c>
      <c r="AU131" s="27">
        <f t="shared" si="307"/>
        <v>-3.2752594328550044E-3</v>
      </c>
      <c r="AV131" s="27">
        <f t="shared" si="307"/>
        <v>3.6754310785431454E-2</v>
      </c>
      <c r="AW131" s="27">
        <f t="shared" si="307"/>
        <v>-0.15985320005122783</v>
      </c>
      <c r="AX131" s="27">
        <f t="shared" si="308"/>
        <v>-0.12309888926579637</v>
      </c>
      <c r="BD131" t="str">
        <f t="shared" si="321"/>
        <v>42 Secretarial and related occupations</v>
      </c>
      <c r="BE131" s="27">
        <f t="shared" si="309"/>
        <v>-9.7744863863580722E-2</v>
      </c>
      <c r="BF131" s="27">
        <f t="shared" si="309"/>
        <v>0.15644826875690088</v>
      </c>
      <c r="BG131" s="27">
        <f t="shared" si="309"/>
        <v>-0.2722989502907196</v>
      </c>
      <c r="BH131" s="27">
        <f t="shared" si="309"/>
        <v>-2.065980626135846</v>
      </c>
      <c r="BI131" s="27">
        <f t="shared" si="310"/>
        <v>-2.3382795764265656</v>
      </c>
      <c r="BO131" t="str">
        <f t="shared" si="322"/>
        <v>42 Secretarial and related occupations</v>
      </c>
      <c r="BP131" s="27">
        <f t="shared" si="311"/>
        <v>-0.35519502225185784</v>
      </c>
      <c r="BQ131" s="27">
        <f t="shared" si="311"/>
        <v>-0.43471956507400478</v>
      </c>
      <c r="BR131" s="27">
        <f t="shared" si="311"/>
        <v>-0.6772669154951485</v>
      </c>
      <c r="BS131" s="27">
        <f t="shared" si="311"/>
        <v>-1.8075319887306569</v>
      </c>
      <c r="BT131" s="27">
        <f t="shared" si="312"/>
        <v>-2.4847989042258054</v>
      </c>
      <c r="BZ131" t="str">
        <f t="shared" si="323"/>
        <v>42 Secretarial and related occupations</v>
      </c>
      <c r="CA131" s="68">
        <f t="shared" si="313"/>
        <v>-0.18602400853766365</v>
      </c>
      <c r="CB131" s="68">
        <f t="shared" si="313"/>
        <v>-0.26123635775487664</v>
      </c>
      <c r="CC131" s="68">
        <f t="shared" si="313"/>
        <v>-1.1450200890505504</v>
      </c>
      <c r="CD131" s="68">
        <f t="shared" si="313"/>
        <v>-1.4297856377586289</v>
      </c>
      <c r="CE131" s="68">
        <f t="shared" si="314"/>
        <v>-2.5748057268091795</v>
      </c>
      <c r="CK131" t="str">
        <f t="shared" si="324"/>
        <v>42 Secretarial and related occupations</v>
      </c>
      <c r="CL131" s="68">
        <f t="shared" si="315"/>
        <v>-6.2246411454031314E-2</v>
      </c>
      <c r="CM131" s="68">
        <f t="shared" si="315"/>
        <v>0.16267309935181706</v>
      </c>
      <c r="CN131" s="68">
        <f t="shared" si="315"/>
        <v>-1.9747086983793238E-2</v>
      </c>
      <c r="CO131" s="68">
        <f t="shared" si="315"/>
        <v>-6.4348244700268009E-2</v>
      </c>
      <c r="CP131" s="68">
        <f t="shared" si="316"/>
        <v>-8.4095331684061247E-2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-3.3530861043431955E-3</v>
      </c>
      <c r="C132" s="27">
        <f t="shared" si="299"/>
        <v>3.0637198147705352E-3</v>
      </c>
      <c r="D132" s="27">
        <f t="shared" si="299"/>
        <v>2.5131175121562085E-3</v>
      </c>
      <c r="E132" s="27">
        <f t="shared" si="299"/>
        <v>7.3296207323051976E-3</v>
      </c>
      <c r="F132" s="27">
        <f t="shared" si="300"/>
        <v>9.8427382444614062E-3</v>
      </c>
      <c r="L132" t="str">
        <f t="shared" si="317"/>
        <v>51 Skilled agricultural and related trades</v>
      </c>
      <c r="M132" s="27">
        <f t="shared" si="301"/>
        <v>7.0908322208397406E-3</v>
      </c>
      <c r="N132" s="27">
        <f t="shared" si="301"/>
        <v>-2.3779033206559608E-3</v>
      </c>
      <c r="O132" s="27">
        <f t="shared" si="301"/>
        <v>7.665617736392627E-3</v>
      </c>
      <c r="P132" s="27">
        <f t="shared" si="301"/>
        <v>4.0324428161554307E-2</v>
      </c>
      <c r="Q132" s="27">
        <f t="shared" si="302"/>
        <v>4.7990045897946934E-2</v>
      </c>
      <c r="W132" t="str">
        <f t="shared" si="318"/>
        <v>51 Skilled agricultural and related trades</v>
      </c>
      <c r="X132" s="27">
        <f t="shared" si="303"/>
        <v>0.14272484979108635</v>
      </c>
      <c r="Y132" s="27">
        <f t="shared" si="303"/>
        <v>5.7974239367103997E-2</v>
      </c>
      <c r="Z132" s="27">
        <f t="shared" si="303"/>
        <v>7.9999252674619048E-2</v>
      </c>
      <c r="AA132" s="27">
        <f t="shared" si="303"/>
        <v>0.3781883586923499</v>
      </c>
      <c r="AB132" s="27">
        <f t="shared" si="304"/>
        <v>0.45818761136696895</v>
      </c>
      <c r="AH132" t="str">
        <f t="shared" si="319"/>
        <v>51 Skilled agricultural and related trades</v>
      </c>
      <c r="AI132" s="27">
        <f t="shared" si="305"/>
        <v>0.12558391465573315</v>
      </c>
      <c r="AJ132" s="27">
        <f t="shared" si="305"/>
        <v>-3.9100033202131124E-2</v>
      </c>
      <c r="AK132" s="27">
        <f t="shared" si="305"/>
        <v>4.0889328896995814E-2</v>
      </c>
      <c r="AL132" s="27">
        <f t="shared" si="305"/>
        <v>0.1579800983613836</v>
      </c>
      <c r="AM132" s="27">
        <f t="shared" si="306"/>
        <v>0.19886942725837942</v>
      </c>
      <c r="AS132" t="str">
        <f t="shared" si="320"/>
        <v>51 Skilled agricultural and related trades</v>
      </c>
      <c r="AT132" s="27">
        <f t="shared" si="307"/>
        <v>0.15349407060580511</v>
      </c>
      <c r="AU132" s="27">
        <f t="shared" si="307"/>
        <v>-8.9307199556113437E-3</v>
      </c>
      <c r="AV132" s="27">
        <f t="shared" si="307"/>
        <v>4.3659218086591789E-2</v>
      </c>
      <c r="AW132" s="27">
        <f t="shared" si="307"/>
        <v>0.25577248146182174</v>
      </c>
      <c r="AX132" s="27">
        <f t="shared" si="308"/>
        <v>0.29943169954841353</v>
      </c>
      <c r="BD132" t="str">
        <f t="shared" si="321"/>
        <v>51 Skilled agricultural and related trades</v>
      </c>
      <c r="BE132" s="27">
        <f t="shared" si="309"/>
        <v>4.2677171680689296E-2</v>
      </c>
      <c r="BF132" s="27">
        <f t="shared" si="309"/>
        <v>-5.7905530997359622E-2</v>
      </c>
      <c r="BG132" s="27">
        <f t="shared" si="309"/>
        <v>-5.8433561037096515E-2</v>
      </c>
      <c r="BH132" s="27">
        <f t="shared" si="309"/>
        <v>1.0940548599309596E-2</v>
      </c>
      <c r="BI132" s="27">
        <f t="shared" si="310"/>
        <v>-4.7493012437786919E-2</v>
      </c>
      <c r="BO132" t="str">
        <f t="shared" si="322"/>
        <v>51 Skilled agricultural and related trades</v>
      </c>
      <c r="BP132" s="27">
        <f t="shared" si="311"/>
        <v>8.8464518771205425E-2</v>
      </c>
      <c r="BQ132" s="27">
        <f t="shared" si="311"/>
        <v>-0.19470923917579008</v>
      </c>
      <c r="BR132" s="27">
        <f t="shared" si="311"/>
        <v>-5.6728671174951506E-2</v>
      </c>
      <c r="BS132" s="27">
        <f t="shared" si="311"/>
        <v>-1.5801074030141082E-2</v>
      </c>
      <c r="BT132" s="27">
        <f t="shared" si="312"/>
        <v>-7.2529745205092588E-2</v>
      </c>
      <c r="BZ132" t="str">
        <f t="shared" si="323"/>
        <v>51 Skilled agricultural and related trades</v>
      </c>
      <c r="CA132" s="68">
        <f t="shared" si="313"/>
        <v>6.110640057039185E-2</v>
      </c>
      <c r="CB132" s="68">
        <f t="shared" si="313"/>
        <v>-5.632875874558807E-2</v>
      </c>
      <c r="CC132" s="68">
        <f t="shared" si="313"/>
        <v>-0.16519074729856553</v>
      </c>
      <c r="CD132" s="68">
        <f t="shared" si="313"/>
        <v>1.7604835883786585E-2</v>
      </c>
      <c r="CE132" s="68">
        <f t="shared" si="314"/>
        <v>-0.14758591141477895</v>
      </c>
      <c r="CK132" t="str">
        <f t="shared" si="324"/>
        <v>51 Skilled agricultural and related trades</v>
      </c>
      <c r="CL132" s="68">
        <f t="shared" si="315"/>
        <v>2.7350100561821522E-2</v>
      </c>
      <c r="CM132" s="68">
        <f t="shared" si="315"/>
        <v>-8.4394189375886053E-2</v>
      </c>
      <c r="CN132" s="68">
        <f t="shared" si="315"/>
        <v>1.5214604534438791E-2</v>
      </c>
      <c r="CO132" s="68">
        <f t="shared" si="315"/>
        <v>-0.27687231882163477</v>
      </c>
      <c r="CP132" s="68">
        <f t="shared" si="316"/>
        <v>-0.26165771428719597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1.2982100376930962E-3</v>
      </c>
      <c r="C133" s="27">
        <f t="shared" si="299"/>
        <v>2.6599340715359847E-3</v>
      </c>
      <c r="D133" s="27">
        <f t="shared" si="299"/>
        <v>4.9321828748679873E-3</v>
      </c>
      <c r="E133" s="27">
        <f t="shared" si="299"/>
        <v>9.5735331295399746E-3</v>
      </c>
      <c r="F133" s="27">
        <f t="shared" si="300"/>
        <v>1.4505716004407962E-2</v>
      </c>
      <c r="L133" t="str">
        <f t="shared" si="317"/>
        <v>52 Skilled metal, electrical and electronic trades</v>
      </c>
      <c r="M133" s="27">
        <f t="shared" si="301"/>
        <v>0.11906860872710173</v>
      </c>
      <c r="N133" s="27">
        <f t="shared" si="301"/>
        <v>-6.0984054702883261E-2</v>
      </c>
      <c r="O133" s="27">
        <f t="shared" si="301"/>
        <v>0.11887759541995091</v>
      </c>
      <c r="P133" s="27">
        <f t="shared" si="301"/>
        <v>0.20263018911613018</v>
      </c>
      <c r="Q133" s="27">
        <f t="shared" si="302"/>
        <v>0.32150778453608109</v>
      </c>
      <c r="W133" t="str">
        <f t="shared" si="318"/>
        <v>52 Skilled metal, electrical and electronic trades</v>
      </c>
      <c r="X133" s="27">
        <f t="shared" si="303"/>
        <v>0.39311145382233836</v>
      </c>
      <c r="Y133" s="27">
        <f t="shared" si="303"/>
        <v>-0.25729524857101049</v>
      </c>
      <c r="Z133" s="27">
        <f t="shared" si="303"/>
        <v>0.21795338025867617</v>
      </c>
      <c r="AA133" s="27">
        <f t="shared" si="303"/>
        <v>0.51158584868500245</v>
      </c>
      <c r="AB133" s="27">
        <f t="shared" si="304"/>
        <v>0.72953922894367862</v>
      </c>
      <c r="AH133" t="str">
        <f t="shared" si="319"/>
        <v>52 Skilled metal, electrical and electronic trades</v>
      </c>
      <c r="AI133" s="27">
        <f t="shared" si="305"/>
        <v>0.11505818024167802</v>
      </c>
      <c r="AJ133" s="27">
        <f t="shared" si="305"/>
        <v>-6.7819960962059445E-2</v>
      </c>
      <c r="AK133" s="27">
        <f t="shared" si="305"/>
        <v>6.2304366843207615E-2</v>
      </c>
      <c r="AL133" s="27">
        <f t="shared" si="305"/>
        <v>0.18152994618637935</v>
      </c>
      <c r="AM133" s="27">
        <f t="shared" si="306"/>
        <v>0.24383431302958697</v>
      </c>
      <c r="AS133" t="str">
        <f t="shared" si="320"/>
        <v>52 Skilled metal, electrical and electronic trades</v>
      </c>
      <c r="AT133" s="27">
        <f t="shared" si="307"/>
        <v>0.43469496663773022</v>
      </c>
      <c r="AU133" s="27">
        <f t="shared" si="307"/>
        <v>-0.25023669925825587</v>
      </c>
      <c r="AV133" s="27">
        <f t="shared" si="307"/>
        <v>0.14445638682989426</v>
      </c>
      <c r="AW133" s="27">
        <f t="shared" si="307"/>
        <v>0.54076345278742521</v>
      </c>
      <c r="AX133" s="27">
        <f t="shared" si="308"/>
        <v>0.68521983961731947</v>
      </c>
      <c r="BD133" t="str">
        <f t="shared" si="321"/>
        <v>52 Skilled metal, electrical and electronic trades</v>
      </c>
      <c r="BE133" s="27">
        <f t="shared" si="309"/>
        <v>0.70957652086899969</v>
      </c>
      <c r="BF133" s="27">
        <f t="shared" si="309"/>
        <v>-1.6102157674102671</v>
      </c>
      <c r="BG133" s="27">
        <f t="shared" si="309"/>
        <v>-0.41732176534607923</v>
      </c>
      <c r="BH133" s="27">
        <f t="shared" si="309"/>
        <v>-1.0686689160990062</v>
      </c>
      <c r="BI133" s="27">
        <f t="shared" si="310"/>
        <v>-1.4859906814450854</v>
      </c>
      <c r="BO133" t="str">
        <f t="shared" si="322"/>
        <v>52 Skilled metal, electrical and electronic trades</v>
      </c>
      <c r="BP133" s="27">
        <f t="shared" si="311"/>
        <v>-2.4129904615394437E-2</v>
      </c>
      <c r="BQ133" s="27">
        <f t="shared" si="311"/>
        <v>-1.0413452766962612</v>
      </c>
      <c r="BR133" s="27">
        <f t="shared" si="311"/>
        <v>-0.30662090725542512</v>
      </c>
      <c r="BS133" s="27">
        <f t="shared" si="311"/>
        <v>-0.68931626665261803</v>
      </c>
      <c r="BT133" s="27">
        <f t="shared" si="312"/>
        <v>-0.99593717390804315</v>
      </c>
      <c r="BZ133" t="str">
        <f t="shared" si="323"/>
        <v>52 Skilled metal, electrical and electronic trades</v>
      </c>
      <c r="CA133" s="68">
        <f t="shared" si="313"/>
        <v>7.669436503386784E-2</v>
      </c>
      <c r="CB133" s="68">
        <f t="shared" si="313"/>
        <v>-0.42718804820454936</v>
      </c>
      <c r="CC133" s="68">
        <f t="shared" si="313"/>
        <v>-0.3689143150439933</v>
      </c>
      <c r="CD133" s="68">
        <f t="shared" si="313"/>
        <v>-0.85260119139431367</v>
      </c>
      <c r="CE133" s="68">
        <f t="shared" si="314"/>
        <v>-1.221515506438307</v>
      </c>
      <c r="CK133" t="str">
        <f t="shared" si="324"/>
        <v>52 Skilled metal, electrical and electronic trades</v>
      </c>
      <c r="CL133" s="68">
        <f t="shared" si="315"/>
        <v>1.3496717856226415E-2</v>
      </c>
      <c r="CM133" s="68">
        <f t="shared" si="315"/>
        <v>-0.1887922443127974</v>
      </c>
      <c r="CN133" s="68">
        <f t="shared" si="315"/>
        <v>-3.8035656451545163E-2</v>
      </c>
      <c r="CO133" s="68">
        <f t="shared" si="315"/>
        <v>-0.33032778003888108</v>
      </c>
      <c r="CP133" s="68">
        <f t="shared" si="316"/>
        <v>-0.36836343649042624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-5.9787491871789254E-4</v>
      </c>
      <c r="C134" s="27">
        <f t="shared" si="299"/>
        <v>-8.4617693772524177E-5</v>
      </c>
      <c r="D134" s="27">
        <f t="shared" si="299"/>
        <v>3.7654625030547765E-3</v>
      </c>
      <c r="E134" s="27">
        <f t="shared" si="299"/>
        <v>-2.3056136529128746E-5</v>
      </c>
      <c r="F134" s="27">
        <f t="shared" si="300"/>
        <v>3.7424063665256477E-3</v>
      </c>
      <c r="L134" t="str">
        <f t="shared" si="317"/>
        <v>53 Skilled construction and building trades</v>
      </c>
      <c r="M134" s="27">
        <f t="shared" si="301"/>
        <v>2.1731504099810867E-2</v>
      </c>
      <c r="N134" s="27">
        <f t="shared" si="301"/>
        <v>-1.3038530926860192E-2</v>
      </c>
      <c r="O134" s="27">
        <f t="shared" si="301"/>
        <v>3.8520950814120714E-2</v>
      </c>
      <c r="P134" s="27">
        <f t="shared" si="301"/>
        <v>4.0889635452160289E-2</v>
      </c>
      <c r="Q134" s="27">
        <f t="shared" si="302"/>
        <v>7.9410586266281002E-2</v>
      </c>
      <c r="W134" t="str">
        <f t="shared" si="318"/>
        <v>53 Skilled construction and building trades</v>
      </c>
      <c r="X134" s="27">
        <f t="shared" si="303"/>
        <v>0.12630448501700009</v>
      </c>
      <c r="Y134" s="27">
        <f t="shared" si="303"/>
        <v>-7.3846095747449714E-2</v>
      </c>
      <c r="Z134" s="27">
        <f t="shared" si="303"/>
        <v>0.10214501755687944</v>
      </c>
      <c r="AA134" s="27">
        <f t="shared" si="303"/>
        <v>0.22804462800748926</v>
      </c>
      <c r="AB134" s="27">
        <f t="shared" si="304"/>
        <v>0.33018964556436869</v>
      </c>
      <c r="AH134" t="str">
        <f t="shared" si="319"/>
        <v>53 Skilled construction and building trades</v>
      </c>
      <c r="AI134" s="27">
        <f t="shared" si="305"/>
        <v>0.11811868191302</v>
      </c>
      <c r="AJ134" s="27">
        <f t="shared" si="305"/>
        <v>-4.3331258001987449E-2</v>
      </c>
      <c r="AK134" s="27">
        <f t="shared" si="305"/>
        <v>8.4059488792732229E-2</v>
      </c>
      <c r="AL134" s="27">
        <f t="shared" si="305"/>
        <v>0.19041890089177399</v>
      </c>
      <c r="AM134" s="27">
        <f t="shared" si="306"/>
        <v>0.27447838968450622</v>
      </c>
      <c r="AS134" t="str">
        <f t="shared" si="320"/>
        <v>53 Skilled construction and building trades</v>
      </c>
      <c r="AT134" s="27">
        <f t="shared" si="307"/>
        <v>0.13655605038867735</v>
      </c>
      <c r="AU134" s="27">
        <f t="shared" si="307"/>
        <v>-7.5562546259821617E-2</v>
      </c>
      <c r="AV134" s="27">
        <f t="shared" si="307"/>
        <v>0.10232155810306576</v>
      </c>
      <c r="AW134" s="27">
        <f t="shared" si="307"/>
        <v>0.16460722404914618</v>
      </c>
      <c r="AX134" s="27">
        <f t="shared" si="308"/>
        <v>0.26692878215221194</v>
      </c>
      <c r="BD134" t="str">
        <f t="shared" si="321"/>
        <v>53 Skilled construction and building trades</v>
      </c>
      <c r="BE134" s="27">
        <f t="shared" si="309"/>
        <v>7.0414849715359829E-2</v>
      </c>
      <c r="BF134" s="27">
        <f t="shared" si="309"/>
        <v>-0.9898891491195343</v>
      </c>
      <c r="BG134" s="27">
        <f t="shared" si="309"/>
        <v>-0.13676828488067372</v>
      </c>
      <c r="BH134" s="27">
        <f t="shared" si="309"/>
        <v>-0.6206344513530242</v>
      </c>
      <c r="BI134" s="27">
        <f t="shared" si="310"/>
        <v>-0.75740273623369792</v>
      </c>
      <c r="BO134" t="str">
        <f t="shared" si="322"/>
        <v>53 Skilled construction and building trades</v>
      </c>
      <c r="BP134" s="27">
        <f t="shared" si="311"/>
        <v>0.27677245464844891</v>
      </c>
      <c r="BQ134" s="27">
        <f t="shared" si="311"/>
        <v>-1.0369566122218634</v>
      </c>
      <c r="BR134" s="27">
        <f t="shared" si="311"/>
        <v>0.24677020328857502</v>
      </c>
      <c r="BS134" s="27">
        <f t="shared" si="311"/>
        <v>-0.11623340076260735</v>
      </c>
      <c r="BT134" s="27">
        <f t="shared" si="312"/>
        <v>0.13053680252596767</v>
      </c>
      <c r="BZ134" t="str">
        <f t="shared" si="323"/>
        <v>53 Skilled construction and building trades</v>
      </c>
      <c r="CA134" s="68">
        <f t="shared" si="313"/>
        <v>0.1444721507225748</v>
      </c>
      <c r="CB134" s="68">
        <f t="shared" si="313"/>
        <v>-0.3591770592303889</v>
      </c>
      <c r="CC134" s="68">
        <f t="shared" si="313"/>
        <v>-0.22396415498284217</v>
      </c>
      <c r="CD134" s="68">
        <f t="shared" si="313"/>
        <v>-0.35325473087903458</v>
      </c>
      <c r="CE134" s="68">
        <f t="shared" si="314"/>
        <v>-0.57721888586187675</v>
      </c>
      <c r="CK134" t="str">
        <f t="shared" si="324"/>
        <v>53 Skilled construction and building trades</v>
      </c>
      <c r="CL134" s="68">
        <f t="shared" si="315"/>
        <v>-0.30158047243418062</v>
      </c>
      <c r="CM134" s="68">
        <f t="shared" si="315"/>
        <v>-0.24089685351320811</v>
      </c>
      <c r="CN134" s="68">
        <f t="shared" si="315"/>
        <v>-0.31567943750130412</v>
      </c>
      <c r="CO134" s="68">
        <f t="shared" si="315"/>
        <v>-0.78906052923479586</v>
      </c>
      <c r="CP134" s="68">
        <f t="shared" si="316"/>
        <v>-1.1047399667361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1.3870410727448226E-3</v>
      </c>
      <c r="C135" s="27">
        <f t="shared" si="299"/>
        <v>-5.7884756010112559E-4</v>
      </c>
      <c r="D135" s="27">
        <f t="shared" si="299"/>
        <v>1.9742145652410475E-2</v>
      </c>
      <c r="E135" s="27">
        <f t="shared" si="299"/>
        <v>2.8379469259697115E-2</v>
      </c>
      <c r="F135" s="27">
        <f t="shared" si="300"/>
        <v>4.8121614912107591E-2</v>
      </c>
      <c r="L135" t="str">
        <f t="shared" si="317"/>
        <v>54 Textiles, printing and other skilled trades</v>
      </c>
      <c r="M135" s="27">
        <f t="shared" si="301"/>
        <v>7.3575307751161834E-2</v>
      </c>
      <c r="N135" s="27">
        <f t="shared" si="301"/>
        <v>6.4800992860170603E-3</v>
      </c>
      <c r="O135" s="27">
        <f t="shared" si="301"/>
        <v>0.11930928140188546</v>
      </c>
      <c r="P135" s="27">
        <f t="shared" si="301"/>
        <v>0.24612746790551071</v>
      </c>
      <c r="Q135" s="27">
        <f t="shared" si="302"/>
        <v>0.36543674930739617</v>
      </c>
      <c r="W135" t="str">
        <f t="shared" si="318"/>
        <v>54 Textiles, printing and other skilled trades</v>
      </c>
      <c r="X135" s="27">
        <f t="shared" si="303"/>
        <v>9.0827090499970065E-2</v>
      </c>
      <c r="Y135" s="27">
        <f t="shared" si="303"/>
        <v>-4.5020054288495426E-2</v>
      </c>
      <c r="Z135" s="27">
        <f t="shared" si="303"/>
        <v>0.31955586329727581</v>
      </c>
      <c r="AA135" s="27">
        <f t="shared" si="303"/>
        <v>0.47448045183516796</v>
      </c>
      <c r="AB135" s="27">
        <f t="shared" si="304"/>
        <v>0.79403631513244377</v>
      </c>
      <c r="AH135" t="str">
        <f t="shared" si="319"/>
        <v>54 Textiles, printing and other skilled trades</v>
      </c>
      <c r="AI135" s="27">
        <f t="shared" si="305"/>
        <v>-1.3168219590460606E-2</v>
      </c>
      <c r="AJ135" s="27">
        <f t="shared" si="305"/>
        <v>1.8594072065932998E-2</v>
      </c>
      <c r="AK135" s="27">
        <f t="shared" si="305"/>
        <v>5.976837640756516E-2</v>
      </c>
      <c r="AL135" s="27">
        <f t="shared" si="305"/>
        <v>0.13805653990789302</v>
      </c>
      <c r="AM135" s="27">
        <f t="shared" si="306"/>
        <v>0.19782491631545818</v>
      </c>
      <c r="AS135" t="str">
        <f t="shared" si="320"/>
        <v>54 Textiles, printing and other skilled trades</v>
      </c>
      <c r="AT135" s="27">
        <f t="shared" si="307"/>
        <v>2.3163914733866753E-2</v>
      </c>
      <c r="AU135" s="27">
        <f t="shared" si="307"/>
        <v>-1.5732155704694051E-2</v>
      </c>
      <c r="AV135" s="27">
        <f t="shared" si="307"/>
        <v>9.4224577468613735E-2</v>
      </c>
      <c r="AW135" s="27">
        <f t="shared" si="307"/>
        <v>0.16645338959139311</v>
      </c>
      <c r="AX135" s="27">
        <f t="shared" si="308"/>
        <v>0.26067796706000684</v>
      </c>
      <c r="BD135" t="str">
        <f t="shared" si="321"/>
        <v>54 Textiles, printing and other skilled trades</v>
      </c>
      <c r="BE135" s="27">
        <f t="shared" si="309"/>
        <v>-0.1375032815673487</v>
      </c>
      <c r="BF135" s="27">
        <f t="shared" si="309"/>
        <v>-0.1829507522004179</v>
      </c>
      <c r="BG135" s="27">
        <f t="shared" si="309"/>
        <v>0.26051432697547083</v>
      </c>
      <c r="BH135" s="27">
        <f t="shared" si="309"/>
        <v>-5.9261816641060783E-3</v>
      </c>
      <c r="BI135" s="27">
        <f t="shared" si="310"/>
        <v>0.25458814531136476</v>
      </c>
      <c r="BO135" t="str">
        <f t="shared" si="322"/>
        <v>54 Textiles, printing and other skilled trades</v>
      </c>
      <c r="BP135" s="27">
        <f t="shared" si="311"/>
        <v>-0.51362304932938718</v>
      </c>
      <c r="BQ135" s="27">
        <f t="shared" si="311"/>
        <v>-0.16757154976653243</v>
      </c>
      <c r="BR135" s="27">
        <f t="shared" si="311"/>
        <v>3.7856373706115498E-2</v>
      </c>
      <c r="BS135" s="27">
        <f t="shared" si="311"/>
        <v>-0.25372090219799226</v>
      </c>
      <c r="BT135" s="27">
        <f t="shared" si="312"/>
        <v>-0.21586452849187676</v>
      </c>
      <c r="BZ135" t="str">
        <f t="shared" si="323"/>
        <v>54 Textiles, printing and other skilled trades</v>
      </c>
      <c r="CA135" s="68">
        <f t="shared" si="313"/>
        <v>-0.23503513594991521</v>
      </c>
      <c r="CB135" s="68">
        <f t="shared" si="313"/>
        <v>-2.3003461019639904E-2</v>
      </c>
      <c r="CC135" s="68">
        <f t="shared" si="313"/>
        <v>-0.11127628985625559</v>
      </c>
      <c r="CD135" s="68">
        <f t="shared" si="313"/>
        <v>-0.63492834653650276</v>
      </c>
      <c r="CE135" s="68">
        <f t="shared" si="314"/>
        <v>-0.74620463639275836</v>
      </c>
      <c r="CK135" t="str">
        <f t="shared" si="324"/>
        <v>54 Textiles, printing and other skilled trades</v>
      </c>
      <c r="CL135" s="68">
        <f t="shared" si="315"/>
        <v>-0.45776003223386241</v>
      </c>
      <c r="CM135" s="68">
        <f t="shared" si="315"/>
        <v>0.10458548321164507</v>
      </c>
      <c r="CN135" s="68">
        <f t="shared" si="315"/>
        <v>-0.3197720391662936</v>
      </c>
      <c r="CO135" s="68">
        <f t="shared" si="315"/>
        <v>-8.1185359249504097E-2</v>
      </c>
      <c r="CP135" s="68">
        <f t="shared" si="316"/>
        <v>-0.40095739841579769</v>
      </c>
    </row>
    <row r="136" spans="1:94" x14ac:dyDescent="0.2">
      <c r="A136" t="str">
        <f t="shared" si="298"/>
        <v>61 Caring personal service occupations</v>
      </c>
      <c r="B136" s="27">
        <f t="shared" si="299"/>
        <v>7.8210045972941719E-3</v>
      </c>
      <c r="C136" s="27">
        <f t="shared" si="299"/>
        <v>2.5876365230701609E-3</v>
      </c>
      <c r="D136" s="27">
        <f t="shared" si="299"/>
        <v>1.7734864606214588E-2</v>
      </c>
      <c r="E136" s="27">
        <f t="shared" si="299"/>
        <v>2.7139292300310619E-2</v>
      </c>
      <c r="F136" s="27">
        <f t="shared" si="300"/>
        <v>4.4874156906525207E-2</v>
      </c>
      <c r="L136" t="str">
        <f t="shared" si="317"/>
        <v>61 Caring personal service occupations</v>
      </c>
      <c r="M136" s="27">
        <f t="shared" si="301"/>
        <v>0.36213912471071463</v>
      </c>
      <c r="N136" s="27">
        <f t="shared" si="301"/>
        <v>0.18608347309675155</v>
      </c>
      <c r="O136" s="27">
        <f t="shared" si="301"/>
        <v>0.90120822536430767</v>
      </c>
      <c r="P136" s="27">
        <f t="shared" si="301"/>
        <v>1.5249152037366751</v>
      </c>
      <c r="Q136" s="27">
        <f t="shared" si="302"/>
        <v>2.4261234291009828</v>
      </c>
      <c r="W136" t="str">
        <f t="shared" si="318"/>
        <v>61 Caring personal service occupations</v>
      </c>
      <c r="X136" s="27">
        <f t="shared" si="303"/>
        <v>1.0548535958994893</v>
      </c>
      <c r="Y136" s="27">
        <f t="shared" si="303"/>
        <v>-0.27061255990998578</v>
      </c>
      <c r="Z136" s="27">
        <f t="shared" si="303"/>
        <v>1.5527754721553677</v>
      </c>
      <c r="AA136" s="27">
        <f t="shared" si="303"/>
        <v>2.4806204177328333</v>
      </c>
      <c r="AB136" s="27">
        <f t="shared" si="304"/>
        <v>4.033395889888201</v>
      </c>
      <c r="AH136" t="str">
        <f t="shared" si="319"/>
        <v>61 Caring personal service occupations</v>
      </c>
      <c r="AI136" s="27">
        <f t="shared" si="305"/>
        <v>7.6502849253766492E-2</v>
      </c>
      <c r="AJ136" s="27">
        <f t="shared" si="305"/>
        <v>-0.25427430067089052</v>
      </c>
      <c r="AK136" s="27">
        <f t="shared" si="305"/>
        <v>0.11790218362367266</v>
      </c>
      <c r="AL136" s="27">
        <f t="shared" si="305"/>
        <v>0.39118894112988212</v>
      </c>
      <c r="AM136" s="27">
        <f t="shared" si="306"/>
        <v>0.50909112475355478</v>
      </c>
      <c r="AS136" t="str">
        <f t="shared" si="320"/>
        <v>61 Caring personal service occupations</v>
      </c>
      <c r="AT136" s="27">
        <f t="shared" si="307"/>
        <v>0.43299059364202641</v>
      </c>
      <c r="AU136" s="27">
        <f t="shared" si="307"/>
        <v>-6.433041562789521E-2</v>
      </c>
      <c r="AV136" s="27">
        <f t="shared" si="307"/>
        <v>0.33262945982209446</v>
      </c>
      <c r="AW136" s="27">
        <f t="shared" si="307"/>
        <v>0.68668833612054136</v>
      </c>
      <c r="AX136" s="27">
        <f t="shared" si="308"/>
        <v>1.0193177959426358</v>
      </c>
      <c r="BD136" t="str">
        <f t="shared" si="321"/>
        <v>61 Caring personal service occupations</v>
      </c>
      <c r="BE136" s="27">
        <f t="shared" si="309"/>
        <v>2.7326966495675329</v>
      </c>
      <c r="BF136" s="27">
        <f t="shared" si="309"/>
        <v>1.8528476918583401</v>
      </c>
      <c r="BG136" s="27">
        <f t="shared" si="309"/>
        <v>1.0982945599586316</v>
      </c>
      <c r="BH136" s="27">
        <f t="shared" si="309"/>
        <v>4.6154426621578146</v>
      </c>
      <c r="BI136" s="27">
        <f t="shared" si="310"/>
        <v>5.7137372221164462</v>
      </c>
      <c r="BO136" t="str">
        <f t="shared" si="322"/>
        <v>61 Caring personal service occupations</v>
      </c>
      <c r="BP136" s="27">
        <f t="shared" si="311"/>
        <v>0.52621996431453866</v>
      </c>
      <c r="BQ136" s="27">
        <f t="shared" si="311"/>
        <v>-1.7130421951433092</v>
      </c>
      <c r="BR136" s="27">
        <f t="shared" si="311"/>
        <v>0.32899088033908797</v>
      </c>
      <c r="BS136" s="27">
        <f t="shared" si="311"/>
        <v>-2.6329290044148284</v>
      </c>
      <c r="BT136" s="27">
        <f t="shared" si="312"/>
        <v>-2.3039381240757404</v>
      </c>
      <c r="BZ136" t="str">
        <f t="shared" si="323"/>
        <v>61 Caring personal service occupations</v>
      </c>
      <c r="CA136" s="68">
        <f t="shared" si="313"/>
        <v>-2.117075852660721</v>
      </c>
      <c r="CB136" s="68">
        <f t="shared" si="313"/>
        <v>-0.37987044894183741</v>
      </c>
      <c r="CC136" s="68">
        <f t="shared" si="313"/>
        <v>-0.66228483532788629</v>
      </c>
      <c r="CD136" s="68">
        <f t="shared" si="313"/>
        <v>-0.32509514919107674</v>
      </c>
      <c r="CE136" s="68">
        <f t="shared" si="314"/>
        <v>-0.98737998451896303</v>
      </c>
      <c r="CK136" t="str">
        <f t="shared" si="324"/>
        <v>61 Caring personal service occupations</v>
      </c>
      <c r="CL136" s="68">
        <f t="shared" si="315"/>
        <v>-0.18208888872077167</v>
      </c>
      <c r="CM136" s="68">
        <f t="shared" si="315"/>
        <v>2.2605291269586214E-2</v>
      </c>
      <c r="CN136" s="68">
        <f t="shared" si="315"/>
        <v>0.10639887941151693</v>
      </c>
      <c r="CO136" s="68">
        <f t="shared" si="315"/>
        <v>0.17665128994165513</v>
      </c>
      <c r="CP136" s="68">
        <f t="shared" si="316"/>
        <v>0.28305016935317207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9.3347136801472767E-3</v>
      </c>
      <c r="C137" s="27">
        <f t="shared" si="299"/>
        <v>-2.6276368878322201E-3</v>
      </c>
      <c r="D137" s="27">
        <f t="shared" si="299"/>
        <v>4.0221618209485208E-3</v>
      </c>
      <c r="E137" s="27">
        <f t="shared" si="299"/>
        <v>7.1142988497597988E-3</v>
      </c>
      <c r="F137" s="27">
        <f t="shared" si="300"/>
        <v>1.113646067070832E-2</v>
      </c>
      <c r="L137" t="str">
        <f t="shared" si="317"/>
        <v>62 Leisure, travel and related personal service occupations</v>
      </c>
      <c r="M137" s="27">
        <f t="shared" si="301"/>
        <v>6.5238778438714451E-2</v>
      </c>
      <c r="N137" s="27">
        <f t="shared" si="301"/>
        <v>-2.046628097533798E-2</v>
      </c>
      <c r="O137" s="27">
        <f t="shared" si="301"/>
        <v>4.857619518259626E-2</v>
      </c>
      <c r="P137" s="27">
        <f t="shared" si="301"/>
        <v>0.12080810705066264</v>
      </c>
      <c r="Q137" s="27">
        <f t="shared" si="302"/>
        <v>0.1693843022332589</v>
      </c>
      <c r="W137" t="str">
        <f t="shared" si="318"/>
        <v>62 Leisure, travel and related personal service occupations</v>
      </c>
      <c r="X137" s="27">
        <f t="shared" si="303"/>
        <v>0.44967106531070589</v>
      </c>
      <c r="Y137" s="27">
        <f t="shared" si="303"/>
        <v>-0.28431940660331145</v>
      </c>
      <c r="Z137" s="27">
        <f t="shared" si="303"/>
        <v>0.18727340409253768</v>
      </c>
      <c r="AA137" s="27">
        <f t="shared" si="303"/>
        <v>0.48319603171411352</v>
      </c>
      <c r="AB137" s="27">
        <f t="shared" si="304"/>
        <v>0.67046943580665119</v>
      </c>
      <c r="AH137" t="str">
        <f t="shared" si="319"/>
        <v>62 Leisure, travel and related personal service occupations</v>
      </c>
      <c r="AI137" s="27">
        <f t="shared" si="305"/>
        <v>0.22897719007712425</v>
      </c>
      <c r="AJ137" s="27">
        <f t="shared" si="305"/>
        <v>-0.18308838757910628</v>
      </c>
      <c r="AK137" s="27">
        <f t="shared" si="305"/>
        <v>6.6610721002062778E-2</v>
      </c>
      <c r="AL137" s="27">
        <f t="shared" si="305"/>
        <v>0.30001366953633135</v>
      </c>
      <c r="AM137" s="27">
        <f t="shared" si="306"/>
        <v>0.36662439053839413</v>
      </c>
      <c r="AS137" t="str">
        <f t="shared" si="320"/>
        <v>62 Leisure, travel and related personal service occupations</v>
      </c>
      <c r="AT137" s="27">
        <f t="shared" si="307"/>
        <v>0.27704643108353788</v>
      </c>
      <c r="AU137" s="27">
        <f t="shared" si="307"/>
        <v>-8.3989836901477322E-2</v>
      </c>
      <c r="AV137" s="27">
        <f t="shared" si="307"/>
        <v>0.13404851059277401</v>
      </c>
      <c r="AW137" s="27">
        <f t="shared" si="307"/>
        <v>0.5328873629689137</v>
      </c>
      <c r="AX137" s="27">
        <f t="shared" si="308"/>
        <v>0.66693587356168771</v>
      </c>
      <c r="BD137" t="str">
        <f t="shared" si="321"/>
        <v>62 Leisure, travel and related personal service occupations</v>
      </c>
      <c r="BE137" s="27">
        <f t="shared" si="309"/>
        <v>0.24784966306052603</v>
      </c>
      <c r="BF137" s="27">
        <f t="shared" si="309"/>
        <v>-0.36964792239198196</v>
      </c>
      <c r="BG137" s="27">
        <f t="shared" si="309"/>
        <v>-0.51324809008678063</v>
      </c>
      <c r="BH137" s="27">
        <f t="shared" si="309"/>
        <v>-0.38555284202352036</v>
      </c>
      <c r="BI137" s="27">
        <f t="shared" si="310"/>
        <v>-0.89880093211030099</v>
      </c>
      <c r="BO137" t="str">
        <f t="shared" si="322"/>
        <v>62 Leisure, travel and related personal service occupations</v>
      </c>
      <c r="BP137" s="27">
        <f t="shared" si="311"/>
        <v>0.20333972889096774</v>
      </c>
      <c r="BQ137" s="27">
        <f t="shared" si="311"/>
        <v>-0.91165182306345471</v>
      </c>
      <c r="BR137" s="27">
        <f t="shared" si="311"/>
        <v>-0.45079887876070224</v>
      </c>
      <c r="BS137" s="27">
        <f t="shared" si="311"/>
        <v>-0.58730459495357001</v>
      </c>
      <c r="BT137" s="27">
        <f t="shared" si="312"/>
        <v>-1.0381034737142723</v>
      </c>
      <c r="BZ137" t="str">
        <f t="shared" si="323"/>
        <v>62 Leisure, travel and related personal service occupations</v>
      </c>
      <c r="CA137" s="68">
        <f t="shared" si="313"/>
        <v>0.1598099289601902</v>
      </c>
      <c r="CB137" s="68">
        <f t="shared" si="313"/>
        <v>-0.37365083159149304</v>
      </c>
      <c r="CC137" s="68">
        <f t="shared" si="313"/>
        <v>-0.43542528038853456</v>
      </c>
      <c r="CD137" s="68">
        <f t="shared" si="313"/>
        <v>-0.5137623813471428</v>
      </c>
      <c r="CE137" s="68">
        <f t="shared" si="314"/>
        <v>-0.94918766173567737</v>
      </c>
      <c r="CK137" t="str">
        <f t="shared" si="324"/>
        <v>62 Leisure, travel and related personal service occupations</v>
      </c>
      <c r="CL137" s="68">
        <f t="shared" si="315"/>
        <v>-0.27915191813334939</v>
      </c>
      <c r="CM137" s="68">
        <f t="shared" si="315"/>
        <v>3.9219370318452462E-2</v>
      </c>
      <c r="CN137" s="68">
        <f t="shared" si="315"/>
        <v>-0.27849854257380613</v>
      </c>
      <c r="CO137" s="68">
        <f t="shared" si="315"/>
        <v>-0.22636868687485179</v>
      </c>
      <c r="CP137" s="68">
        <f t="shared" si="316"/>
        <v>-0.50486722944865792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3.0100030462934437E-4</v>
      </c>
      <c r="C138" s="27">
        <f t="shared" si="299"/>
        <v>1.4417706012821697E-4</v>
      </c>
      <c r="D138" s="27">
        <f t="shared" si="299"/>
        <v>1.5568556751086103E-4</v>
      </c>
      <c r="E138" s="27">
        <f t="shared" si="299"/>
        <v>5.6243849618387433E-4</v>
      </c>
      <c r="F138" s="27">
        <f t="shared" si="300"/>
        <v>7.1812406369473536E-4</v>
      </c>
      <c r="L138" t="str">
        <f t="shared" si="317"/>
        <v>63 Community and civil enforcement occupations</v>
      </c>
      <c r="M138" s="27">
        <f t="shared" si="301"/>
        <v>5.2281802149530682E-4</v>
      </c>
      <c r="N138" s="27">
        <f t="shared" si="301"/>
        <v>7.5933310978387805E-3</v>
      </c>
      <c r="O138" s="27">
        <f t="shared" si="301"/>
        <v>-4.1102546391219401E-3</v>
      </c>
      <c r="P138" s="27">
        <f t="shared" si="301"/>
        <v>9.9247917955688075E-3</v>
      </c>
      <c r="Q138" s="27">
        <f t="shared" si="302"/>
        <v>5.8145371564468674E-3</v>
      </c>
      <c r="W138" t="str">
        <f t="shared" si="318"/>
        <v>63 Community and civil enforcement occupations</v>
      </c>
      <c r="X138" s="27">
        <f t="shared" si="303"/>
        <v>1.9898775368670796E-2</v>
      </c>
      <c r="Y138" s="27">
        <f t="shared" si="303"/>
        <v>9.190437756045805E-3</v>
      </c>
      <c r="Z138" s="27">
        <f t="shared" si="303"/>
        <v>1.872391362863407E-3</v>
      </c>
      <c r="AA138" s="27">
        <f t="shared" si="303"/>
        <v>4.925864940870317E-2</v>
      </c>
      <c r="AB138" s="27">
        <f t="shared" si="304"/>
        <v>5.1131040771566577E-2</v>
      </c>
      <c r="AH138" t="str">
        <f t="shared" si="319"/>
        <v>63 Community and civil enforcement occupations</v>
      </c>
      <c r="AI138" s="27">
        <f t="shared" si="305"/>
        <v>3.7841933971735076E-3</v>
      </c>
      <c r="AJ138" s="27">
        <f t="shared" si="305"/>
        <v>6.6208005028850422E-3</v>
      </c>
      <c r="AK138" s="27">
        <f t="shared" si="305"/>
        <v>-7.1464305895933972E-3</v>
      </c>
      <c r="AL138" s="27">
        <f t="shared" si="305"/>
        <v>1.1124752033935703E-2</v>
      </c>
      <c r="AM138" s="27">
        <f t="shared" si="306"/>
        <v>3.9783214443423059E-3</v>
      </c>
      <c r="AS138" t="str">
        <f t="shared" si="320"/>
        <v>63 Community and civil enforcement occupations</v>
      </c>
      <c r="AT138" s="27">
        <f t="shared" si="307"/>
        <v>9.7250756032751795E-4</v>
      </c>
      <c r="AU138" s="27">
        <f t="shared" si="307"/>
        <v>4.7596173362165935E-3</v>
      </c>
      <c r="AV138" s="27">
        <f t="shared" si="307"/>
        <v>-8.3114809955708614E-3</v>
      </c>
      <c r="AW138" s="27">
        <f t="shared" si="307"/>
        <v>3.9647861356698448E-3</v>
      </c>
      <c r="AX138" s="27">
        <f t="shared" si="308"/>
        <v>-4.3466948599010166E-3</v>
      </c>
      <c r="BD138" t="str">
        <f t="shared" si="321"/>
        <v>63 Community and civil enforcement occupations</v>
      </c>
      <c r="BE138" s="27">
        <f t="shared" si="309"/>
        <v>-3.4913868909815376E-2</v>
      </c>
      <c r="BF138" s="27">
        <f t="shared" si="309"/>
        <v>3.22863468928552E-2</v>
      </c>
      <c r="BG138" s="27">
        <f t="shared" si="309"/>
        <v>-5.0546322257663881E-2</v>
      </c>
      <c r="BH138" s="27">
        <f t="shared" si="309"/>
        <v>2.6046478554643399E-3</v>
      </c>
      <c r="BI138" s="27">
        <f t="shared" si="310"/>
        <v>-4.7941674402199541E-2</v>
      </c>
      <c r="BO138" t="str">
        <f t="shared" si="322"/>
        <v>63 Community and civil enforcement occupations</v>
      </c>
      <c r="BP138" s="27">
        <f t="shared" si="311"/>
        <v>-3.1376449152616531E-2</v>
      </c>
      <c r="BQ138" s="27">
        <f t="shared" si="311"/>
        <v>2.8285762052265767E-2</v>
      </c>
      <c r="BR138" s="27">
        <f t="shared" si="311"/>
        <v>-6.0433321348626751E-2</v>
      </c>
      <c r="BS138" s="27">
        <f t="shared" si="311"/>
        <v>-4.6400286451528938E-3</v>
      </c>
      <c r="BT138" s="27">
        <f t="shared" si="312"/>
        <v>-6.5073349993779644E-2</v>
      </c>
      <c r="BZ138" t="str">
        <f t="shared" si="323"/>
        <v>63 Community and civil enforcement occupations</v>
      </c>
      <c r="CA138" s="68">
        <f t="shared" si="313"/>
        <v>-5.3024554216504205E-3</v>
      </c>
      <c r="CB138" s="68">
        <f t="shared" si="313"/>
        <v>2.4945837697221862E-2</v>
      </c>
      <c r="CC138" s="68">
        <f t="shared" si="313"/>
        <v>-5.0019004368596048E-2</v>
      </c>
      <c r="CD138" s="68">
        <f t="shared" si="313"/>
        <v>-1.4996835855228763E-2</v>
      </c>
      <c r="CE138" s="68">
        <f t="shared" si="314"/>
        <v>-6.5015840223824811E-2</v>
      </c>
      <c r="CK138" t="str">
        <f t="shared" si="324"/>
        <v>63 Community and civil enforcement occupations</v>
      </c>
      <c r="CL138" s="68">
        <f t="shared" si="315"/>
        <v>-2.2663904331931488E-2</v>
      </c>
      <c r="CM138" s="68">
        <f t="shared" si="315"/>
        <v>1.3028402904265601E-2</v>
      </c>
      <c r="CN138" s="68">
        <f t="shared" si="315"/>
        <v>-2.4532846065397417E-2</v>
      </c>
      <c r="CO138" s="68">
        <f t="shared" si="315"/>
        <v>-4.111971597704215E-3</v>
      </c>
      <c r="CP138" s="68">
        <f t="shared" si="316"/>
        <v>-2.8644817663101632E-2</v>
      </c>
    </row>
    <row r="139" spans="1:94" x14ac:dyDescent="0.2">
      <c r="A139" t="str">
        <f t="shared" si="298"/>
        <v>71 Sales occupations</v>
      </c>
      <c r="B139" s="27">
        <f t="shared" si="299"/>
        <v>1.1222101149916508E-2</v>
      </c>
      <c r="C139" s="27">
        <f t="shared" si="299"/>
        <v>-1.497239267919323E-3</v>
      </c>
      <c r="D139" s="27">
        <f t="shared" si="299"/>
        <v>2.1402703287978567E-2</v>
      </c>
      <c r="E139" s="27">
        <f t="shared" si="299"/>
        <v>3.8056079121091158E-2</v>
      </c>
      <c r="F139" s="27">
        <f t="shared" si="300"/>
        <v>5.9458782409069724E-2</v>
      </c>
      <c r="L139" t="str">
        <f t="shared" si="317"/>
        <v>71 Sales occupations</v>
      </c>
      <c r="M139" s="27">
        <f t="shared" si="301"/>
        <v>0.18032570422023309</v>
      </c>
      <c r="N139" s="27">
        <f t="shared" si="301"/>
        <v>8.3559988116642003E-2</v>
      </c>
      <c r="O139" s="27">
        <f t="shared" si="301"/>
        <v>0.41274956549150588</v>
      </c>
      <c r="P139" s="27">
        <f t="shared" si="301"/>
        <v>0.86268420330987783</v>
      </c>
      <c r="Q139" s="27">
        <f t="shared" si="302"/>
        <v>1.2754337688013837</v>
      </c>
      <c r="W139" t="str">
        <f t="shared" si="318"/>
        <v>71 Sales occupations</v>
      </c>
      <c r="X139" s="27">
        <f t="shared" si="303"/>
        <v>1.098099078663429</v>
      </c>
      <c r="Y139" s="27">
        <f t="shared" si="303"/>
        <v>-0.24913973757265762</v>
      </c>
      <c r="Z139" s="27">
        <f t="shared" si="303"/>
        <v>1.1137836869608897</v>
      </c>
      <c r="AA139" s="27">
        <f t="shared" si="303"/>
        <v>2.7760242571332618</v>
      </c>
      <c r="AB139" s="27">
        <f t="shared" si="304"/>
        <v>3.8898079440941515</v>
      </c>
      <c r="AH139" t="str">
        <f t="shared" si="319"/>
        <v>71 Sales occupations</v>
      </c>
      <c r="AI139" s="27">
        <f t="shared" si="305"/>
        <v>0.23186529358434971</v>
      </c>
      <c r="AJ139" s="27">
        <f t="shared" si="305"/>
        <v>-5.4657414039765762E-2</v>
      </c>
      <c r="AK139" s="27">
        <f t="shared" si="305"/>
        <v>0.22437147864108464</v>
      </c>
      <c r="AL139" s="27">
        <f t="shared" si="305"/>
        <v>0.77676687630623542</v>
      </c>
      <c r="AM139" s="27">
        <f t="shared" si="306"/>
        <v>1.0011383549473201</v>
      </c>
      <c r="AS139" t="str">
        <f t="shared" si="320"/>
        <v>71 Sales occupations</v>
      </c>
      <c r="AT139" s="27">
        <f t="shared" si="307"/>
        <v>0.19520797991923455</v>
      </c>
      <c r="AU139" s="27">
        <f t="shared" si="307"/>
        <v>-8.2890372425469705E-2</v>
      </c>
      <c r="AV139" s="27">
        <f t="shared" si="307"/>
        <v>0.15285651671158584</v>
      </c>
      <c r="AW139" s="27">
        <f t="shared" si="307"/>
        <v>0.54477609593552723</v>
      </c>
      <c r="AX139" s="27">
        <f t="shared" si="308"/>
        <v>0.69763261264711307</v>
      </c>
      <c r="BD139" t="str">
        <f t="shared" si="321"/>
        <v>71 Sales occupations</v>
      </c>
      <c r="BE139" s="27">
        <f t="shared" si="309"/>
        <v>0.64609851431506193</v>
      </c>
      <c r="BF139" s="27">
        <f t="shared" si="309"/>
        <v>8.8691831874221805E-2</v>
      </c>
      <c r="BG139" s="27">
        <f t="shared" si="309"/>
        <v>-0.15292816177637825</v>
      </c>
      <c r="BH139" s="27">
        <f t="shared" si="309"/>
        <v>0.33250019212161064</v>
      </c>
      <c r="BI139" s="27">
        <f t="shared" si="310"/>
        <v>0.17957203034523239</v>
      </c>
      <c r="BO139" t="str">
        <f t="shared" si="322"/>
        <v>71 Sales occupations</v>
      </c>
      <c r="BP139" s="27">
        <f t="shared" si="311"/>
        <v>-0.45514097076108584</v>
      </c>
      <c r="BQ139" s="27">
        <f t="shared" si="311"/>
        <v>-1.4444451683914679</v>
      </c>
      <c r="BR139" s="27">
        <f t="shared" si="311"/>
        <v>0.23939262374654113</v>
      </c>
      <c r="BS139" s="27">
        <f t="shared" si="311"/>
        <v>-1.6238856426073625</v>
      </c>
      <c r="BT139" s="27">
        <f t="shared" si="312"/>
        <v>-1.3844930188608213</v>
      </c>
      <c r="BZ139" t="str">
        <f t="shared" si="323"/>
        <v>71 Sales occupations</v>
      </c>
      <c r="CA139" s="68">
        <f t="shared" si="313"/>
        <v>0.11940926377880423</v>
      </c>
      <c r="CB139" s="68">
        <f t="shared" si="313"/>
        <v>-0.79116674663973008</v>
      </c>
      <c r="CC139" s="68">
        <f t="shared" si="313"/>
        <v>-1.3363738005386105</v>
      </c>
      <c r="CD139" s="68">
        <f t="shared" si="313"/>
        <v>-4.1134709380462455</v>
      </c>
      <c r="CE139" s="68">
        <f t="shared" si="314"/>
        <v>-5.4498447385848561</v>
      </c>
      <c r="CK139" t="str">
        <f t="shared" si="324"/>
        <v>71 Sales occupations</v>
      </c>
      <c r="CL139" s="68">
        <f t="shared" si="315"/>
        <v>-1.3685560563636288</v>
      </c>
      <c r="CM139" s="68">
        <f t="shared" si="315"/>
        <v>0.20038475044518966</v>
      </c>
      <c r="CN139" s="68">
        <f t="shared" si="315"/>
        <v>-1.0078257269248163</v>
      </c>
      <c r="CO139" s="68">
        <f t="shared" si="315"/>
        <v>-0.82858959449430847</v>
      </c>
      <c r="CP139" s="68">
        <f t="shared" si="316"/>
        <v>-1.8364153214191248</v>
      </c>
    </row>
    <row r="140" spans="1:94" x14ac:dyDescent="0.2">
      <c r="A140" t="str">
        <f t="shared" si="298"/>
        <v>72 Customer service occupations</v>
      </c>
      <c r="B140" s="27">
        <f t="shared" si="299"/>
        <v>6.4283965137964735E-3</v>
      </c>
      <c r="C140" s="27">
        <f t="shared" si="299"/>
        <v>7.590157449877219E-3</v>
      </c>
      <c r="D140" s="27">
        <f t="shared" si="299"/>
        <v>2.6966614616385498E-2</v>
      </c>
      <c r="E140" s="27">
        <f t="shared" si="299"/>
        <v>2.8607790275877926E-2</v>
      </c>
      <c r="F140" s="27">
        <f t="shared" si="300"/>
        <v>5.5574404892263424E-2</v>
      </c>
      <c r="L140" t="str">
        <f t="shared" si="317"/>
        <v>72 Customer service occupations</v>
      </c>
      <c r="M140" s="27">
        <f t="shared" si="301"/>
        <v>9.2744194044454886E-2</v>
      </c>
      <c r="N140" s="27">
        <f t="shared" si="301"/>
        <v>3.0280996318075404E-2</v>
      </c>
      <c r="O140" s="27">
        <f t="shared" si="301"/>
        <v>0.18321786385370709</v>
      </c>
      <c r="P140" s="27">
        <f t="shared" si="301"/>
        <v>0.26894470683066496</v>
      </c>
      <c r="Q140" s="27">
        <f t="shared" si="302"/>
        <v>0.45216257068437204</v>
      </c>
      <c r="W140" t="str">
        <f t="shared" si="318"/>
        <v>72 Customer service occupations</v>
      </c>
      <c r="X140" s="27">
        <f t="shared" si="303"/>
        <v>0.4184511769578938</v>
      </c>
      <c r="Y140" s="27">
        <f t="shared" si="303"/>
        <v>2.923762127287155E-2</v>
      </c>
      <c r="Z140" s="27">
        <f t="shared" si="303"/>
        <v>0.57536362241645156</v>
      </c>
      <c r="AA140" s="27">
        <f t="shared" si="303"/>
        <v>1.0016880481187482</v>
      </c>
      <c r="AB140" s="27">
        <f t="shared" si="304"/>
        <v>1.5770516705351998</v>
      </c>
      <c r="AH140" t="str">
        <f t="shared" si="319"/>
        <v>72 Customer service occupations</v>
      </c>
      <c r="AI140" s="27">
        <f t="shared" si="305"/>
        <v>0.15448787815206289</v>
      </c>
      <c r="AJ140" s="27">
        <f t="shared" si="305"/>
        <v>1.3523838885816764E-2</v>
      </c>
      <c r="AK140" s="27">
        <f t="shared" si="305"/>
        <v>0.14651400429475725</v>
      </c>
      <c r="AL140" s="27">
        <f t="shared" si="305"/>
        <v>0.25366218319811218</v>
      </c>
      <c r="AM140" s="27">
        <f t="shared" si="306"/>
        <v>0.40017618749286943</v>
      </c>
      <c r="AS140" t="str">
        <f t="shared" si="320"/>
        <v>72 Customer service occupations</v>
      </c>
      <c r="AT140" s="27">
        <f t="shared" si="307"/>
        <v>0.21399902095611467</v>
      </c>
      <c r="AU140" s="27">
        <f t="shared" si="307"/>
        <v>-2.9298937868325492E-2</v>
      </c>
      <c r="AV140" s="27">
        <f t="shared" si="307"/>
        <v>0.25066772113260671</v>
      </c>
      <c r="AW140" s="27">
        <f t="shared" si="307"/>
        <v>0.3209420846710227</v>
      </c>
      <c r="AX140" s="27">
        <f t="shared" si="308"/>
        <v>0.57160980580362941</v>
      </c>
      <c r="BD140" t="str">
        <f t="shared" si="321"/>
        <v>72 Customer service occupations</v>
      </c>
      <c r="BE140" s="27">
        <f t="shared" si="309"/>
        <v>0.31565563103743965</v>
      </c>
      <c r="BF140" s="27">
        <f t="shared" si="309"/>
        <v>9.7565126146052172E-2</v>
      </c>
      <c r="BG140" s="27">
        <f t="shared" si="309"/>
        <v>0.30088228192899891</v>
      </c>
      <c r="BH140" s="27">
        <f t="shared" si="309"/>
        <v>0.40059136950361651</v>
      </c>
      <c r="BI140" s="27">
        <f t="shared" si="310"/>
        <v>0.70147365143261542</v>
      </c>
      <c r="BO140" t="str">
        <f t="shared" si="322"/>
        <v>72 Customer service occupations</v>
      </c>
      <c r="BP140" s="27">
        <f t="shared" si="311"/>
        <v>0.30006564316815743</v>
      </c>
      <c r="BQ140" s="27">
        <f t="shared" si="311"/>
        <v>-0.32481511689040987</v>
      </c>
      <c r="BR140" s="27">
        <f t="shared" si="311"/>
        <v>0.26003967907392722</v>
      </c>
      <c r="BS140" s="27">
        <f t="shared" si="311"/>
        <v>-0.23923131787287355</v>
      </c>
      <c r="BT140" s="27">
        <f t="shared" si="312"/>
        <v>2.0808361201053671E-2</v>
      </c>
      <c r="BZ140" t="str">
        <f t="shared" si="323"/>
        <v>72 Customer service occupations</v>
      </c>
      <c r="CA140" s="68">
        <f t="shared" si="313"/>
        <v>2.3699120352373759E-2</v>
      </c>
      <c r="CB140" s="68">
        <f t="shared" si="313"/>
        <v>-1.1066027723591665E-2</v>
      </c>
      <c r="CC140" s="68">
        <f t="shared" si="313"/>
        <v>-6.7666565904759723E-2</v>
      </c>
      <c r="CD140" s="68">
        <f t="shared" si="313"/>
        <v>-8.6416741682708409E-2</v>
      </c>
      <c r="CE140" s="68">
        <f t="shared" si="314"/>
        <v>-0.15408330758746813</v>
      </c>
      <c r="CK140" t="str">
        <f t="shared" si="324"/>
        <v>72 Customer service occupations</v>
      </c>
      <c r="CL140" s="68">
        <f t="shared" si="315"/>
        <v>7.1544034361212816E-3</v>
      </c>
      <c r="CM140" s="68">
        <f t="shared" si="315"/>
        <v>0.10774178037998616</v>
      </c>
      <c r="CN140" s="68">
        <f t="shared" si="315"/>
        <v>0.14717546912966739</v>
      </c>
      <c r="CO140" s="68">
        <f t="shared" si="315"/>
        <v>0.25824951956540088</v>
      </c>
      <c r="CP140" s="68">
        <f t="shared" si="316"/>
        <v>0.40542498869506827</v>
      </c>
    </row>
    <row r="141" spans="1:94" x14ac:dyDescent="0.2">
      <c r="A141" t="str">
        <f t="shared" si="298"/>
        <v>81 Process, plant and machine operatives</v>
      </c>
      <c r="B141" s="27">
        <f t="shared" si="299"/>
        <v>9.5820701729334851E-3</v>
      </c>
      <c r="C141" s="27">
        <f t="shared" si="299"/>
        <v>-5.0348034338786804E-3</v>
      </c>
      <c r="D141" s="27">
        <f t="shared" si="299"/>
        <v>2.8087286411881511E-2</v>
      </c>
      <c r="E141" s="27">
        <f t="shared" si="299"/>
        <v>5.5775230825471346E-2</v>
      </c>
      <c r="F141" s="27">
        <f t="shared" si="300"/>
        <v>8.3862517237352857E-2</v>
      </c>
      <c r="L141" t="str">
        <f t="shared" si="317"/>
        <v>81 Process, plant and machine operatives</v>
      </c>
      <c r="M141" s="27">
        <f t="shared" si="301"/>
        <v>4.7600058648606003E-2</v>
      </c>
      <c r="N141" s="27">
        <f t="shared" si="301"/>
        <v>-1.8855069385680934E-2</v>
      </c>
      <c r="O141" s="27">
        <f t="shared" si="301"/>
        <v>9.0797473753034957E-2</v>
      </c>
      <c r="P141" s="27">
        <f t="shared" si="301"/>
        <v>0.1976388641961524</v>
      </c>
      <c r="Q141" s="27">
        <f t="shared" si="302"/>
        <v>0.28843633794918733</v>
      </c>
      <c r="W141" t="str">
        <f t="shared" si="318"/>
        <v>81 Process, plant and machine operatives</v>
      </c>
      <c r="X141" s="27">
        <f t="shared" si="303"/>
        <v>0.11551543853281965</v>
      </c>
      <c r="Y141" s="27">
        <f t="shared" si="303"/>
        <v>-8.5724737338689794E-2</v>
      </c>
      <c r="Z141" s="27">
        <f t="shared" si="303"/>
        <v>0.29640996661033892</v>
      </c>
      <c r="AA141" s="27">
        <f t="shared" si="303"/>
        <v>0.580634399897066</v>
      </c>
      <c r="AB141" s="27">
        <f t="shared" si="304"/>
        <v>0.87704436650740492</v>
      </c>
      <c r="AH141" t="str">
        <f t="shared" si="319"/>
        <v>81 Process, plant and machine operatives</v>
      </c>
      <c r="AI141" s="27">
        <f t="shared" si="305"/>
        <v>5.234473254865124E-2</v>
      </c>
      <c r="AJ141" s="27">
        <f t="shared" si="305"/>
        <v>-3.1995285266150697E-2</v>
      </c>
      <c r="AK141" s="27">
        <f t="shared" si="305"/>
        <v>0.1282305590421246</v>
      </c>
      <c r="AL141" s="27">
        <f t="shared" si="305"/>
        <v>0.23519028201563968</v>
      </c>
      <c r="AM141" s="27">
        <f t="shared" si="306"/>
        <v>0.36342084105776429</v>
      </c>
      <c r="AS141" t="str">
        <f t="shared" si="320"/>
        <v>81 Process, plant and machine operatives</v>
      </c>
      <c r="AT141" s="27">
        <f t="shared" si="307"/>
        <v>0.12193462736191074</v>
      </c>
      <c r="AU141" s="27">
        <f t="shared" si="307"/>
        <v>-7.1942083481014274E-2</v>
      </c>
      <c r="AV141" s="27">
        <f t="shared" si="307"/>
        <v>0.14020175265417156</v>
      </c>
      <c r="AW141" s="27">
        <f t="shared" si="307"/>
        <v>0.27711998279729533</v>
      </c>
      <c r="AX141" s="27">
        <f t="shared" si="308"/>
        <v>0.41732173545146689</v>
      </c>
      <c r="BD141" t="str">
        <f t="shared" si="321"/>
        <v>81 Process, plant and machine operatives</v>
      </c>
      <c r="BE141" s="27">
        <f t="shared" si="309"/>
        <v>0.26459427875607888</v>
      </c>
      <c r="BF141" s="27">
        <f t="shared" si="309"/>
        <v>-0.51459084238591979</v>
      </c>
      <c r="BG141" s="27">
        <f t="shared" si="309"/>
        <v>0.35593671086531931</v>
      </c>
      <c r="BH141" s="27">
        <f t="shared" si="309"/>
        <v>3.2551051667235154E-2</v>
      </c>
      <c r="BI141" s="27">
        <f t="shared" si="310"/>
        <v>0.38848776253255446</v>
      </c>
      <c r="BO141" t="str">
        <f t="shared" si="322"/>
        <v>81 Process, plant and machine operatives</v>
      </c>
      <c r="BP141" s="27">
        <f t="shared" si="311"/>
        <v>-5.1771515167407856E-2</v>
      </c>
      <c r="BQ141" s="27">
        <f t="shared" si="311"/>
        <v>-0.80185661179745171</v>
      </c>
      <c r="BR141" s="27">
        <f t="shared" si="311"/>
        <v>0.39737183052039615</v>
      </c>
      <c r="BS141" s="27">
        <f t="shared" si="311"/>
        <v>-0.50456260678889286</v>
      </c>
      <c r="BT141" s="27">
        <f t="shared" si="312"/>
        <v>-0.10719077626849671</v>
      </c>
      <c r="BZ141" t="str">
        <f t="shared" si="323"/>
        <v>81 Process, plant and machine operatives</v>
      </c>
      <c r="CA141" s="68">
        <f t="shared" si="313"/>
        <v>5.1670286543564981E-2</v>
      </c>
      <c r="CB141" s="68">
        <f t="shared" si="313"/>
        <v>-0.5813991779327603</v>
      </c>
      <c r="CC141" s="68">
        <f t="shared" si="313"/>
        <v>-0.35355189462560332</v>
      </c>
      <c r="CD141" s="68">
        <f t="shared" si="313"/>
        <v>-1.7924486625239686</v>
      </c>
      <c r="CE141" s="68">
        <f t="shared" si="314"/>
        <v>-2.1460005571495717</v>
      </c>
      <c r="CK141" t="str">
        <f t="shared" si="324"/>
        <v>81 Process, plant and machine operatives</v>
      </c>
      <c r="CL141" s="68">
        <f t="shared" si="315"/>
        <v>-0.66939064708821938</v>
      </c>
      <c r="CM141" s="68">
        <f t="shared" si="315"/>
        <v>-0.13685134713706426</v>
      </c>
      <c r="CN141" s="68">
        <f t="shared" si="315"/>
        <v>-0.67383347452698794</v>
      </c>
      <c r="CO141" s="68">
        <f t="shared" si="315"/>
        <v>-0.46734973804302221</v>
      </c>
      <c r="CP141" s="68">
        <f t="shared" si="316"/>
        <v>-1.1411832125700101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2.1547362445369228E-2</v>
      </c>
      <c r="C142" s="27">
        <f t="shared" si="299"/>
        <v>4.1602136874882983E-3</v>
      </c>
      <c r="D142" s="27">
        <f t="shared" si="299"/>
        <v>3.0959749875992648E-2</v>
      </c>
      <c r="E142" s="27">
        <f t="shared" si="299"/>
        <v>4.6773090792161298E-2</v>
      </c>
      <c r="F142" s="27">
        <f t="shared" si="300"/>
        <v>7.7732840668153946E-2</v>
      </c>
      <c r="L142" t="str">
        <f t="shared" si="317"/>
        <v>82 Transport and mobile machine drivers and operatives</v>
      </c>
      <c r="M142" s="27">
        <f t="shared" si="301"/>
        <v>0.12593940933048908</v>
      </c>
      <c r="N142" s="27">
        <f t="shared" si="301"/>
        <v>1.4457747418539391E-2</v>
      </c>
      <c r="O142" s="27">
        <f t="shared" si="301"/>
        <v>0.12325744893959306</v>
      </c>
      <c r="P142" s="27">
        <f t="shared" si="301"/>
        <v>0.20358540068292719</v>
      </c>
      <c r="Q142" s="27">
        <f t="shared" si="302"/>
        <v>0.32684284962252025</v>
      </c>
      <c r="W142" t="str">
        <f t="shared" si="318"/>
        <v>82 Transport and mobile machine drivers and operatives</v>
      </c>
      <c r="X142" s="27">
        <f t="shared" si="303"/>
        <v>0.58332942365950502</v>
      </c>
      <c r="Y142" s="27">
        <f t="shared" si="303"/>
        <v>-4.1825262190650303E-2</v>
      </c>
      <c r="Z142" s="27">
        <f t="shared" si="303"/>
        <v>0.45319070734151867</v>
      </c>
      <c r="AA142" s="27">
        <f t="shared" si="303"/>
        <v>1.0254565597136649</v>
      </c>
      <c r="AB142" s="27">
        <f t="shared" si="304"/>
        <v>1.4786472670551836</v>
      </c>
      <c r="AH142" t="str">
        <f t="shared" si="319"/>
        <v>82 Transport and mobile machine drivers and operatives</v>
      </c>
      <c r="AI142" s="27">
        <f t="shared" si="305"/>
        <v>0.29768578250239364</v>
      </c>
      <c r="AJ142" s="27">
        <f t="shared" si="305"/>
        <v>-3.6087088961430647E-2</v>
      </c>
      <c r="AK142" s="27">
        <f t="shared" si="305"/>
        <v>0.20953944703917105</v>
      </c>
      <c r="AL142" s="27">
        <f t="shared" si="305"/>
        <v>0.43014720236343995</v>
      </c>
      <c r="AM142" s="27">
        <f t="shared" si="306"/>
        <v>0.639686649402611</v>
      </c>
      <c r="AS142" t="str">
        <f t="shared" si="320"/>
        <v>82 Transport and mobile machine drivers and operatives</v>
      </c>
      <c r="AT142" s="27">
        <f t="shared" si="307"/>
        <v>0.40906823818376292</v>
      </c>
      <c r="AU142" s="27">
        <f t="shared" si="307"/>
        <v>-1.2796308578315596E-2</v>
      </c>
      <c r="AV142" s="27">
        <f t="shared" si="307"/>
        <v>0.27989347751968552</v>
      </c>
      <c r="AW142" s="27">
        <f t="shared" si="307"/>
        <v>0.60285982127792948</v>
      </c>
      <c r="AX142" s="27">
        <f t="shared" si="308"/>
        <v>0.88275329879761499</v>
      </c>
      <c r="BD142" t="str">
        <f t="shared" si="321"/>
        <v>82 Transport and mobile machine drivers and operatives</v>
      </c>
      <c r="BE142" s="27">
        <f t="shared" si="309"/>
        <v>1.1564987622107736</v>
      </c>
      <c r="BF142" s="27">
        <f t="shared" si="309"/>
        <v>-0.78689299480558716</v>
      </c>
      <c r="BG142" s="27">
        <f t="shared" si="309"/>
        <v>0.56323877373791564</v>
      </c>
      <c r="BH142" s="27">
        <f t="shared" si="309"/>
        <v>0.38657022446066591</v>
      </c>
      <c r="BI142" s="27">
        <f t="shared" si="310"/>
        <v>0.94980899819858156</v>
      </c>
      <c r="BO142" t="str">
        <f t="shared" si="322"/>
        <v>82 Transport and mobile machine drivers and operatives</v>
      </c>
      <c r="BP142" s="27">
        <f t="shared" si="311"/>
        <v>1.3498265903494087</v>
      </c>
      <c r="BQ142" s="27">
        <f t="shared" si="311"/>
        <v>-1.5107013771087523</v>
      </c>
      <c r="BR142" s="27">
        <f t="shared" si="311"/>
        <v>0.65566644586868073</v>
      </c>
      <c r="BS142" s="27">
        <f t="shared" si="311"/>
        <v>9.6013287489638444E-2</v>
      </c>
      <c r="BT142" s="27">
        <f t="shared" si="312"/>
        <v>0.75167973335831917</v>
      </c>
      <c r="BZ142" t="str">
        <f t="shared" si="323"/>
        <v>82 Transport and mobile machine drivers and operatives</v>
      </c>
      <c r="CA142" s="68">
        <f t="shared" si="313"/>
        <v>0.80735313444897905</v>
      </c>
      <c r="CB142" s="68">
        <f t="shared" si="313"/>
        <v>-0.81895778571616962</v>
      </c>
      <c r="CC142" s="68">
        <f t="shared" si="313"/>
        <v>-0.82029758090239557</v>
      </c>
      <c r="CD142" s="68">
        <f t="shared" si="313"/>
        <v>-1.4797173923692029</v>
      </c>
      <c r="CE142" s="68">
        <f t="shared" si="314"/>
        <v>-2.3000149732715984</v>
      </c>
      <c r="CK142" t="str">
        <f t="shared" si="324"/>
        <v>82 Transport and mobile machine drivers and operatives</v>
      </c>
      <c r="CL142" s="68">
        <f t="shared" si="315"/>
        <v>3.5856521793125928E-2</v>
      </c>
      <c r="CM142" s="68">
        <f t="shared" si="315"/>
        <v>-0.32178099502746615</v>
      </c>
      <c r="CN142" s="68">
        <f t="shared" si="315"/>
        <v>-0.5435558594471348</v>
      </c>
      <c r="CO142" s="68">
        <f t="shared" si="315"/>
        <v>-1.3694453911176945</v>
      </c>
      <c r="CP142" s="68">
        <f t="shared" si="316"/>
        <v>-1.9130012505648293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-2.7625563966557787E-5</v>
      </c>
      <c r="C143" s="27">
        <f t="shared" si="299"/>
        <v>-7.8060038285876498E-5</v>
      </c>
      <c r="D143" s="27">
        <f t="shared" si="299"/>
        <v>1.7057214568498152E-3</v>
      </c>
      <c r="E143" s="27">
        <f t="shared" si="299"/>
        <v>1.1279501010647238E-3</v>
      </c>
      <c r="F143" s="27">
        <f t="shared" si="300"/>
        <v>2.8336715579145391E-3</v>
      </c>
      <c r="L143" t="str">
        <f t="shared" si="317"/>
        <v>91 Elementary trades and related occupations</v>
      </c>
      <c r="M143" s="27">
        <f t="shared" si="301"/>
        <v>3.0362296730637534E-2</v>
      </c>
      <c r="N143" s="27">
        <f t="shared" si="301"/>
        <v>-2.1794360152661701E-2</v>
      </c>
      <c r="O143" s="27">
        <f t="shared" si="301"/>
        <v>0.12736151711362836</v>
      </c>
      <c r="P143" s="27">
        <f t="shared" si="301"/>
        <v>0.16820511438595362</v>
      </c>
      <c r="Q143" s="27">
        <f t="shared" si="302"/>
        <v>0.29556663149958196</v>
      </c>
      <c r="W143" t="str">
        <f t="shared" si="318"/>
        <v>91 Elementary trades and related occupations</v>
      </c>
      <c r="X143" s="27">
        <f t="shared" si="303"/>
        <v>0.10704956006984379</v>
      </c>
      <c r="Y143" s="27">
        <f t="shared" si="303"/>
        <v>-0.11029619904852833</v>
      </c>
      <c r="Z143" s="27">
        <f t="shared" si="303"/>
        <v>0.61634569378858961</v>
      </c>
      <c r="AA143" s="27">
        <f t="shared" si="303"/>
        <v>0.53610211267524166</v>
      </c>
      <c r="AB143" s="27">
        <f t="shared" si="304"/>
        <v>1.1524478064638313</v>
      </c>
      <c r="AH143" t="str">
        <f t="shared" si="319"/>
        <v>91 Elementary trades and related occupations</v>
      </c>
      <c r="AI143" s="27">
        <f t="shared" si="305"/>
        <v>4.900386261848616E-2</v>
      </c>
      <c r="AJ143" s="27">
        <f t="shared" si="305"/>
        <v>-6.2577273226043117E-2</v>
      </c>
      <c r="AK143" s="27">
        <f t="shared" si="305"/>
        <v>0.45162164933293841</v>
      </c>
      <c r="AL143" s="27">
        <f t="shared" si="305"/>
        <v>0.51025744433297471</v>
      </c>
      <c r="AM143" s="27">
        <f t="shared" si="306"/>
        <v>0.96187909366591318</v>
      </c>
      <c r="AS143" t="str">
        <f t="shared" si="320"/>
        <v>91 Elementary trades and related occupations</v>
      </c>
      <c r="AT143" s="27">
        <f t="shared" si="307"/>
        <v>7.0160551985987529E-2</v>
      </c>
      <c r="AU143" s="27">
        <f t="shared" si="307"/>
        <v>-5.1655634554273744E-2</v>
      </c>
      <c r="AV143" s="27">
        <f t="shared" si="307"/>
        <v>0.39111496340460794</v>
      </c>
      <c r="AW143" s="27">
        <f t="shared" si="307"/>
        <v>0.30907832394627277</v>
      </c>
      <c r="AX143" s="27">
        <f t="shared" si="308"/>
        <v>0.70019328735088071</v>
      </c>
      <c r="BD143" t="str">
        <f t="shared" si="321"/>
        <v>91 Elementary trades and related occupations</v>
      </c>
      <c r="BE143" s="27">
        <f t="shared" si="309"/>
        <v>-0.14591474722491182</v>
      </c>
      <c r="BF143" s="27">
        <f t="shared" si="309"/>
        <v>-0.21991706313148707</v>
      </c>
      <c r="BG143" s="27">
        <f t="shared" si="309"/>
        <v>1.1831217546469346</v>
      </c>
      <c r="BH143" s="27">
        <f t="shared" si="309"/>
        <v>0.56797265890136384</v>
      </c>
      <c r="BI143" s="27">
        <f t="shared" si="310"/>
        <v>1.7510944135482984</v>
      </c>
      <c r="BO143" t="str">
        <f t="shared" si="322"/>
        <v>91 Elementary trades and related occupations</v>
      </c>
      <c r="BP143" s="27">
        <f t="shared" si="311"/>
        <v>-0.3530936873858872</v>
      </c>
      <c r="BQ143" s="27">
        <f t="shared" si="311"/>
        <v>-0.5048542281584818</v>
      </c>
      <c r="BR143" s="27">
        <f t="shared" si="311"/>
        <v>1.9006404666977161</v>
      </c>
      <c r="BS143" s="27">
        <f t="shared" si="311"/>
        <v>0.47448115949110203</v>
      </c>
      <c r="BT143" s="27">
        <f t="shared" si="312"/>
        <v>2.3751216261888182</v>
      </c>
      <c r="BZ143" t="str">
        <f t="shared" si="323"/>
        <v>91 Elementary trades and related occupations</v>
      </c>
      <c r="CA143" s="68">
        <f t="shared" si="313"/>
        <v>-9.8125740900117719E-2</v>
      </c>
      <c r="CB143" s="68">
        <f t="shared" si="313"/>
        <v>-0.55362684326102141</v>
      </c>
      <c r="CC143" s="68">
        <f t="shared" si="313"/>
        <v>1.7837350532898961</v>
      </c>
      <c r="CD143" s="68">
        <f t="shared" si="313"/>
        <v>-0.1380322766033748</v>
      </c>
      <c r="CE143" s="68">
        <f t="shared" si="314"/>
        <v>1.6457027766865213</v>
      </c>
      <c r="CK143" t="str">
        <f t="shared" si="324"/>
        <v>91 Elementary trades and related occupations</v>
      </c>
      <c r="CL143" s="68">
        <f t="shared" si="315"/>
        <v>-0.42180224563948032</v>
      </c>
      <c r="CM143" s="68">
        <f t="shared" si="315"/>
        <v>-0.18194239820586189</v>
      </c>
      <c r="CN143" s="68">
        <f t="shared" si="315"/>
        <v>1.1202025652845391</v>
      </c>
      <c r="CO143" s="68">
        <f t="shared" si="315"/>
        <v>-1.9751857191450561E-2</v>
      </c>
      <c r="CP143" s="68">
        <f t="shared" si="316"/>
        <v>1.1004507080930885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8.1562809211099263E-3</v>
      </c>
      <c r="C144" s="27">
        <f t="shared" si="299"/>
        <v>-3.5815258835665068E-3</v>
      </c>
      <c r="D144" s="27">
        <f t="shared" si="299"/>
        <v>7.5521233993011E-3</v>
      </c>
      <c r="E144" s="27">
        <f t="shared" si="299"/>
        <v>1.5190835529993334E-2</v>
      </c>
      <c r="F144" s="27">
        <f t="shared" si="300"/>
        <v>2.2742958929294434E-2</v>
      </c>
      <c r="L144" t="str">
        <f t="shared" ref="L144" si="325">A144</f>
        <v>92 Elementary administration and service occupations</v>
      </c>
      <c r="M144" s="27">
        <f t="shared" si="301"/>
        <v>0.31414875501755557</v>
      </c>
      <c r="N144" s="27">
        <f t="shared" si="301"/>
        <v>3.50101776660241E-2</v>
      </c>
      <c r="O144" s="27">
        <f t="shared" si="301"/>
        <v>0.32811428708763146</v>
      </c>
      <c r="P144" s="27">
        <f t="shared" si="301"/>
        <v>0.62594378048717059</v>
      </c>
      <c r="Q144" s="27">
        <f t="shared" si="302"/>
        <v>0.95405806757480205</v>
      </c>
      <c r="W144" t="str">
        <f t="shared" ref="W144" si="326">A144</f>
        <v>92 Elementary administration and service occupations</v>
      </c>
      <c r="X144" s="27">
        <f t="shared" si="303"/>
        <v>1.3726604072123547</v>
      </c>
      <c r="Y144" s="27">
        <f t="shared" si="303"/>
        <v>-0.38609533759815928</v>
      </c>
      <c r="Z144" s="27">
        <f t="shared" si="303"/>
        <v>0.75058494544029752</v>
      </c>
      <c r="AA144" s="27">
        <f t="shared" si="303"/>
        <v>1.9267063000892888</v>
      </c>
      <c r="AB144" s="27">
        <f t="shared" si="304"/>
        <v>2.6772912455295863</v>
      </c>
      <c r="AH144" t="str">
        <f t="shared" ref="AH144" si="327">L144</f>
        <v>92 Elementary administration and service occupations</v>
      </c>
      <c r="AI144" s="27">
        <f t="shared" si="305"/>
        <v>0.68992458151433356</v>
      </c>
      <c r="AJ144" s="27">
        <f t="shared" si="305"/>
        <v>-0.21373707406843456</v>
      </c>
      <c r="AK144" s="27">
        <f t="shared" si="305"/>
        <v>0.30014971177495431</v>
      </c>
      <c r="AL144" s="27">
        <f t="shared" si="305"/>
        <v>0.89150730973773218</v>
      </c>
      <c r="AM144" s="27">
        <f t="shared" si="306"/>
        <v>1.1916570215126865</v>
      </c>
      <c r="AS144" t="str">
        <f t="shared" ref="AS144" si="328">W144</f>
        <v>92 Elementary administration and service occupations</v>
      </c>
      <c r="AT144" s="27">
        <f t="shared" si="307"/>
        <v>0.45168809334375504</v>
      </c>
      <c r="AU144" s="27">
        <f t="shared" si="307"/>
        <v>-5.4469351468788396E-2</v>
      </c>
      <c r="AV144" s="27">
        <f t="shared" si="307"/>
        <v>0.16803076716973786</v>
      </c>
      <c r="AW144" s="27">
        <f t="shared" si="307"/>
        <v>0.74381846146308694</v>
      </c>
      <c r="AX144" s="27">
        <f t="shared" si="308"/>
        <v>0.9118492286328248</v>
      </c>
      <c r="BD144" t="str">
        <f t="shared" ref="BD144" si="329">AH144</f>
        <v>92 Elementary administration and service occupations</v>
      </c>
      <c r="BE144" s="27">
        <f t="shared" si="309"/>
        <v>0.36773825902440294</v>
      </c>
      <c r="BF144" s="27">
        <f t="shared" si="309"/>
        <v>-0.82195389446094325</v>
      </c>
      <c r="BG144" s="27">
        <f t="shared" si="309"/>
        <v>-1.6432986533892819</v>
      </c>
      <c r="BH144" s="27">
        <f t="shared" si="309"/>
        <v>-0.31570915785961873</v>
      </c>
      <c r="BI144" s="27">
        <f t="shared" si="310"/>
        <v>-1.9590078112489007</v>
      </c>
      <c r="BO144" t="str">
        <f t="shared" ref="BO144" si="330">AS144</f>
        <v>92 Elementary administration and service occupations</v>
      </c>
      <c r="BP144" s="27">
        <f t="shared" si="311"/>
        <v>1.415716930841274</v>
      </c>
      <c r="BQ144" s="27">
        <f t="shared" si="311"/>
        <v>-3.5648153599771177</v>
      </c>
      <c r="BR144" s="27">
        <f t="shared" si="311"/>
        <v>-0.70757911814159513</v>
      </c>
      <c r="BS144" s="27">
        <f t="shared" si="311"/>
        <v>-2.0142599489582729</v>
      </c>
      <c r="BT144" s="27">
        <f t="shared" si="312"/>
        <v>-2.721839067099868</v>
      </c>
      <c r="BZ144" t="str">
        <f t="shared" ref="BZ144" si="331">BD144</f>
        <v>92 Elementary administration and service occupations</v>
      </c>
      <c r="CA144" s="68">
        <f t="shared" si="313"/>
        <v>1.3823339909657726</v>
      </c>
      <c r="CB144" s="68">
        <f t="shared" si="313"/>
        <v>-2.456039016651026</v>
      </c>
      <c r="CC144" s="68">
        <f t="shared" si="313"/>
        <v>-2.596766353953555</v>
      </c>
      <c r="CD144" s="68">
        <f t="shared" si="313"/>
        <v>-4.3714855451441039</v>
      </c>
      <c r="CE144" s="68">
        <f t="shared" si="314"/>
        <v>-6.968251899097659</v>
      </c>
      <c r="CK144" t="str">
        <f t="shared" ref="CK144" si="332">BO144</f>
        <v>92 Elementary administration and service occupations</v>
      </c>
      <c r="CL144" s="68">
        <f t="shared" si="315"/>
        <v>-3.0448746178803638</v>
      </c>
      <c r="CM144" s="68">
        <f t="shared" si="315"/>
        <v>-0.38575308006902809</v>
      </c>
      <c r="CN144" s="68">
        <f t="shared" si="315"/>
        <v>-2.1609060068850647</v>
      </c>
      <c r="CO144" s="68">
        <f t="shared" si="315"/>
        <v>-0.92517081338946427</v>
      </c>
      <c r="CP144" s="68">
        <f t="shared" si="316"/>
        <v>-3.086076820274529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1.8068136893768756</v>
      </c>
      <c r="C146" s="29">
        <f>D35-C35</f>
        <v>1.327769840346507</v>
      </c>
      <c r="D146" s="29">
        <f>E35-D35</f>
        <v>2.4900213299702294</v>
      </c>
      <c r="E146" s="29">
        <f>F35-E35</f>
        <v>4.1852259518356068</v>
      </c>
      <c r="F146" s="29">
        <f t="shared" ref="F146" si="334">F35-D35</f>
        <v>6.6752472818058362</v>
      </c>
      <c r="L146" s="24" t="str">
        <f t="shared" ref="L146" si="335">L35</f>
        <v>All occupations</v>
      </c>
      <c r="M146" s="29">
        <f>N35-M35</f>
        <v>11.957162562819036</v>
      </c>
      <c r="N146" s="29">
        <f t="shared" ref="N146" si="336">O35-N35</f>
        <v>7.9379928410258884</v>
      </c>
      <c r="O146" s="29">
        <f>P35-O35</f>
        <v>15.185725765944838</v>
      </c>
      <c r="P146" s="29">
        <f>Q35-P35</f>
        <v>27.830708012570511</v>
      </c>
      <c r="Q146" s="29">
        <f>Q35-O35</f>
        <v>43.016433778515349</v>
      </c>
      <c r="W146" s="24" t="str">
        <f t="shared" ref="W146" si="337">W35</f>
        <v>All occupations</v>
      </c>
      <c r="X146" s="29">
        <f>Y35-X35</f>
        <v>26.811124262098815</v>
      </c>
      <c r="Y146" s="29">
        <f t="shared" ref="Y146" si="338">Z35-Y35</f>
        <v>-0.50105524564216353</v>
      </c>
      <c r="Z146" s="29">
        <f>AA35-Z35</f>
        <v>17.255107455206485</v>
      </c>
      <c r="AA146" s="29">
        <f>AB35-AA35</f>
        <v>34.915617738446514</v>
      </c>
      <c r="AB146" s="29">
        <f>AB35-Z35</f>
        <v>52.170725193652999</v>
      </c>
      <c r="AH146" s="24" t="str">
        <f t="shared" ref="AH146" si="339">AH35</f>
        <v>All occupations</v>
      </c>
      <c r="AI146" s="29">
        <f>AJ35-AI35</f>
        <v>2.6541694734033641</v>
      </c>
      <c r="AJ146" s="29">
        <f t="shared" ref="AJ146" si="340">AK35-AJ35</f>
        <v>-1.2145772388047504</v>
      </c>
      <c r="AK146" s="29">
        <f>AL35-AK35</f>
        <v>0.52476200350649549</v>
      </c>
      <c r="AL146" s="29">
        <f>AM35-AL35</f>
        <v>5.0612799258469465</v>
      </c>
      <c r="AM146" s="29">
        <f>AM35-AK35</f>
        <v>5.586041929353442</v>
      </c>
      <c r="AS146" s="24" t="str">
        <f t="shared" ref="AS146" si="341">AS35</f>
        <v>All occupations</v>
      </c>
      <c r="AT146" s="29">
        <f>AU35-AT35</f>
        <v>6.705885203602385</v>
      </c>
      <c r="AU146" s="29">
        <f t="shared" ref="AU146" si="342">AV35-AU35</f>
        <v>-1.551492447661218E-2</v>
      </c>
      <c r="AV146" s="29">
        <f>AW35-AV35</f>
        <v>3.3517164540348574</v>
      </c>
      <c r="AW146" s="29">
        <f>AX35-AW35</f>
        <v>9.2606820648186812</v>
      </c>
      <c r="AX146" s="29">
        <f>AX35-AV35</f>
        <v>12.612398518853539</v>
      </c>
      <c r="BD146" s="24" t="str">
        <f t="shared" ref="BD146" si="343">BD35</f>
        <v>All occupations</v>
      </c>
      <c r="BE146" s="29">
        <f>BF35-BE35</f>
        <v>10.89443763584157</v>
      </c>
      <c r="BF146" s="29">
        <f t="shared" ref="BF146" si="344">BG35-BF35</f>
        <v>0.3679344475070252</v>
      </c>
      <c r="BG146" s="29">
        <f>BH35-BG35</f>
        <v>-1.748612997721807</v>
      </c>
      <c r="BH146" s="29">
        <f>BI35-BH35</f>
        <v>0.711055809387517</v>
      </c>
      <c r="BI146" s="29">
        <f>BI35-BG35</f>
        <v>-1.03755718833429</v>
      </c>
      <c r="BO146" s="24" t="str">
        <f t="shared" ref="BO146" si="345">BO35</f>
        <v>All occupations</v>
      </c>
      <c r="BP146" s="29">
        <f>BQ35-BP35</f>
        <v>3.9602396926785275</v>
      </c>
      <c r="BQ146" s="29">
        <f t="shared" ref="BQ146" si="346">BR35-BQ35</f>
        <v>-14.595902053790326</v>
      </c>
      <c r="BR146" s="29">
        <f>BS35-BR35</f>
        <v>0.57578282107743917</v>
      </c>
      <c r="BS146" s="29">
        <f>BT35-BS35</f>
        <v>-19.214955790281635</v>
      </c>
      <c r="BT146" s="29">
        <f>BT35-BR35</f>
        <v>-18.639172969204196</v>
      </c>
      <c r="BZ146" s="24" t="str">
        <f t="shared" ref="BZ146" si="347">BZ35</f>
        <v>All occupations</v>
      </c>
      <c r="CA146" s="70">
        <f>CB35-CA35</f>
        <v>1.1737152047237913</v>
      </c>
      <c r="CB146" s="70">
        <f t="shared" ref="CB146" si="348">CC35-CB35</f>
        <v>-6.6807849392615424</v>
      </c>
      <c r="CC146" s="70">
        <f>CD35-CC35</f>
        <v>-11.640110145581659</v>
      </c>
      <c r="CD146" s="70">
        <f>CE35-CD35</f>
        <v>-24.567906663262349</v>
      </c>
      <c r="CE146" s="70">
        <f>CE35-CC35</f>
        <v>-36.208016808844008</v>
      </c>
      <c r="CK146" s="24" t="str">
        <f t="shared" ref="CK146" si="349">CK35</f>
        <v>All occupations</v>
      </c>
      <c r="CL146" s="70">
        <f>CM35-CL35</f>
        <v>-7.4485477245445892</v>
      </c>
      <c r="CM146" s="70">
        <f t="shared" ref="CM146" si="350">CN35-CM35</f>
        <v>0.51913727309595004</v>
      </c>
      <c r="CN146" s="70">
        <f>CO35-CN35</f>
        <v>-3.6493926864368795</v>
      </c>
      <c r="CO146" s="70">
        <f>CP35-CO35</f>
        <v>-3.1517070493612778</v>
      </c>
      <c r="CP146" s="70">
        <f>CP35-CN35</f>
        <v>-6.8010997357981573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Liverpool City Region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0.64475970844538544</v>
      </c>
      <c r="C8" s="69">
        <f>'Basic T2'!O8</f>
        <v>5.0584564286211009</v>
      </c>
      <c r="D8" s="69">
        <f>'Basic T2'!Z8</f>
        <v>12.222801829441694</v>
      </c>
      <c r="E8" s="69">
        <f>'Basic T2'!AK8</f>
        <v>2.5823003226786092</v>
      </c>
      <c r="F8" s="69">
        <f>'Basic T2'!AV8</f>
        <v>3.3036069666151331</v>
      </c>
      <c r="G8" s="69">
        <f>'Basic T2'!BG8</f>
        <v>7.9621132227425271</v>
      </c>
      <c r="H8" s="69">
        <f>'Basic T2'!BR8</f>
        <v>6.0042981464667022</v>
      </c>
      <c r="I8" s="69">
        <f>'Basic T2'!CC8</f>
        <v>4.096957737851409</v>
      </c>
      <c r="J8" s="69">
        <f>'Basic T2'!CN8</f>
        <v>1.0329908958460217</v>
      </c>
      <c r="K8" s="309">
        <f>SUM(B8:J8)</f>
        <v>42.908285258708581</v>
      </c>
      <c r="L8" s="97"/>
      <c r="M8" s="97">
        <f t="shared" ref="M8:M33" si="0">B8/B$35*100</f>
        <v>5.5198314740790355</v>
      </c>
      <c r="N8" s="97">
        <f t="shared" ref="N8:N33" si="1">C8/C$35*100</f>
        <v>6.7764141785062915</v>
      </c>
      <c r="O8" s="97">
        <f t="shared" ref="O8:O33" si="2">D8/D$35*100</f>
        <v>8.5553206713254717</v>
      </c>
      <c r="P8" s="97">
        <f t="shared" ref="P8:P33" si="3">E8/E$35*100</f>
        <v>6.2449328154084789</v>
      </c>
      <c r="Q8" s="97">
        <f t="shared" ref="Q8:Q33" si="4">F8/F$35*100</f>
        <v>8.5055638564100775</v>
      </c>
      <c r="R8" s="97">
        <f t="shared" ref="R8:R33" si="5">G8/G$35*100</f>
        <v>5.1585259522454994</v>
      </c>
      <c r="S8" s="97">
        <f t="shared" ref="S8:S33" si="6">H8/H$35*100</f>
        <v>4.2473351992582105</v>
      </c>
      <c r="T8" s="97">
        <f t="shared" ref="T8:T33" si="7">I8/I$35*100</f>
        <v>4.9004519949067742</v>
      </c>
      <c r="U8" s="97">
        <f t="shared" ref="U8:U33" si="8">J8/J$35*100</f>
        <v>3.1675180314979774</v>
      </c>
      <c r="V8" s="97">
        <f t="shared" ref="V8:V33" si="9">K8/K$35*100</f>
        <v>5.9485948303949971</v>
      </c>
      <c r="W8" s="97"/>
      <c r="X8" s="97">
        <f t="shared" ref="X8:X32" si="10">IF($K8&gt;0,B8/$K8*100,0)</f>
        <v>1.502646177906926</v>
      </c>
      <c r="Y8" s="97">
        <f t="shared" ref="Y8:AG23" si="11">IF($K8&gt;0,C8/$K8*100,0)</f>
        <v>11.788996922440397</v>
      </c>
      <c r="Z8" s="97">
        <f t="shared" si="11"/>
        <v>28.485878090318185</v>
      </c>
      <c r="AA8" s="97">
        <f t="shared" si="11"/>
        <v>6.0181857818578539</v>
      </c>
      <c r="AB8" s="97">
        <f t="shared" si="11"/>
        <v>7.6992285911603506</v>
      </c>
      <c r="AC8" s="97">
        <f t="shared" si="11"/>
        <v>18.556120746229428</v>
      </c>
      <c r="AD8" s="97">
        <f t="shared" si="11"/>
        <v>13.99333044950353</v>
      </c>
      <c r="AE8" s="97">
        <f t="shared" si="11"/>
        <v>9.5481740021757187</v>
      </c>
      <c r="AF8" s="97">
        <f>IF($K8&gt;0,J8/$K8*100,0)</f>
        <v>2.4074392384076169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0.23686200982454853</v>
      </c>
      <c r="C9" s="69">
        <f>'Basic T2'!O9</f>
        <v>2.1396741137398196</v>
      </c>
      <c r="D9" s="69">
        <f>'Basic T2'!Z9</f>
        <v>4.7290267423627164</v>
      </c>
      <c r="E9" s="69">
        <f>'Basic T2'!AK9</f>
        <v>1.3964840920813442</v>
      </c>
      <c r="F9" s="69">
        <f>'Basic T2'!AV9</f>
        <v>1.5083193796142595</v>
      </c>
      <c r="G9" s="69">
        <f>'Basic T2'!BG9</f>
        <v>4.0507242454357373</v>
      </c>
      <c r="H9" s="69">
        <f>'Basic T2'!BR9</f>
        <v>3.9219445250021376</v>
      </c>
      <c r="I9" s="69">
        <f>'Basic T2'!CC9</f>
        <v>2.4946025555137963</v>
      </c>
      <c r="J9" s="69">
        <f>'Basic T2'!CN9</f>
        <v>1.0858334718896496</v>
      </c>
      <c r="K9" s="309">
        <f>SUM(B9:J9)</f>
        <v>21.56347113546401</v>
      </c>
      <c r="L9" s="97"/>
      <c r="M9" s="97">
        <f t="shared" si="0"/>
        <v>2.0277916869147967</v>
      </c>
      <c r="N9" s="97">
        <f t="shared" si="1"/>
        <v>2.8663522571216076</v>
      </c>
      <c r="O9" s="97">
        <f t="shared" si="2"/>
        <v>3.310070866626718</v>
      </c>
      <c r="P9" s="97">
        <f t="shared" si="3"/>
        <v>3.3772018135320909</v>
      </c>
      <c r="Q9" s="97">
        <f t="shared" si="4"/>
        <v>3.8833635262352608</v>
      </c>
      <c r="R9" s="97">
        <f t="shared" si="5"/>
        <v>2.6243995232050756</v>
      </c>
      <c r="S9" s="97">
        <f t="shared" si="6"/>
        <v>2.7743147698923116</v>
      </c>
      <c r="T9" s="97">
        <f t="shared" si="7"/>
        <v>2.9838433422743038</v>
      </c>
      <c r="U9" s="97">
        <f t="shared" si="8"/>
        <v>3.3295521918396425</v>
      </c>
      <c r="V9" s="97">
        <f t="shared" si="9"/>
        <v>2.9894541846264775</v>
      </c>
      <c r="W9" s="97"/>
      <c r="X9" s="97">
        <f t="shared" si="10"/>
        <v>1.098441008576756</v>
      </c>
      <c r="Y9" s="97">
        <f t="shared" si="11"/>
        <v>9.9226794253029134</v>
      </c>
      <c r="Z9" s="97">
        <f t="shared" si="11"/>
        <v>21.93073050555947</v>
      </c>
      <c r="AA9" s="97">
        <f t="shared" si="11"/>
        <v>6.476156289070917</v>
      </c>
      <c r="AB9" s="97">
        <f t="shared" si="11"/>
        <v>6.9947893367391432</v>
      </c>
      <c r="AC9" s="97">
        <f t="shared" si="11"/>
        <v>18.785121467636905</v>
      </c>
      <c r="AD9" s="97">
        <f t="shared" si="11"/>
        <v>18.187909081817423</v>
      </c>
      <c r="AE9" s="97">
        <f t="shared" si="11"/>
        <v>11.568650241152914</v>
      </c>
      <c r="AF9" s="97">
        <f t="shared" si="11"/>
        <v>5.0355226441435548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1.9239281215660833</v>
      </c>
      <c r="C10" s="69">
        <f>'Basic T2'!O10</f>
        <v>6.935636721461095</v>
      </c>
      <c r="D10" s="69">
        <f>'Basic T2'!Z10</f>
        <v>12.454040980702141</v>
      </c>
      <c r="E10" s="69">
        <f>'Basic T2'!AK10</f>
        <v>1.3150090538206145</v>
      </c>
      <c r="F10" s="69">
        <f>'Basic T2'!AV10</f>
        <v>3.3337276418382316</v>
      </c>
      <c r="G10" s="69">
        <f>'Basic T2'!BG10</f>
        <v>4.6990141500444231</v>
      </c>
      <c r="H10" s="69">
        <f>'Basic T2'!BR10</f>
        <v>3.5470339130618096</v>
      </c>
      <c r="I10" s="69">
        <f>'Basic T2'!CC10</f>
        <v>1.9998414434748768</v>
      </c>
      <c r="J10" s="69">
        <f>'Basic T2'!CN10</f>
        <v>0.50748448200288687</v>
      </c>
      <c r="K10" s="309">
        <f t="shared" ref="K10:K32" si="12">SUM(B10:J10)</f>
        <v>36.715716507972161</v>
      </c>
      <c r="L10" s="97"/>
      <c r="M10" s="97">
        <f t="shared" si="0"/>
        <v>16.470878778843193</v>
      </c>
      <c r="N10" s="97">
        <f t="shared" si="1"/>
        <v>9.2911242153546389</v>
      </c>
      <c r="O10" s="97">
        <f t="shared" si="2"/>
        <v>8.7171759577323051</v>
      </c>
      <c r="P10" s="97">
        <f t="shared" si="3"/>
        <v>3.1801658082299236</v>
      </c>
      <c r="Q10" s="97">
        <f t="shared" si="4"/>
        <v>8.5831134345218913</v>
      </c>
      <c r="R10" s="97">
        <f t="shared" si="5"/>
        <v>3.0444161951547319</v>
      </c>
      <c r="S10" s="97">
        <f t="shared" si="6"/>
        <v>2.509109578573383</v>
      </c>
      <c r="T10" s="97">
        <f t="shared" si="7"/>
        <v>2.3920498131165102</v>
      </c>
      <c r="U10" s="97">
        <f t="shared" si="8"/>
        <v>1.5561281845887294</v>
      </c>
      <c r="V10" s="97">
        <f t="shared" si="9"/>
        <v>5.090087382814815</v>
      </c>
      <c r="W10" s="97"/>
      <c r="X10" s="97">
        <f t="shared" si="10"/>
        <v>5.2400669374063193</v>
      </c>
      <c r="Y10" s="97">
        <f t="shared" si="11"/>
        <v>18.890103152297588</v>
      </c>
      <c r="Z10" s="97">
        <f t="shared" si="11"/>
        <v>33.92019049389372</v>
      </c>
      <c r="AA10" s="97">
        <f t="shared" si="11"/>
        <v>3.5815971439235943</v>
      </c>
      <c r="AB10" s="97">
        <f t="shared" si="11"/>
        <v>9.0798381698866546</v>
      </c>
      <c r="AC10" s="97">
        <f t="shared" si="11"/>
        <v>12.798372459990304</v>
      </c>
      <c r="AD10" s="97">
        <f t="shared" si="11"/>
        <v>9.660805372793515</v>
      </c>
      <c r="AE10" s="97">
        <f t="shared" si="11"/>
        <v>5.4468266826296228</v>
      </c>
      <c r="AF10" s="97">
        <f t="shared" si="11"/>
        <v>1.3821995871786832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2.6471861677698008</v>
      </c>
      <c r="C11" s="69">
        <f>'Basic T2'!O11</f>
        <v>7.2198783698265094</v>
      </c>
      <c r="D11" s="69">
        <f>'Basic T2'!Z11</f>
        <v>15.269672115956805</v>
      </c>
      <c r="E11" s="69">
        <f>'Basic T2'!AK11</f>
        <v>4.8937542665821017</v>
      </c>
      <c r="F11" s="69">
        <f>'Basic T2'!AV11</f>
        <v>0.94454717417002554</v>
      </c>
      <c r="G11" s="69">
        <f>'Basic T2'!BG11</f>
        <v>3.9353456521719345</v>
      </c>
      <c r="H11" s="69">
        <f>'Basic T2'!BR11</f>
        <v>2.5872868107514715</v>
      </c>
      <c r="I11" s="69">
        <f>'Basic T2'!CC11</f>
        <v>1.4916775224844367</v>
      </c>
      <c r="J11" s="69">
        <f>'Basic T2'!CN11</f>
        <v>0.19798448816440398</v>
      </c>
      <c r="K11" s="309">
        <f t="shared" si="12"/>
        <v>39.187332567877483</v>
      </c>
      <c r="L11" s="97"/>
      <c r="M11" s="97">
        <f t="shared" si="0"/>
        <v>22.662739831920074</v>
      </c>
      <c r="N11" s="97">
        <f t="shared" si="1"/>
        <v>9.6719002807976793</v>
      </c>
      <c r="O11" s="97">
        <f t="shared" si="2"/>
        <v>10.687970182363218</v>
      </c>
      <c r="P11" s="97">
        <f t="shared" si="3"/>
        <v>11.834861476616652</v>
      </c>
      <c r="Q11" s="97">
        <f t="shared" si="4"/>
        <v>2.4318589912426423</v>
      </c>
      <c r="R11" s="97">
        <f t="shared" si="5"/>
        <v>2.5496475759475494</v>
      </c>
      <c r="S11" s="97">
        <f t="shared" si="6"/>
        <v>1.8302013114301943</v>
      </c>
      <c r="T11" s="97">
        <f t="shared" si="7"/>
        <v>1.7842249196961504</v>
      </c>
      <c r="U11" s="97">
        <f t="shared" si="8"/>
        <v>0.60709096153653452</v>
      </c>
      <c r="V11" s="97">
        <f t="shared" si="9"/>
        <v>5.4327401462153295</v>
      </c>
      <c r="W11" s="97"/>
      <c r="X11" s="97">
        <f t="shared" si="10"/>
        <v>6.7552088756858737</v>
      </c>
      <c r="Y11" s="97">
        <f t="shared" si="11"/>
        <v>18.42401076245941</v>
      </c>
      <c r="Z11" s="97">
        <f t="shared" si="11"/>
        <v>38.96583695638833</v>
      </c>
      <c r="AA11" s="97">
        <f t="shared" si="11"/>
        <v>12.488102521664345</v>
      </c>
      <c r="AB11" s="97">
        <f t="shared" si="11"/>
        <v>2.4103380155665066</v>
      </c>
      <c r="AC11" s="97">
        <f t="shared" si="11"/>
        <v>10.042392258660145</v>
      </c>
      <c r="AD11" s="97">
        <f t="shared" si="11"/>
        <v>6.6023549989526824</v>
      </c>
      <c r="AE11" s="97">
        <f t="shared" si="11"/>
        <v>3.8065298777370469</v>
      </c>
      <c r="AF11" s="97">
        <f t="shared" si="11"/>
        <v>0.5052257328856703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3.5823897797721611</v>
      </c>
      <c r="C12" s="69">
        <f>'Basic T2'!O12</f>
        <v>20.162437720753712</v>
      </c>
      <c r="D12" s="69">
        <f>'Basic T2'!Z12</f>
        <v>11.033344673814305</v>
      </c>
      <c r="E12" s="69">
        <f>'Basic T2'!AK12</f>
        <v>0.91978015994697193</v>
      </c>
      <c r="F12" s="69">
        <f>'Basic T2'!AV12</f>
        <v>0.42463426583282982</v>
      </c>
      <c r="G12" s="69">
        <f>'Basic T2'!BG12</f>
        <v>2.1490655810573722</v>
      </c>
      <c r="H12" s="69">
        <f>'Basic T2'!BR12</f>
        <v>1.2917060993346554</v>
      </c>
      <c r="I12" s="69">
        <f>'Basic T2'!CC12</f>
        <v>1.0160711502489599</v>
      </c>
      <c r="J12" s="69">
        <f>'Basic T2'!CN12</f>
        <v>0.2942519125063533</v>
      </c>
      <c r="K12" s="309">
        <f t="shared" si="12"/>
        <v>40.873681343267322</v>
      </c>
      <c r="L12" s="97"/>
      <c r="M12" s="97">
        <f t="shared" si="0"/>
        <v>30.669081209314459</v>
      </c>
      <c r="N12" s="97">
        <f t="shared" si="1"/>
        <v>27.010023862439326</v>
      </c>
      <c r="O12" s="97">
        <f t="shared" si="2"/>
        <v>7.7227630030269401</v>
      </c>
      <c r="P12" s="97">
        <f t="shared" si="3"/>
        <v>2.2243599063087727</v>
      </c>
      <c r="Q12" s="97">
        <f t="shared" si="4"/>
        <v>1.0932758951533328</v>
      </c>
      <c r="R12" s="97">
        <f t="shared" si="5"/>
        <v>1.3923452559424248</v>
      </c>
      <c r="S12" s="97">
        <f t="shared" si="6"/>
        <v>0.91373023940010145</v>
      </c>
      <c r="T12" s="97">
        <f t="shared" si="7"/>
        <v>1.2153427527949094</v>
      </c>
      <c r="U12" s="97">
        <f t="shared" si="8"/>
        <v>0.90228117441760203</v>
      </c>
      <c r="V12" s="97">
        <f t="shared" si="9"/>
        <v>5.6665272935469977</v>
      </c>
      <c r="W12" s="97"/>
      <c r="X12" s="97">
        <f t="shared" si="10"/>
        <v>8.7645390922495157</v>
      </c>
      <c r="Y12" s="97">
        <f t="shared" si="11"/>
        <v>49.328656137979245</v>
      </c>
      <c r="Z12" s="97">
        <f t="shared" si="11"/>
        <v>26.993763006452827</v>
      </c>
      <c r="AA12" s="97">
        <f t="shared" si="11"/>
        <v>2.250299287266126</v>
      </c>
      <c r="AB12" s="97">
        <f t="shared" si="11"/>
        <v>1.0388941046602724</v>
      </c>
      <c r="AC12" s="97">
        <f t="shared" si="11"/>
        <v>5.2578224188053575</v>
      </c>
      <c r="AD12" s="97">
        <f t="shared" si="11"/>
        <v>3.1602391976553004</v>
      </c>
      <c r="AE12" s="97">
        <f t="shared" si="11"/>
        <v>2.4858811755069041</v>
      </c>
      <c r="AF12" s="97">
        <f t="shared" si="11"/>
        <v>0.71990557942445332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0.72384377450788795</v>
      </c>
      <c r="C13" s="69">
        <f>'Basic T2'!O13</f>
        <v>9.0557589952186071</v>
      </c>
      <c r="D13" s="69">
        <f>'Basic T2'!Z13</f>
        <v>15.803806410919549</v>
      </c>
      <c r="E13" s="69">
        <f>'Basic T2'!AK13</f>
        <v>1.3770446350743339</v>
      </c>
      <c r="F13" s="69">
        <f>'Basic T2'!AV13</f>
        <v>2.5355154972287512</v>
      </c>
      <c r="G13" s="69">
        <f>'Basic T2'!BG13</f>
        <v>5.8239457113000288</v>
      </c>
      <c r="H13" s="69">
        <f>'Basic T2'!BR13</f>
        <v>3.7376945373280628</v>
      </c>
      <c r="I13" s="69">
        <f>'Basic T2'!CC13</f>
        <v>2.2625081760011443</v>
      </c>
      <c r="J13" s="69">
        <f>'Basic T2'!CN13</f>
        <v>0.65430427298465721</v>
      </c>
      <c r="K13" s="309">
        <f t="shared" si="12"/>
        <v>41.974422010563018</v>
      </c>
      <c r="L13" s="97"/>
      <c r="M13" s="97">
        <f t="shared" si="0"/>
        <v>6.1968755127062156</v>
      </c>
      <c r="N13" s="97">
        <f t="shared" si="1"/>
        <v>12.13128441813288</v>
      </c>
      <c r="O13" s="97">
        <f t="shared" si="2"/>
        <v>11.061836194323861</v>
      </c>
      <c r="P13" s="97">
        <f t="shared" si="3"/>
        <v>3.3301902007035435</v>
      </c>
      <c r="Q13" s="97">
        <f t="shared" si="4"/>
        <v>6.5280129230060773</v>
      </c>
      <c r="R13" s="97">
        <f t="shared" si="5"/>
        <v>3.7732413814961867</v>
      </c>
      <c r="S13" s="97">
        <f t="shared" si="6"/>
        <v>2.6439795601773342</v>
      </c>
      <c r="T13" s="97">
        <f t="shared" si="7"/>
        <v>2.7062306750550658</v>
      </c>
      <c r="U13" s="97">
        <f t="shared" si="8"/>
        <v>2.0063299600212621</v>
      </c>
      <c r="V13" s="97">
        <f t="shared" si="9"/>
        <v>5.819128596619386</v>
      </c>
      <c r="W13" s="97"/>
      <c r="X13" s="97">
        <f t="shared" si="10"/>
        <v>1.7244877709709263</v>
      </c>
      <c r="Y13" s="97">
        <f t="shared" si="11"/>
        <v>21.574469787671386</v>
      </c>
      <c r="Z13" s="97">
        <f t="shared" si="11"/>
        <v>37.651039976065576</v>
      </c>
      <c r="AA13" s="97">
        <f t="shared" si="11"/>
        <v>3.2806756331934617</v>
      </c>
      <c r="AB13" s="97">
        <f t="shared" si="11"/>
        <v>6.0406203963706266</v>
      </c>
      <c r="AC13" s="97">
        <f t="shared" si="11"/>
        <v>13.87498727161606</v>
      </c>
      <c r="AD13" s="97">
        <f t="shared" si="11"/>
        <v>8.9046956653446188</v>
      </c>
      <c r="AE13" s="97">
        <f t="shared" si="11"/>
        <v>5.390206863198201</v>
      </c>
      <c r="AF13" s="97">
        <f t="shared" si="11"/>
        <v>1.5588166355691548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0.28513330829717803</v>
      </c>
      <c r="C14" s="69">
        <f>'Basic T2'!O14</f>
        <v>1.5815267370912067</v>
      </c>
      <c r="D14" s="69">
        <f>'Basic T2'!Z14</f>
        <v>3.6008082887196835</v>
      </c>
      <c r="E14" s="69">
        <f>'Basic T2'!AK14</f>
        <v>0.69388259947509512</v>
      </c>
      <c r="F14" s="69">
        <f>'Basic T2'!AV14</f>
        <v>1.5746096512181789</v>
      </c>
      <c r="G14" s="69">
        <f>'Basic T2'!BG14</f>
        <v>2.4482789341927043</v>
      </c>
      <c r="H14" s="69">
        <f>'Basic T2'!BR14</f>
        <v>1.9932241786882445</v>
      </c>
      <c r="I14" s="69">
        <f>'Basic T2'!CC14</f>
        <v>1.4498824713018523</v>
      </c>
      <c r="J14" s="69">
        <f>'Basic T2'!CN14</f>
        <v>0.3578385140958904</v>
      </c>
      <c r="K14" s="309">
        <f t="shared" si="12"/>
        <v>13.985184683080034</v>
      </c>
      <c r="L14" s="97"/>
      <c r="M14" s="97">
        <f t="shared" si="0"/>
        <v>2.4410455380996576</v>
      </c>
      <c r="N14" s="97">
        <f t="shared" si="1"/>
        <v>2.1186463412581071</v>
      </c>
      <c r="O14" s="97">
        <f t="shared" si="2"/>
        <v>2.5203770801355407</v>
      </c>
      <c r="P14" s="97">
        <f t="shared" si="3"/>
        <v>1.6780581938696031</v>
      </c>
      <c r="Q14" s="97">
        <f t="shared" si="4"/>
        <v>4.0540364131385145</v>
      </c>
      <c r="R14" s="97">
        <f t="shared" si="5"/>
        <v>1.5862008071292935</v>
      </c>
      <c r="S14" s="97">
        <f t="shared" si="6"/>
        <v>1.4099718247897082</v>
      </c>
      <c r="T14" s="97">
        <f t="shared" si="7"/>
        <v>1.7342330342410814</v>
      </c>
      <c r="U14" s="97">
        <f t="shared" si="8"/>
        <v>1.0972603440370787</v>
      </c>
      <c r="V14" s="97">
        <f t="shared" si="9"/>
        <v>1.9388376115777002</v>
      </c>
      <c r="W14" s="97"/>
      <c r="X14" s="97">
        <f t="shared" si="10"/>
        <v>2.0388240467224317</v>
      </c>
      <c r="Y14" s="97">
        <f t="shared" si="11"/>
        <v>11.308586714658233</v>
      </c>
      <c r="Z14" s="97">
        <f t="shared" si="11"/>
        <v>25.747305954966183</v>
      </c>
      <c r="AA14" s="97">
        <f t="shared" si="11"/>
        <v>4.9615547824304995</v>
      </c>
      <c r="AB14" s="97">
        <f t="shared" si="11"/>
        <v>11.259126617921744</v>
      </c>
      <c r="AC14" s="97">
        <f t="shared" si="11"/>
        <v>17.506232414325947</v>
      </c>
      <c r="AD14" s="97">
        <f t="shared" si="11"/>
        <v>14.252397975836139</v>
      </c>
      <c r="AE14" s="97">
        <f t="shared" si="11"/>
        <v>10.367274399000191</v>
      </c>
      <c r="AF14" s="97">
        <f t="shared" si="11"/>
        <v>2.558697094138636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7.5866044537505353E-2</v>
      </c>
      <c r="C15" s="69">
        <f>'Basic T2'!O15</f>
        <v>1.8732789590165189</v>
      </c>
      <c r="D15" s="69">
        <f>'Basic T2'!Z15</f>
        <v>5.5109740305660724</v>
      </c>
      <c r="E15" s="69">
        <f>'Basic T2'!AK15</f>
        <v>2.779733493504887</v>
      </c>
      <c r="F15" s="69">
        <f>'Basic T2'!AV15</f>
        <v>0.80358789151266363</v>
      </c>
      <c r="G15" s="69">
        <f>'Basic T2'!BG15</f>
        <v>3.5801868935865819</v>
      </c>
      <c r="H15" s="69">
        <f>'Basic T2'!BR15</f>
        <v>2.4560306340048816</v>
      </c>
      <c r="I15" s="69">
        <f>'Basic T2'!CC15</f>
        <v>0.71178295151593995</v>
      </c>
      <c r="J15" s="69">
        <f>'Basic T2'!CN15</f>
        <v>0.13202822276087742</v>
      </c>
      <c r="K15" s="309">
        <f t="shared" si="12"/>
        <v>17.923469121005926</v>
      </c>
      <c r="L15" s="97"/>
      <c r="M15" s="97">
        <f t="shared" si="0"/>
        <v>0.64949433869203343</v>
      </c>
      <c r="N15" s="97">
        <f t="shared" si="1"/>
        <v>2.5094837283470226</v>
      </c>
      <c r="O15" s="97">
        <f t="shared" si="2"/>
        <v>3.8573929857286555</v>
      </c>
      <c r="P15" s="97">
        <f t="shared" si="3"/>
        <v>6.7223973754036663</v>
      </c>
      <c r="Q15" s="97">
        <f t="shared" si="4"/>
        <v>2.068941067920675</v>
      </c>
      <c r="R15" s="97">
        <f t="shared" si="5"/>
        <v>2.3195458903678037</v>
      </c>
      <c r="S15" s="97">
        <f t="shared" si="6"/>
        <v>1.7373529941053942</v>
      </c>
      <c r="T15" s="97">
        <f t="shared" si="7"/>
        <v>0.85137763381620368</v>
      </c>
      <c r="U15" s="97">
        <f t="shared" si="8"/>
        <v>0.40484555860407928</v>
      </c>
      <c r="V15" s="97">
        <f t="shared" si="9"/>
        <v>2.4848221063394966</v>
      </c>
      <c r="W15" s="97"/>
      <c r="X15" s="97">
        <f t="shared" si="10"/>
        <v>0.42327768148740774</v>
      </c>
      <c r="Y15" s="97">
        <f t="shared" si="11"/>
        <v>10.451542312314281</v>
      </c>
      <c r="Z15" s="97">
        <f t="shared" si="11"/>
        <v>30.74725095549347</v>
      </c>
      <c r="AA15" s="97">
        <f t="shared" si="11"/>
        <v>15.508903297337111</v>
      </c>
      <c r="AB15" s="97">
        <f t="shared" si="11"/>
        <v>4.4834394842172358</v>
      </c>
      <c r="AC15" s="97">
        <f t="shared" si="11"/>
        <v>19.974854585436695</v>
      </c>
      <c r="AD15" s="97">
        <f t="shared" si="11"/>
        <v>13.702875360922546</v>
      </c>
      <c r="AE15" s="97">
        <f t="shared" si="11"/>
        <v>3.9712342890235766</v>
      </c>
      <c r="AF15" s="97">
        <f t="shared" si="11"/>
        <v>0.73662203376768809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2.5057675057328192E-2</v>
      </c>
      <c r="C16" s="69">
        <f>'Basic T2'!O16</f>
        <v>0.43913915069703913</v>
      </c>
      <c r="D16" s="69">
        <f>'Basic T2'!Z16</f>
        <v>2.1076695216610872</v>
      </c>
      <c r="E16" s="69">
        <f>'Basic T2'!AK16</f>
        <v>0.58823825996763079</v>
      </c>
      <c r="F16" s="69">
        <f>'Basic T2'!AV16</f>
        <v>0.44769811924506586</v>
      </c>
      <c r="G16" s="69">
        <f>'Basic T2'!BG16</f>
        <v>1.7554892779943065</v>
      </c>
      <c r="H16" s="69">
        <f>'Basic T2'!BR16</f>
        <v>1.9061682671634759</v>
      </c>
      <c r="I16" s="69">
        <f>'Basic T2'!CC16</f>
        <v>1.0272541782147082</v>
      </c>
      <c r="J16" s="69">
        <f>'Basic T2'!CN16</f>
        <v>0.15400428713537592</v>
      </c>
      <c r="K16" s="309">
        <f t="shared" si="12"/>
        <v>8.4507187371360182</v>
      </c>
      <c r="L16" s="97"/>
      <c r="M16" s="97">
        <f t="shared" si="0"/>
        <v>0.21452045100985292</v>
      </c>
      <c r="N16" s="97">
        <f t="shared" si="1"/>
        <v>0.58828000381369416</v>
      </c>
      <c r="O16" s="97">
        <f t="shared" si="2"/>
        <v>1.4752582000925245</v>
      </c>
      <c r="P16" s="97">
        <f t="shared" si="3"/>
        <v>1.4225721077787448</v>
      </c>
      <c r="Q16" s="97">
        <f t="shared" si="4"/>
        <v>1.1526567718602407</v>
      </c>
      <c r="R16" s="97">
        <f t="shared" si="5"/>
        <v>1.1373534570641437</v>
      </c>
      <c r="S16" s="97">
        <f t="shared" si="6"/>
        <v>1.3483899998531426</v>
      </c>
      <c r="T16" s="97">
        <f t="shared" si="7"/>
        <v>1.2287189932177822</v>
      </c>
      <c r="U16" s="97">
        <f t="shared" si="8"/>
        <v>0.4722319997116497</v>
      </c>
      <c r="V16" s="97">
        <f t="shared" si="9"/>
        <v>1.1715663184803402</v>
      </c>
      <c r="W16" s="97"/>
      <c r="X16" s="97">
        <f t="shared" si="10"/>
        <v>0.2965153123273907</v>
      </c>
      <c r="Y16" s="97">
        <f t="shared" si="11"/>
        <v>5.1964710263906513</v>
      </c>
      <c r="Z16" s="97">
        <f t="shared" si="11"/>
        <v>24.940713177437789</v>
      </c>
      <c r="AA16" s="97">
        <f t="shared" si="11"/>
        <v>6.9608074563251536</v>
      </c>
      <c r="AB16" s="97">
        <f t="shared" si="11"/>
        <v>5.2977519802865016</v>
      </c>
      <c r="AC16" s="97">
        <f t="shared" si="11"/>
        <v>20.773254117190614</v>
      </c>
      <c r="AD16" s="97">
        <f t="shared" si="11"/>
        <v>22.556285760487679</v>
      </c>
      <c r="AE16" s="97">
        <f t="shared" si="11"/>
        <v>12.15582023456207</v>
      </c>
      <c r="AF16" s="97">
        <f t="shared" si="11"/>
        <v>1.8223809349921472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0.10795304692147048</v>
      </c>
      <c r="C17" s="69">
        <f>'Basic T2'!O17</f>
        <v>1.6434614478629903</v>
      </c>
      <c r="D17" s="69">
        <f>'Basic T2'!Z17</f>
        <v>3.5302147516984381</v>
      </c>
      <c r="E17" s="69">
        <f>'Basic T2'!AK17</f>
        <v>0.46182404564896912</v>
      </c>
      <c r="F17" s="69">
        <f>'Basic T2'!AV17</f>
        <v>0.58999236989133508</v>
      </c>
      <c r="G17" s="69">
        <f>'Basic T2'!BG17</f>
        <v>1.406791089471189</v>
      </c>
      <c r="H17" s="69">
        <f>'Basic T2'!BR17</f>
        <v>0.67402615494832152</v>
      </c>
      <c r="I17" s="69">
        <f>'Basic T2'!CC17</f>
        <v>0.60906605701762551</v>
      </c>
      <c r="J17" s="69">
        <f>'Basic T2'!CN17</f>
        <v>0.22756265287953517</v>
      </c>
      <c r="K17" s="309">
        <f t="shared" si="12"/>
        <v>9.2508916163398744</v>
      </c>
      <c r="L17" s="97"/>
      <c r="M17" s="97">
        <f t="shared" si="0"/>
        <v>0.92419333639291468</v>
      </c>
      <c r="N17" s="97">
        <f t="shared" si="1"/>
        <v>2.2016153769981273</v>
      </c>
      <c r="O17" s="97">
        <f t="shared" si="2"/>
        <v>2.4709653040986366</v>
      </c>
      <c r="P17" s="97">
        <f t="shared" si="3"/>
        <v>1.1168569791395633</v>
      </c>
      <c r="Q17" s="97">
        <f t="shared" si="4"/>
        <v>1.5190117431091137</v>
      </c>
      <c r="R17" s="97">
        <f t="shared" si="5"/>
        <v>0.91143747161199085</v>
      </c>
      <c r="S17" s="97">
        <f t="shared" si="6"/>
        <v>0.47679428024694798</v>
      </c>
      <c r="T17" s="97">
        <f t="shared" si="7"/>
        <v>0.72851592940944232</v>
      </c>
      <c r="U17" s="97">
        <f t="shared" si="8"/>
        <v>0.69778815010862116</v>
      </c>
      <c r="V17" s="97">
        <f t="shared" si="9"/>
        <v>1.2824983733027424</v>
      </c>
      <c r="W17" s="97"/>
      <c r="X17" s="97">
        <f t="shared" si="10"/>
        <v>1.1669474835354543</v>
      </c>
      <c r="Y17" s="97">
        <f t="shared" si="11"/>
        <v>17.765438360126716</v>
      </c>
      <c r="Z17" s="97">
        <f t="shared" si="11"/>
        <v>38.160805445639532</v>
      </c>
      <c r="AA17" s="97">
        <f t="shared" si="11"/>
        <v>4.9922111813876198</v>
      </c>
      <c r="AB17" s="97">
        <f t="shared" si="11"/>
        <v>6.3776811399371498</v>
      </c>
      <c r="AC17" s="97">
        <f t="shared" si="11"/>
        <v>15.207086493007552</v>
      </c>
      <c r="AD17" s="97">
        <f t="shared" si="11"/>
        <v>7.28606693172999</v>
      </c>
      <c r="AE17" s="97">
        <f t="shared" si="11"/>
        <v>6.5838632888296997</v>
      </c>
      <c r="AF17" s="97">
        <f t="shared" si="11"/>
        <v>2.459899675806283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0.47641484893189046</v>
      </c>
      <c r="C18" s="69">
        <f>'Basic T2'!O18</f>
        <v>5.1574606105588945</v>
      </c>
      <c r="D18" s="69">
        <f>'Basic T2'!Z18</f>
        <v>10.193258650684919</v>
      </c>
      <c r="E18" s="69">
        <f>'Basic T2'!AK18</f>
        <v>2.9280032491754913</v>
      </c>
      <c r="F18" s="69">
        <f>'Basic T2'!AV18</f>
        <v>2.4607174402213681</v>
      </c>
      <c r="G18" s="69">
        <f>'Basic T2'!BG18</f>
        <v>7.6355257572765325</v>
      </c>
      <c r="H18" s="69">
        <f>'Basic T2'!BR18</f>
        <v>5.7399721875422305</v>
      </c>
      <c r="I18" s="69">
        <f>'Basic T2'!CC18</f>
        <v>3.3071582290248323</v>
      </c>
      <c r="J18" s="69">
        <f>'Basic T2'!CN18</f>
        <v>0.85915290109041098</v>
      </c>
      <c r="K18" s="309">
        <f t="shared" si="12"/>
        <v>38.757663874506576</v>
      </c>
      <c r="L18" s="97"/>
      <c r="M18" s="97">
        <f t="shared" si="0"/>
        <v>4.0786197453211512</v>
      </c>
      <c r="N18" s="97">
        <f t="shared" si="1"/>
        <v>6.9090422542209939</v>
      </c>
      <c r="O18" s="97">
        <f t="shared" si="2"/>
        <v>7.134746816586099</v>
      </c>
      <c r="P18" s="97">
        <f t="shared" si="3"/>
        <v>7.0809670795500397</v>
      </c>
      <c r="Q18" s="97">
        <f t="shared" si="4"/>
        <v>6.3354356410712507</v>
      </c>
      <c r="R18" s="97">
        <f t="shared" si="5"/>
        <v>4.946935151015456</v>
      </c>
      <c r="S18" s="97">
        <f t="shared" si="6"/>
        <v>4.0603556519353914</v>
      </c>
      <c r="T18" s="97">
        <f t="shared" si="7"/>
        <v>3.9557572174021005</v>
      </c>
      <c r="U18" s="97">
        <f t="shared" si="8"/>
        <v>2.6344688195812775</v>
      </c>
      <c r="V18" s="97">
        <f t="shared" si="9"/>
        <v>5.3731729798100956</v>
      </c>
      <c r="W18" s="97"/>
      <c r="X18" s="97">
        <f t="shared" si="10"/>
        <v>1.2292145637943346</v>
      </c>
      <c r="Y18" s="97">
        <f t="shared" si="11"/>
        <v>13.306943956318506</v>
      </c>
      <c r="Z18" s="97">
        <f t="shared" si="11"/>
        <v>26.299982072422289</v>
      </c>
      <c r="AA18" s="97">
        <f t="shared" si="11"/>
        <v>7.5546432794713114</v>
      </c>
      <c r="AB18" s="97">
        <f t="shared" si="11"/>
        <v>6.3489828700432609</v>
      </c>
      <c r="AC18" s="97">
        <f t="shared" si="11"/>
        <v>19.700686248788362</v>
      </c>
      <c r="AD18" s="97">
        <f t="shared" si="11"/>
        <v>14.809902387635344</v>
      </c>
      <c r="AE18" s="97">
        <f t="shared" si="11"/>
        <v>8.532914263700409</v>
      </c>
      <c r="AF18" s="97">
        <f t="shared" si="11"/>
        <v>2.2167303578261626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0.45004986469874175</v>
      </c>
      <c r="C19" s="69">
        <f>'Basic T2'!O19</f>
        <v>4.7642086858900745</v>
      </c>
      <c r="D19" s="69">
        <f>'Basic T2'!Z19</f>
        <v>15.525706176928963</v>
      </c>
      <c r="E19" s="69">
        <f>'Basic T2'!AK19</f>
        <v>5.2002565256027289</v>
      </c>
      <c r="F19" s="69">
        <f>'Basic T2'!AV19</f>
        <v>5.0976415800233923</v>
      </c>
      <c r="G19" s="69">
        <f>'Basic T2'!BG19</f>
        <v>17.196996598727949</v>
      </c>
      <c r="H19" s="69">
        <f>'Basic T2'!BR19</f>
        <v>17.529603422303975</v>
      </c>
      <c r="I19" s="69">
        <f>'Basic T2'!CC19</f>
        <v>8.1425213989778307</v>
      </c>
      <c r="J19" s="69">
        <f>'Basic T2'!CN19</f>
        <v>2.4477853456031813</v>
      </c>
      <c r="K19" s="309">
        <f t="shared" si="12"/>
        <v>76.354769598756846</v>
      </c>
      <c r="L19" s="97"/>
      <c r="M19" s="97">
        <f t="shared" si="0"/>
        <v>3.8529073320336846</v>
      </c>
      <c r="N19" s="97">
        <f t="shared" si="1"/>
        <v>6.3822337394786626</v>
      </c>
      <c r="O19" s="97">
        <f t="shared" si="2"/>
        <v>10.867180606042202</v>
      </c>
      <c r="P19" s="97">
        <f t="shared" si="3"/>
        <v>12.576094399272709</v>
      </c>
      <c r="Q19" s="97">
        <f t="shared" si="4"/>
        <v>13.12453824384713</v>
      </c>
      <c r="R19" s="97">
        <f t="shared" si="5"/>
        <v>11.141659352673635</v>
      </c>
      <c r="S19" s="97">
        <f t="shared" si="6"/>
        <v>12.400134008735431</v>
      </c>
      <c r="T19" s="97">
        <f t="shared" si="7"/>
        <v>9.739430520491057</v>
      </c>
      <c r="U19" s="97">
        <f t="shared" si="8"/>
        <v>7.5057817553024337</v>
      </c>
      <c r="V19" s="97">
        <f t="shared" si="9"/>
        <v>10.585451853240437</v>
      </c>
      <c r="W19" s="97"/>
      <c r="X19" s="97">
        <f t="shared" si="10"/>
        <v>0.58941945220154157</v>
      </c>
      <c r="Y19" s="97">
        <f t="shared" si="11"/>
        <v>6.2395691990505879</v>
      </c>
      <c r="Z19" s="97">
        <f t="shared" si="11"/>
        <v>20.333642886379348</v>
      </c>
      <c r="AA19" s="97">
        <f t="shared" si="11"/>
        <v>6.810650536868879</v>
      </c>
      <c r="AB19" s="97">
        <f t="shared" si="11"/>
        <v>6.6762582178054117</v>
      </c>
      <c r="AC19" s="97">
        <f t="shared" si="11"/>
        <v>22.522491638830036</v>
      </c>
      <c r="AD19" s="97">
        <f t="shared" si="11"/>
        <v>22.958098772901515</v>
      </c>
      <c r="AE19" s="97">
        <f t="shared" si="11"/>
        <v>10.664063871538945</v>
      </c>
      <c r="AF19" s="97">
        <f t="shared" si="11"/>
        <v>3.2058054244237209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3.109859067232431E-2</v>
      </c>
      <c r="C20" s="69">
        <f>'Basic T2'!O20</f>
        <v>0.70827095358843473</v>
      </c>
      <c r="D20" s="69">
        <f>'Basic T2'!Z20</f>
        <v>2.1977836330842289</v>
      </c>
      <c r="E20" s="69">
        <f>'Basic T2'!AK20</f>
        <v>1.0444862752302184</v>
      </c>
      <c r="F20" s="69">
        <f>'Basic T2'!AV20</f>
        <v>0.77637598851607614</v>
      </c>
      <c r="G20" s="69">
        <f>'Basic T2'!BG20</f>
        <v>3.2387353448711176</v>
      </c>
      <c r="H20" s="69">
        <f>'Basic T2'!BR20</f>
        <v>3.1516306620182659</v>
      </c>
      <c r="I20" s="69">
        <f>'Basic T2'!CC20</f>
        <v>2.9608117370970861</v>
      </c>
      <c r="J20" s="69">
        <f>'Basic T2'!CN20</f>
        <v>0.95889302822657052</v>
      </c>
      <c r="K20" s="309">
        <f t="shared" si="12"/>
        <v>15.068086213304321</v>
      </c>
      <c r="L20" s="97"/>
      <c r="M20" s="97">
        <f t="shared" si="0"/>
        <v>0.26623713818360728</v>
      </c>
      <c r="N20" s="97">
        <f t="shared" si="1"/>
        <v>0.94881460379192406</v>
      </c>
      <c r="O20" s="97">
        <f t="shared" si="2"/>
        <v>1.5383333551179041</v>
      </c>
      <c r="P20" s="97">
        <f t="shared" si="3"/>
        <v>2.5259442358985367</v>
      </c>
      <c r="Q20" s="97">
        <f t="shared" si="4"/>
        <v>1.9988805005072763</v>
      </c>
      <c r="R20" s="97">
        <f t="shared" si="5"/>
        <v>2.098324887072847</v>
      </c>
      <c r="S20" s="97">
        <f t="shared" si="6"/>
        <v>2.2294082537738071</v>
      </c>
      <c r="T20" s="97">
        <f t="shared" si="7"/>
        <v>3.5414853440030871</v>
      </c>
      <c r="U20" s="97">
        <f t="shared" si="8"/>
        <v>2.9403075761841997</v>
      </c>
      <c r="V20" s="97">
        <f t="shared" si="9"/>
        <v>2.0889657839266902</v>
      </c>
      <c r="W20" s="97"/>
      <c r="X20" s="97">
        <f t="shared" si="10"/>
        <v>0.20638712993867728</v>
      </c>
      <c r="Y20" s="97">
        <f t="shared" si="11"/>
        <v>4.7004705412626917</v>
      </c>
      <c r="Z20" s="97">
        <f t="shared" si="11"/>
        <v>14.585685281941792</v>
      </c>
      <c r="AA20" s="97">
        <f t="shared" si="11"/>
        <v>6.9317779341346784</v>
      </c>
      <c r="AB20" s="97">
        <f t="shared" si="11"/>
        <v>5.1524525246648603</v>
      </c>
      <c r="AC20" s="97">
        <f t="shared" si="11"/>
        <v>21.494005934287035</v>
      </c>
      <c r="AD20" s="97">
        <f t="shared" si="11"/>
        <v>20.915931973069966</v>
      </c>
      <c r="AE20" s="97">
        <f t="shared" si="11"/>
        <v>19.649553998986587</v>
      </c>
      <c r="AF20" s="97">
        <f t="shared" si="11"/>
        <v>6.3637346817137193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1.3663354938282867E-2</v>
      </c>
      <c r="C21" s="69">
        <f>'Basic T2'!O21</f>
        <v>7.5674130783906418E-2</v>
      </c>
      <c r="D21" s="69">
        <f>'Basic T2'!Z21</f>
        <v>0.78224328436468271</v>
      </c>
      <c r="E21" s="69">
        <f>'Basic T2'!AK21</f>
        <v>0.38192530078761389</v>
      </c>
      <c r="F21" s="69">
        <f>'Basic T2'!AV21</f>
        <v>0.51866629510596796</v>
      </c>
      <c r="G21" s="69">
        <f>'Basic T2'!BG21</f>
        <v>0.8277084215588234</v>
      </c>
      <c r="H21" s="69">
        <f>'Basic T2'!BR21</f>
        <v>1.3905368180144178</v>
      </c>
      <c r="I21" s="69">
        <f>'Basic T2'!CC21</f>
        <v>1.048251609033735</v>
      </c>
      <c r="J21" s="69">
        <f>'Basic T2'!CN21</f>
        <v>0.75003236420352859</v>
      </c>
      <c r="K21" s="309">
        <f t="shared" si="12"/>
        <v>5.7887015787909588</v>
      </c>
      <c r="L21" s="97"/>
      <c r="M21" s="97">
        <f t="shared" si="0"/>
        <v>0.11697290578484622</v>
      </c>
      <c r="N21" s="97">
        <f t="shared" si="1"/>
        <v>0.10137465055322979</v>
      </c>
      <c r="O21" s="97">
        <f t="shared" si="2"/>
        <v>0.54752930090141105</v>
      </c>
      <c r="P21" s="97">
        <f t="shared" si="3"/>
        <v>0.92363301935743558</v>
      </c>
      <c r="Q21" s="97">
        <f t="shared" si="4"/>
        <v>1.3353735289254174</v>
      </c>
      <c r="R21" s="97">
        <f t="shared" si="5"/>
        <v>0.53625906264526135</v>
      </c>
      <c r="S21" s="97">
        <f t="shared" si="6"/>
        <v>0.98364135639943917</v>
      </c>
      <c r="T21" s="97">
        <f t="shared" si="7"/>
        <v>1.2538344345596251</v>
      </c>
      <c r="U21" s="97">
        <f t="shared" si="8"/>
        <v>2.2998663854399202</v>
      </c>
      <c r="V21" s="97">
        <f t="shared" si="9"/>
        <v>0.8025172779260964</v>
      </c>
      <c r="W21" s="97"/>
      <c r="X21" s="97">
        <f t="shared" si="10"/>
        <v>0.23603488195597441</v>
      </c>
      <c r="Y21" s="97">
        <f t="shared" si="11"/>
        <v>1.3072729653428063</v>
      </c>
      <c r="Z21" s="97">
        <f t="shared" si="11"/>
        <v>13.513277091890853</v>
      </c>
      <c r="AA21" s="97">
        <f t="shared" si="11"/>
        <v>6.5977714620311048</v>
      </c>
      <c r="AB21" s="97">
        <f t="shared" si="11"/>
        <v>8.9599763961972592</v>
      </c>
      <c r="AC21" s="97">
        <f t="shared" si="11"/>
        <v>14.298688752438684</v>
      </c>
      <c r="AD21" s="97">
        <f t="shared" si="11"/>
        <v>24.021566824400857</v>
      </c>
      <c r="AE21" s="97">
        <f t="shared" si="11"/>
        <v>18.108579182495625</v>
      </c>
      <c r="AF21" s="97">
        <f t="shared" si="11"/>
        <v>12.956832443246832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2.0716070662460832E-2</v>
      </c>
      <c r="C22" s="69">
        <f>'Basic T2'!O22</f>
        <v>0.35164133443241752</v>
      </c>
      <c r="D22" s="69">
        <f>'Basic T2'!Z22</f>
        <v>1.1497748909492247</v>
      </c>
      <c r="E22" s="69">
        <f>'Basic T2'!AK22</f>
        <v>0.41087645376925991</v>
      </c>
      <c r="F22" s="69">
        <f>'Basic T2'!AV22</f>
        <v>1.6777841601749233</v>
      </c>
      <c r="G22" s="69">
        <f>'Basic T2'!BG22</f>
        <v>8.709944613643783</v>
      </c>
      <c r="H22" s="69">
        <f>'Basic T2'!BR22</f>
        <v>5.1753773901891158</v>
      </c>
      <c r="I22" s="69">
        <f>'Basic T2'!CC22</f>
        <v>2.2572474578448873</v>
      </c>
      <c r="J22" s="69">
        <f>'Basic T2'!CN22</f>
        <v>1.0828344278879811</v>
      </c>
      <c r="K22" s="309">
        <f t="shared" si="12"/>
        <v>20.836196799554052</v>
      </c>
      <c r="L22" s="97"/>
      <c r="M22" s="97">
        <f t="shared" si="0"/>
        <v>0.17735168212916116</v>
      </c>
      <c r="N22" s="97">
        <f t="shared" si="1"/>
        <v>0.47106609654958703</v>
      </c>
      <c r="O22" s="97">
        <f t="shared" si="2"/>
        <v>0.80478216281104564</v>
      </c>
      <c r="P22" s="97">
        <f t="shared" si="3"/>
        <v>0.99364734097261131</v>
      </c>
      <c r="Q22" s="97">
        <f t="shared" si="4"/>
        <v>4.3196725445408175</v>
      </c>
      <c r="R22" s="97">
        <f t="shared" si="5"/>
        <v>5.6430339628637149</v>
      </c>
      <c r="S22" s="97">
        <f t="shared" si="6"/>
        <v>3.660971194731665</v>
      </c>
      <c r="T22" s="97">
        <f t="shared" si="7"/>
        <v>2.6999382262593916</v>
      </c>
      <c r="U22" s="97">
        <f t="shared" si="8"/>
        <v>3.3203560546899915</v>
      </c>
      <c r="V22" s="97">
        <f t="shared" si="9"/>
        <v>2.8886284273446741</v>
      </c>
      <c r="W22" s="97"/>
      <c r="X22" s="97">
        <f t="shared" si="10"/>
        <v>9.9423473783393182E-2</v>
      </c>
      <c r="Y22" s="97">
        <f t="shared" si="11"/>
        <v>1.6876464443834758</v>
      </c>
      <c r="Z22" s="97">
        <f t="shared" si="11"/>
        <v>5.5181610253068492</v>
      </c>
      <c r="AA22" s="97">
        <f t="shared" si="11"/>
        <v>1.9719359426383116</v>
      </c>
      <c r="AB22" s="97">
        <f t="shared" si="11"/>
        <v>8.052257215245886</v>
      </c>
      <c r="AC22" s="97">
        <f t="shared" si="11"/>
        <v>41.801988613537176</v>
      </c>
      <c r="AD22" s="97">
        <f t="shared" si="11"/>
        <v>24.838397525117838</v>
      </c>
      <c r="AE22" s="97">
        <f t="shared" si="11"/>
        <v>10.833298799967171</v>
      </c>
      <c r="AF22" s="97">
        <f t="shared" si="11"/>
        <v>5.1968909600199042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5.4122372183120935E-3</v>
      </c>
      <c r="C23" s="69">
        <f>'Basic T2'!O23</f>
        <v>0.13706526834569727</v>
      </c>
      <c r="D23" s="69">
        <f>'Basic T2'!Z23</f>
        <v>0.5657269811564406</v>
      </c>
      <c r="E23" s="69">
        <f>'Basic T2'!AK23</f>
        <v>0.3677165524949243</v>
      </c>
      <c r="F23" s="69">
        <f>'Basic T2'!AV23</f>
        <v>0.54877360654569318</v>
      </c>
      <c r="G23" s="69">
        <f>'Basic T2'!BG23</f>
        <v>5.8594595038256312</v>
      </c>
      <c r="H23" s="69">
        <f>'Basic T2'!BR23</f>
        <v>5.560844256250471</v>
      </c>
      <c r="I23" s="69">
        <f>'Basic T2'!CC23</f>
        <v>2.5323474573739704</v>
      </c>
      <c r="J23" s="69">
        <f>'Basic T2'!CN23</f>
        <v>1.3450152630503136</v>
      </c>
      <c r="K23" s="309">
        <f t="shared" si="12"/>
        <v>16.922361126261453</v>
      </c>
      <c r="L23" s="97"/>
      <c r="M23" s="97">
        <f t="shared" si="0"/>
        <v>4.6334528897367666E-2</v>
      </c>
      <c r="N23" s="97">
        <f t="shared" si="1"/>
        <v>0.18361550423628731</v>
      </c>
      <c r="O23" s="97">
        <f t="shared" si="2"/>
        <v>0.39597923649191075</v>
      </c>
      <c r="P23" s="97">
        <f t="shared" si="3"/>
        <v>0.88927114529514428</v>
      </c>
      <c r="Q23" s="97">
        <f t="shared" si="4"/>
        <v>1.4128887002467163</v>
      </c>
      <c r="R23" s="97">
        <f t="shared" si="5"/>
        <v>3.7962502002960385</v>
      </c>
      <c r="S23" s="97">
        <f t="shared" si="6"/>
        <v>3.9336436950693736</v>
      </c>
      <c r="T23" s="97">
        <f t="shared" si="7"/>
        <v>3.0289907642038387</v>
      </c>
      <c r="U23" s="97">
        <f t="shared" si="8"/>
        <v>4.1242958824555949</v>
      </c>
      <c r="V23" s="97">
        <f t="shared" si="9"/>
        <v>2.3460333897478582</v>
      </c>
      <c r="W23" s="97"/>
      <c r="X23" s="97">
        <f t="shared" si="10"/>
        <v>3.1982754521843626E-2</v>
      </c>
      <c r="Y23" s="97">
        <f t="shared" si="11"/>
        <v>0.80996539030826242</v>
      </c>
      <c r="Z23" s="97">
        <f t="shared" si="11"/>
        <v>3.3430735636441473</v>
      </c>
      <c r="AA23" s="97">
        <f t="shared" si="11"/>
        <v>2.1729624474463716</v>
      </c>
      <c r="AB23" s="97">
        <f t="shared" si="11"/>
        <v>3.2428902943931566</v>
      </c>
      <c r="AC23" s="97">
        <f t="shared" si="11"/>
        <v>34.625543445781098</v>
      </c>
      <c r="AD23" s="97">
        <f t="shared" si="11"/>
        <v>32.860924162767773</v>
      </c>
      <c r="AE23" s="97">
        <f t="shared" si="11"/>
        <v>14.964504293931382</v>
      </c>
      <c r="AF23" s="97">
        <f t="shared" si="11"/>
        <v>7.9481536472059622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4.6479999899699073E-2</v>
      </c>
      <c r="C24" s="69">
        <f>'Basic T2'!O24</f>
        <v>0.37108678685528346</v>
      </c>
      <c r="D24" s="69">
        <f>'Basic T2'!Z24</f>
        <v>0.99670000153631577</v>
      </c>
      <c r="E24" s="69">
        <f>'Basic T2'!AK24</f>
        <v>0.36605226680040415</v>
      </c>
      <c r="F24" s="69">
        <f>'Basic T2'!AV24</f>
        <v>0.42151789052802741</v>
      </c>
      <c r="G24" s="69">
        <f>'Basic T2'!BG24</f>
        <v>2.8598343345204054</v>
      </c>
      <c r="H24" s="69">
        <f>'Basic T2'!BR24</f>
        <v>3.2041253889143144</v>
      </c>
      <c r="I24" s="69">
        <f>'Basic T2'!CC24</f>
        <v>2.4005730708977717</v>
      </c>
      <c r="J24" s="69">
        <f>'Basic T2'!CN24</f>
        <v>1.2440210925785578</v>
      </c>
      <c r="K24" s="309">
        <f t="shared" si="12"/>
        <v>11.910390832530778</v>
      </c>
      <c r="L24" s="97"/>
      <c r="M24" s="97">
        <f t="shared" si="0"/>
        <v>0.39791842294264806</v>
      </c>
      <c r="N24" s="97">
        <f t="shared" si="1"/>
        <v>0.49711563189009367</v>
      </c>
      <c r="O24" s="97">
        <f t="shared" si="2"/>
        <v>0.69763776303025171</v>
      </c>
      <c r="P24" s="97">
        <f t="shared" si="3"/>
        <v>0.88524630269389992</v>
      </c>
      <c r="Q24" s="97">
        <f t="shared" si="4"/>
        <v>1.0852523834513053</v>
      </c>
      <c r="R24" s="97">
        <f t="shared" si="5"/>
        <v>1.852840975886648</v>
      </c>
      <c r="S24" s="97">
        <f t="shared" si="6"/>
        <v>2.2665421028735957</v>
      </c>
      <c r="T24" s="97">
        <f t="shared" si="7"/>
        <v>2.871372820255127</v>
      </c>
      <c r="U24" s="97">
        <f t="shared" si="8"/>
        <v>3.8146117823034178</v>
      </c>
      <c r="V24" s="97">
        <f t="shared" si="9"/>
        <v>1.6511983386704312</v>
      </c>
      <c r="W24" s="97"/>
      <c r="X24" s="97">
        <f t="shared" si="10"/>
        <v>0.3902474784685363</v>
      </c>
      <c r="Y24" s="97">
        <f t="shared" ref="Y24:AG32" si="13">IF($K24&gt;0,C24/$K24*100,0)</f>
        <v>3.1156558342463154</v>
      </c>
      <c r="Z24" s="97">
        <f t="shared" si="13"/>
        <v>8.3683232192014643</v>
      </c>
      <c r="AA24" s="97">
        <f t="shared" si="13"/>
        <v>3.0733858522980437</v>
      </c>
      <c r="AB24" s="97">
        <f t="shared" si="13"/>
        <v>3.5390768989438879</v>
      </c>
      <c r="AC24" s="97">
        <f t="shared" si="13"/>
        <v>24.011255169808173</v>
      </c>
      <c r="AD24" s="97">
        <f t="shared" si="13"/>
        <v>26.901933227605817</v>
      </c>
      <c r="AE24" s="97">
        <f t="shared" si="13"/>
        <v>20.155283774073148</v>
      </c>
      <c r="AF24" s="97">
        <f t="shared" si="13"/>
        <v>10.444838545354621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5.1037817878642901E-2</v>
      </c>
      <c r="C25" s="69">
        <f>'Basic T2'!O25</f>
        <v>2.508417478400724</v>
      </c>
      <c r="D25" s="69">
        <f>'Basic T2'!Z25</f>
        <v>7.4636177250876692</v>
      </c>
      <c r="E25" s="69">
        <f>'Basic T2'!AK25</f>
        <v>6.2112341236799313</v>
      </c>
      <c r="F25" s="69">
        <f>'Basic T2'!AV25</f>
        <v>3.7606417210388696</v>
      </c>
      <c r="G25" s="69">
        <f>'Basic T2'!BG25</f>
        <v>26.475629900237355</v>
      </c>
      <c r="H25" s="69">
        <f>'Basic T2'!BR25</f>
        <v>17.367256733790352</v>
      </c>
      <c r="I25" s="69">
        <f>'Basic T2'!CC25</f>
        <v>2.1251149059749945</v>
      </c>
      <c r="J25" s="69">
        <f>'Basic T2'!CN25</f>
        <v>0.66340827375625866</v>
      </c>
      <c r="K25" s="309">
        <f t="shared" si="12"/>
        <v>66.626358679844799</v>
      </c>
      <c r="L25" s="97"/>
      <c r="M25" s="97">
        <f t="shared" si="0"/>
        <v>0.43693821094081281</v>
      </c>
      <c r="N25" s="97">
        <f t="shared" si="1"/>
        <v>3.3603285915583578</v>
      </c>
      <c r="O25" s="97">
        <f t="shared" si="2"/>
        <v>5.2241412318823786</v>
      </c>
      <c r="P25" s="97">
        <f t="shared" si="3"/>
        <v>15.021002577623635</v>
      </c>
      <c r="Q25" s="97">
        <f t="shared" si="4"/>
        <v>9.6822590043600609</v>
      </c>
      <c r="R25" s="97">
        <f t="shared" si="5"/>
        <v>17.153137630888697</v>
      </c>
      <c r="S25" s="97">
        <f t="shared" si="6"/>
        <v>12.285292808683982</v>
      </c>
      <c r="T25" s="97">
        <f t="shared" si="7"/>
        <v>2.5418918736156577</v>
      </c>
      <c r="U25" s="97">
        <f t="shared" si="8"/>
        <v>2.0342460691745781</v>
      </c>
      <c r="V25" s="97">
        <f t="shared" si="9"/>
        <v>9.2367525390805181</v>
      </c>
      <c r="W25" s="97"/>
      <c r="X25" s="97">
        <f t="shared" si="10"/>
        <v>7.6603042534399229E-2</v>
      </c>
      <c r="Y25" s="97">
        <f t="shared" si="13"/>
        <v>3.7649025522380044</v>
      </c>
      <c r="Z25" s="97">
        <f t="shared" si="13"/>
        <v>11.202199659375193</v>
      </c>
      <c r="AA25" s="97">
        <f t="shared" si="13"/>
        <v>9.3224877462182203</v>
      </c>
      <c r="AB25" s="97">
        <f t="shared" si="13"/>
        <v>5.6443752826259512</v>
      </c>
      <c r="AC25" s="97">
        <f t="shared" si="13"/>
        <v>39.737470912163957</v>
      </c>
      <c r="AD25" s="97">
        <f t="shared" si="13"/>
        <v>26.066645510741587</v>
      </c>
      <c r="AE25" s="97">
        <f t="shared" si="13"/>
        <v>3.1896008548008266</v>
      </c>
      <c r="AF25" s="97">
        <f t="shared" si="13"/>
        <v>0.99571443930185388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1.7089650570596974E-2</v>
      </c>
      <c r="C26" s="69">
        <f>'Basic T2'!O26</f>
        <v>0.32525563104441885</v>
      </c>
      <c r="D26" s="69">
        <f>'Basic T2'!Z26</f>
        <v>1.4231514074871676</v>
      </c>
      <c r="E26" s="69">
        <f>'Basic T2'!AK26</f>
        <v>0.8786198743283602</v>
      </c>
      <c r="F26" s="69">
        <f>'Basic T2'!AV26</f>
        <v>1.1956842005973756</v>
      </c>
      <c r="G26" s="69">
        <f>'Basic T2'!BG26</f>
        <v>3.850446198073727</v>
      </c>
      <c r="H26" s="69">
        <f>'Basic T2'!BR26</f>
        <v>3.4669775732016461</v>
      </c>
      <c r="I26" s="69">
        <f>'Basic T2'!CC26</f>
        <v>2.3304999328975704</v>
      </c>
      <c r="J26" s="69">
        <f>'Basic T2'!CN26</f>
        <v>0.95429616652871896</v>
      </c>
      <c r="K26" s="309">
        <f t="shared" si="12"/>
        <v>14.442020634729582</v>
      </c>
      <c r="L26" s="97"/>
      <c r="M26" s="97">
        <f t="shared" si="0"/>
        <v>0.14630565443991969</v>
      </c>
      <c r="N26" s="97">
        <f t="shared" si="1"/>
        <v>0.43571925565626035</v>
      </c>
      <c r="O26" s="97">
        <f t="shared" si="2"/>
        <v>0.99613139645061655</v>
      </c>
      <c r="P26" s="97">
        <f t="shared" si="3"/>
        <v>2.1248195019282998</v>
      </c>
      <c r="Q26" s="97">
        <f t="shared" si="4"/>
        <v>3.0784437807084952</v>
      </c>
      <c r="R26" s="97">
        <f t="shared" si="5"/>
        <v>2.4946425760128426</v>
      </c>
      <c r="S26" s="97">
        <f t="shared" si="6"/>
        <v>2.4524791278666767</v>
      </c>
      <c r="T26" s="97">
        <f t="shared" si="7"/>
        <v>2.7875569571501906</v>
      </c>
      <c r="U26" s="97">
        <f t="shared" si="8"/>
        <v>2.9262119608454777</v>
      </c>
      <c r="V26" s="97">
        <f t="shared" si="9"/>
        <v>2.0021711138124356</v>
      </c>
      <c r="W26" s="97"/>
      <c r="X26" s="97">
        <f t="shared" si="10"/>
        <v>0.11833282199791684</v>
      </c>
      <c r="Y26" s="97">
        <f t="shared" si="13"/>
        <v>2.252147668742817</v>
      </c>
      <c r="Z26" s="97">
        <f t="shared" si="13"/>
        <v>9.8542402305175436</v>
      </c>
      <c r="AA26" s="97">
        <f t="shared" si="13"/>
        <v>6.0837738468223135</v>
      </c>
      <c r="AB26" s="97">
        <f t="shared" si="13"/>
        <v>8.2792029650064549</v>
      </c>
      <c r="AC26" s="97">
        <f t="shared" si="13"/>
        <v>26.661409060823051</v>
      </c>
      <c r="AD26" s="97">
        <f t="shared" si="13"/>
        <v>24.006180720060737</v>
      </c>
      <c r="AE26" s="97">
        <f t="shared" si="13"/>
        <v>16.13693811857102</v>
      </c>
      <c r="AF26" s="97">
        <f t="shared" si="13"/>
        <v>6.6077745674581472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1.4608501440006058E-3</v>
      </c>
      <c r="C27" s="69">
        <f>'Basic T2'!O27</f>
        <v>2.7169218314063558E-2</v>
      </c>
      <c r="D27" s="69">
        <f>'Basic T2'!Z27</f>
        <v>0.12869392326000906</v>
      </c>
      <c r="E27" s="69">
        <f>'Basic T2'!AK27</f>
        <v>3.9481581524596764E-2</v>
      </c>
      <c r="F27" s="69">
        <f>'Basic T2'!AV27</f>
        <v>3.4765603108433969E-2</v>
      </c>
      <c r="G27" s="69">
        <f>'Basic T2'!BG27</f>
        <v>0.13270888567038472</v>
      </c>
      <c r="H27" s="69">
        <f>'Basic T2'!BR27</f>
        <v>0.19539503903805272</v>
      </c>
      <c r="I27" s="69">
        <f>'Basic T2'!CC27</f>
        <v>0.15736451972712817</v>
      </c>
      <c r="J27" s="69">
        <f>'Basic T2'!CN27</f>
        <v>4.7910836041667786E-2</v>
      </c>
      <c r="K27" s="309">
        <f t="shared" si="12"/>
        <v>0.76495045682833729</v>
      </c>
      <c r="L27" s="97"/>
      <c r="M27" s="97">
        <f t="shared" si="0"/>
        <v>1.2506436891365503E-2</v>
      </c>
      <c r="N27" s="97">
        <f t="shared" si="1"/>
        <v>3.639645389859375E-2</v>
      </c>
      <c r="O27" s="97">
        <f t="shared" si="2"/>
        <v>9.0079001304615033E-2</v>
      </c>
      <c r="P27" s="97">
        <f t="shared" si="3"/>
        <v>9.5480692893003233E-2</v>
      </c>
      <c r="Q27" s="97">
        <f t="shared" si="4"/>
        <v>8.9508546335452355E-2</v>
      </c>
      <c r="R27" s="97">
        <f t="shared" si="5"/>
        <v>8.5979966834540691E-2</v>
      </c>
      <c r="S27" s="97">
        <f t="shared" si="6"/>
        <v>0.13821902357648955</v>
      </c>
      <c r="T27" s="97">
        <f t="shared" si="7"/>
        <v>0.18822680729647315</v>
      </c>
      <c r="U27" s="97">
        <f t="shared" si="8"/>
        <v>0.14691168884100902</v>
      </c>
      <c r="V27" s="97">
        <f t="shared" si="9"/>
        <v>0.10604899043533331</v>
      </c>
      <c r="W27" s="97"/>
      <c r="X27" s="97">
        <f t="shared" si="10"/>
        <v>0.19097317100216277</v>
      </c>
      <c r="Y27" s="97">
        <f t="shared" si="13"/>
        <v>3.5517618260813206</v>
      </c>
      <c r="Z27" s="97">
        <f t="shared" si="13"/>
        <v>16.823824616512294</v>
      </c>
      <c r="AA27" s="97">
        <f t="shared" si="13"/>
        <v>5.1613253083469735</v>
      </c>
      <c r="AB27" s="97">
        <f t="shared" si="13"/>
        <v>4.5448176150623212</v>
      </c>
      <c r="AC27" s="97">
        <f t="shared" si="13"/>
        <v>17.348690295660017</v>
      </c>
      <c r="AD27" s="97">
        <f t="shared" si="13"/>
        <v>25.543489423904138</v>
      </c>
      <c r="AE27" s="97">
        <f t="shared" si="13"/>
        <v>20.571857735675863</v>
      </c>
      <c r="AF27" s="97">
        <f t="shared" si="13"/>
        <v>6.2632600077549156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0.11587376059582495</v>
      </c>
      <c r="C28" s="69">
        <f>'Basic T2'!O28</f>
        <v>1.5540465188198287</v>
      </c>
      <c r="D28" s="69">
        <f>'Basic T2'!Z28</f>
        <v>6.4753390630700256</v>
      </c>
      <c r="E28" s="69">
        <f>'Basic T2'!AK28</f>
        <v>2.2120133592238855</v>
      </c>
      <c r="F28" s="69">
        <f>'Basic T2'!AV28</f>
        <v>1.7359354963498888</v>
      </c>
      <c r="G28" s="69">
        <f>'Basic T2'!BG28</f>
        <v>13.930808022765312</v>
      </c>
      <c r="H28" s="69">
        <f>'Basic T2'!BR28</f>
        <v>12.742352126912349</v>
      </c>
      <c r="I28" s="69">
        <f>'Basic T2'!CC28</f>
        <v>8.5630517934660197</v>
      </c>
      <c r="J28" s="69">
        <f>'Basic T2'!CN28</f>
        <v>3.8841534377424045</v>
      </c>
      <c r="K28" s="309">
        <f t="shared" si="12"/>
        <v>51.213573578945535</v>
      </c>
      <c r="L28" s="97"/>
      <c r="M28" s="97">
        <f t="shared" si="0"/>
        <v>0.99200310189809493</v>
      </c>
      <c r="N28" s="97">
        <f t="shared" si="1"/>
        <v>2.0818332653029632</v>
      </c>
      <c r="O28" s="97">
        <f t="shared" si="2"/>
        <v>4.5323979651443604</v>
      </c>
      <c r="P28" s="97">
        <f t="shared" si="3"/>
        <v>5.3494454900621751</v>
      </c>
      <c r="Q28" s="97">
        <f t="shared" si="4"/>
        <v>4.4693906884271994</v>
      </c>
      <c r="R28" s="97">
        <f t="shared" si="5"/>
        <v>9.0255479557764762</v>
      </c>
      <c r="S28" s="97">
        <f t="shared" si="6"/>
        <v>9.0137164061091291</v>
      </c>
      <c r="T28" s="97">
        <f t="shared" si="7"/>
        <v>10.242435223602621</v>
      </c>
      <c r="U28" s="97">
        <f t="shared" si="8"/>
        <v>11.910197951045481</v>
      </c>
      <c r="V28" s="97">
        <f t="shared" si="9"/>
        <v>7.0999993870866307</v>
      </c>
      <c r="W28" s="97"/>
      <c r="X28" s="97">
        <f t="shared" si="10"/>
        <v>0.22625595618162828</v>
      </c>
      <c r="Y28" s="97">
        <f t="shared" si="13"/>
        <v>3.0344426491236187</v>
      </c>
      <c r="Z28" s="97">
        <f t="shared" si="13"/>
        <v>12.643794624267557</v>
      </c>
      <c r="AA28" s="97">
        <f t="shared" si="13"/>
        <v>4.3191935353116397</v>
      </c>
      <c r="AB28" s="97">
        <f t="shared" si="13"/>
        <v>3.3896004028579467</v>
      </c>
      <c r="AC28" s="97">
        <f t="shared" si="13"/>
        <v>27.20139808500382</v>
      </c>
      <c r="AD28" s="97">
        <f t="shared" si="13"/>
        <v>24.880810372019948</v>
      </c>
      <c r="AE28" s="97">
        <f t="shared" si="13"/>
        <v>16.720277838581421</v>
      </c>
      <c r="AF28" s="97">
        <f t="shared" si="13"/>
        <v>7.5842265366524293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5.0674565996751658E-2</v>
      </c>
      <c r="C29" s="69">
        <f>'Basic T2'!O29</f>
        <v>0.5221195704279501</v>
      </c>
      <c r="D29" s="69">
        <f>'Basic T2'!Z29</f>
        <v>2.3241429657429618</v>
      </c>
      <c r="E29" s="69">
        <f>'Basic T2'!AK29</f>
        <v>0.70583891014017552</v>
      </c>
      <c r="F29" s="69">
        <f>'Basic T2'!AV29</f>
        <v>1.012675804452976</v>
      </c>
      <c r="G29" s="69">
        <f>'Basic T2'!BG29</f>
        <v>3.6536343545419587</v>
      </c>
      <c r="H29" s="69">
        <f>'Basic T2'!BR29</f>
        <v>3.5063021082487849</v>
      </c>
      <c r="I29" s="69">
        <f>'Basic T2'!CC29</f>
        <v>1.7644945815109989</v>
      </c>
      <c r="J29" s="69">
        <f>'Basic T2'!CN29</f>
        <v>0.68037703428366858</v>
      </c>
      <c r="K29" s="309">
        <f t="shared" si="12"/>
        <v>14.220259895346228</v>
      </c>
      <c r="L29" s="97"/>
      <c r="M29" s="97">
        <f t="shared" si="0"/>
        <v>0.43382838701041199</v>
      </c>
      <c r="N29" s="97">
        <f t="shared" si="1"/>
        <v>0.69944231206673368</v>
      </c>
      <c r="O29" s="97">
        <f t="shared" si="2"/>
        <v>1.6267782653598573</v>
      </c>
      <c r="P29" s="97">
        <f t="shared" si="3"/>
        <v>1.706972861992375</v>
      </c>
      <c r="Q29" s="97">
        <f t="shared" si="4"/>
        <v>2.6072649705789539</v>
      </c>
      <c r="R29" s="97">
        <f t="shared" si="5"/>
        <v>2.3671313269052594</v>
      </c>
      <c r="S29" s="97">
        <f t="shared" si="6"/>
        <v>2.4802966142449074</v>
      </c>
      <c r="T29" s="97">
        <f t="shared" si="7"/>
        <v>2.1105467874566042</v>
      </c>
      <c r="U29" s="97">
        <f t="shared" si="8"/>
        <v>2.0862783331169643</v>
      </c>
      <c r="V29" s="97">
        <f t="shared" si="9"/>
        <v>1.9714272893988825</v>
      </c>
      <c r="W29" s="97"/>
      <c r="X29" s="97">
        <f>IF($K29&gt;0,B29/$K29*100,0)</f>
        <v>0.35635471060086316</v>
      </c>
      <c r="Y29" s="97">
        <f t="shared" si="13"/>
        <v>3.6716598309066124</v>
      </c>
      <c r="Z29" s="97">
        <f t="shared" si="13"/>
        <v>16.34388529357026</v>
      </c>
      <c r="AA29" s="97">
        <f t="shared" si="13"/>
        <v>4.96361469716296</v>
      </c>
      <c r="AB29" s="97">
        <f t="shared" si="13"/>
        <v>7.1213593275070011</v>
      </c>
      <c r="AC29" s="97">
        <f t="shared" si="13"/>
        <v>25.693161597824666</v>
      </c>
      <c r="AD29" s="97">
        <f t="shared" si="13"/>
        <v>24.657088787781365</v>
      </c>
      <c r="AE29" s="97">
        <f t="shared" si="13"/>
        <v>12.408314577207227</v>
      </c>
      <c r="AF29" s="97">
        <f t="shared" si="13"/>
        <v>4.7845611774390369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3.2061277848521294E-2</v>
      </c>
      <c r="C30" s="69">
        <f>'Basic T2'!O30</f>
        <v>0.19840046804710612</v>
      </c>
      <c r="D30" s="69">
        <f>'Basic T2'!Z30</f>
        <v>0.51873036716874454</v>
      </c>
      <c r="E30" s="69">
        <f>'Basic T2'!AK30</f>
        <v>0.27413530966641708</v>
      </c>
      <c r="F30" s="69">
        <f>'Basic T2'!AV30</f>
        <v>0.51791137175962476</v>
      </c>
      <c r="G30" s="69">
        <f>'Basic T2'!BG30</f>
        <v>3.3159261196295535</v>
      </c>
      <c r="H30" s="69">
        <f>'Basic T2'!BR30</f>
        <v>3.9977520250709579</v>
      </c>
      <c r="I30" s="69">
        <f>'Basic T2'!CC30</f>
        <v>3.1754537979866626</v>
      </c>
      <c r="J30" s="69">
        <f>'Basic T2'!CN30</f>
        <v>1.5373950329074202</v>
      </c>
      <c r="K30" s="309">
        <f t="shared" si="12"/>
        <v>13.567765770085009</v>
      </c>
      <c r="L30" s="97"/>
      <c r="M30" s="97">
        <f t="shared" si="0"/>
        <v>0.27447876821299749</v>
      </c>
      <c r="N30" s="97">
        <f t="shared" si="1"/>
        <v>0.26578142238998786</v>
      </c>
      <c r="O30" s="97">
        <f t="shared" si="2"/>
        <v>0.3630840698401247</v>
      </c>
      <c r="P30" s="97">
        <f t="shared" si="3"/>
        <v>0.66295797439322157</v>
      </c>
      <c r="Q30" s="97">
        <f t="shared" si="4"/>
        <v>1.3334298810296765</v>
      </c>
      <c r="R30" s="97">
        <f t="shared" si="5"/>
        <v>2.1483355568191604</v>
      </c>
      <c r="S30" s="97">
        <f t="shared" si="6"/>
        <v>2.8279396658511415</v>
      </c>
      <c r="T30" s="97">
        <f t="shared" si="7"/>
        <v>3.7982229485332355</v>
      </c>
      <c r="U30" s="97">
        <f t="shared" si="8"/>
        <v>4.7142007812966868</v>
      </c>
      <c r="V30" s="97">
        <f t="shared" si="9"/>
        <v>1.8809686948176825</v>
      </c>
      <c r="W30" s="97"/>
      <c r="X30" s="97">
        <f t="shared" si="10"/>
        <v>0.23630477111575618</v>
      </c>
      <c r="Y30" s="97">
        <f t="shared" si="13"/>
        <v>1.4622928447405166</v>
      </c>
      <c r="Z30" s="97">
        <f t="shared" si="13"/>
        <v>3.82325561893522</v>
      </c>
      <c r="AA30" s="97">
        <f t="shared" si="13"/>
        <v>2.0204896982438063</v>
      </c>
      <c r="AB30" s="97">
        <f t="shared" si="13"/>
        <v>3.8172192867711909</v>
      </c>
      <c r="AC30" s="97">
        <f t="shared" si="13"/>
        <v>24.439735884449735</v>
      </c>
      <c r="AD30" s="97">
        <f t="shared" si="13"/>
        <v>29.465072531583878</v>
      </c>
      <c r="AE30" s="97">
        <f t="shared" si="13"/>
        <v>23.404397244151181</v>
      </c>
      <c r="AF30" s="97">
        <f t="shared" si="13"/>
        <v>11.331232120008714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6.9852597401641736E-2</v>
      </c>
      <c r="C31" s="69">
        <f>'Basic T2'!O31</f>
        <v>0.40247351347971755</v>
      </c>
      <c r="D31" s="69">
        <f>'Basic T2'!Z31</f>
        <v>1.5453362555970112</v>
      </c>
      <c r="E31" s="69">
        <f>'Basic T2'!AK31</f>
        <v>0.75020412074604215</v>
      </c>
      <c r="F31" s="69">
        <f>'Basic T2'!AV31</f>
        <v>1.2140018630353404</v>
      </c>
      <c r="G31" s="69">
        <f>'Basic T2'!BG31</f>
        <v>6.1194376927949552</v>
      </c>
      <c r="H31" s="69">
        <f>'Basic T2'!BR31</f>
        <v>9.7911915980254332</v>
      </c>
      <c r="I31" s="69">
        <f>'Basic T2'!CC31</f>
        <v>7.6420882916045576</v>
      </c>
      <c r="J31" s="69">
        <f>'Basic T2'!CN31</f>
        <v>3.7172354355845973</v>
      </c>
      <c r="K31" s="309">
        <f t="shared" si="12"/>
        <v>31.251821368269297</v>
      </c>
      <c r="L31" s="97"/>
      <c r="M31" s="97">
        <f t="shared" si="0"/>
        <v>0.59801281102603776</v>
      </c>
      <c r="N31" s="97">
        <f t="shared" si="1"/>
        <v>0.53916194825476649</v>
      </c>
      <c r="O31" s="97">
        <f t="shared" si="2"/>
        <v>1.0816543862972625</v>
      </c>
      <c r="P31" s="97">
        <f t="shared" si="3"/>
        <v>1.8142639300148946</v>
      </c>
      <c r="Q31" s="97">
        <f t="shared" si="4"/>
        <v>3.12560497425868</v>
      </c>
      <c r="R31" s="97">
        <f t="shared" si="5"/>
        <v>3.9646859154508274</v>
      </c>
      <c r="S31" s="97">
        <f t="shared" si="6"/>
        <v>6.9261172084611928</v>
      </c>
      <c r="T31" s="97">
        <f t="shared" si="7"/>
        <v>9.1408526057891937</v>
      </c>
      <c r="U31" s="97">
        <f t="shared" si="8"/>
        <v>11.398367901291312</v>
      </c>
      <c r="V31" s="97">
        <f t="shared" si="9"/>
        <v>4.3325996811765828</v>
      </c>
      <c r="W31" s="97"/>
      <c r="X31" s="97">
        <f t="shared" si="10"/>
        <v>0.22351528436856069</v>
      </c>
      <c r="Y31" s="97">
        <f t="shared" si="13"/>
        <v>1.2878401829352522</v>
      </c>
      <c r="Z31" s="97">
        <f t="shared" si="13"/>
        <v>4.9447878169623323</v>
      </c>
      <c r="AA31" s="97">
        <f t="shared" si="13"/>
        <v>2.4005132753886205</v>
      </c>
      <c r="AB31" s="97">
        <f t="shared" si="13"/>
        <v>3.8845795537150507</v>
      </c>
      <c r="AC31" s="97">
        <f t="shared" si="13"/>
        <v>19.581059358697612</v>
      </c>
      <c r="AD31" s="97">
        <f t="shared" si="13"/>
        <v>31.329987083462147</v>
      </c>
      <c r="AE31" s="97">
        <f t="shared" si="13"/>
        <v>24.453257304752636</v>
      </c>
      <c r="AF31" s="97">
        <f t="shared" si="13"/>
        <v>11.894460139717786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4.7015717788204738E-4</v>
      </c>
      <c r="C32" s="69">
        <f>'Basic T2'!O32</f>
        <v>0.11222163661106818</v>
      </c>
      <c r="D32" s="69">
        <f>'Basic T2'!Z32</f>
        <v>0.40049664578104766</v>
      </c>
      <c r="E32" s="69">
        <f>'Basic T2'!AK32</f>
        <v>0.26022383122280096</v>
      </c>
      <c r="F32" s="69">
        <f>'Basic T2'!AV32</f>
        <v>0.29190132159470383</v>
      </c>
      <c r="G32" s="69">
        <f>'Basic T2'!BG32</f>
        <v>1.2734215880290405</v>
      </c>
      <c r="H32" s="69">
        <f>'Basic T2'!BR32</f>
        <v>2.3544129681555859</v>
      </c>
      <c r="I32" s="69">
        <f>'Basic T2'!CC32</f>
        <v>2.8607968868375648</v>
      </c>
      <c r="J32" s="69">
        <f>'Basic T2'!CN32</f>
        <v>1.5736449719018588</v>
      </c>
      <c r="K32" s="309">
        <f t="shared" si="12"/>
        <v>9.1275900073115537</v>
      </c>
      <c r="L32" s="97"/>
      <c r="M32" s="97">
        <f t="shared" si="0"/>
        <v>4.0250474002088291E-3</v>
      </c>
      <c r="N32" s="97">
        <f t="shared" si="1"/>
        <v>0.15033445482769914</v>
      </c>
      <c r="O32" s="97">
        <f t="shared" si="2"/>
        <v>0.28032666161647329</v>
      </c>
      <c r="P32" s="97">
        <f t="shared" si="3"/>
        <v>0.62931500595906609</v>
      </c>
      <c r="Q32" s="97">
        <f t="shared" si="4"/>
        <v>0.75153774516285832</v>
      </c>
      <c r="R32" s="97">
        <f t="shared" si="5"/>
        <v>0.82502950237309181</v>
      </c>
      <c r="S32" s="97">
        <f t="shared" si="6"/>
        <v>1.6654704395586726</v>
      </c>
      <c r="T32" s="97">
        <f t="shared" si="7"/>
        <v>3.4218556080293867</v>
      </c>
      <c r="U32" s="97">
        <f t="shared" si="8"/>
        <v>4.8253560062529983</v>
      </c>
      <c r="V32" s="97">
        <f t="shared" si="9"/>
        <v>1.2654044412189291</v>
      </c>
      <c r="W32" s="97"/>
      <c r="X32" s="97">
        <f t="shared" si="10"/>
        <v>5.1509454029533891E-3</v>
      </c>
      <c r="Y32" s="97">
        <f t="shared" si="13"/>
        <v>1.2294771842422183</v>
      </c>
      <c r="Z32" s="97">
        <f t="shared" si="13"/>
        <v>4.3877589315496675</v>
      </c>
      <c r="AA32" s="97">
        <f t="shared" si="13"/>
        <v>2.850958807465624</v>
      </c>
      <c r="AB32" s="97">
        <f t="shared" si="13"/>
        <v>3.1980108808664669</v>
      </c>
      <c r="AC32" s="97">
        <f t="shared" si="13"/>
        <v>13.951345174454378</v>
      </c>
      <c r="AD32" s="97">
        <f t="shared" si="13"/>
        <v>25.794464543977213</v>
      </c>
      <c r="AE32" s="97">
        <f t="shared" si="13"/>
        <v>31.342302672950424</v>
      </c>
      <c r="AF32" s="97">
        <f t="shared" si="13"/>
        <v>17.240530859091045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4.5450834566585392E-2</v>
      </c>
      <c r="C33" s="69">
        <f>'Basic T2'!O33</f>
        <v>1.3232214380212031</v>
      </c>
      <c r="D33" s="69">
        <f>'Basic T2'!Z33</f>
        <v>4.9147784630435014</v>
      </c>
      <c r="E33" s="69">
        <f>'Basic T2'!AK33</f>
        <v>2.311211260427235</v>
      </c>
      <c r="F33" s="69">
        <f>'Basic T2'!AV33</f>
        <v>2.1093071082268535</v>
      </c>
      <c r="G33" s="69">
        <f>'Basic T2'!BG33</f>
        <v>11.457440211967077</v>
      </c>
      <c r="H33" s="69">
        <f>'Basic T2'!BR33</f>
        <v>18.073098203244072</v>
      </c>
      <c r="I33" s="69">
        <f>'Basic T2'!CC33</f>
        <v>15.176250566098485</v>
      </c>
      <c r="J33" s="69">
        <f>'Basic T2'!CN33</f>
        <v>6.2215585179251942</v>
      </c>
      <c r="K33" s="309">
        <f t="shared" ref="K33" si="14">SUM(B33:J33)</f>
        <v>61.632316603520202</v>
      </c>
      <c r="L33" s="97"/>
      <c r="M33" s="97">
        <f t="shared" si="0"/>
        <v>0.38910766891546289</v>
      </c>
      <c r="N33" s="97">
        <f t="shared" si="1"/>
        <v>1.7726151525544762</v>
      </c>
      <c r="O33" s="97">
        <f t="shared" si="2"/>
        <v>3.4400873356695763</v>
      </c>
      <c r="P33" s="97">
        <f t="shared" si="3"/>
        <v>5.5893417651018877</v>
      </c>
      <c r="Q33" s="97">
        <f t="shared" si="4"/>
        <v>5.4306842439508864</v>
      </c>
      <c r="R33" s="97">
        <f t="shared" si="5"/>
        <v>7.4230924663208073</v>
      </c>
      <c r="S33" s="97">
        <f t="shared" si="6"/>
        <v>12.784592684402362</v>
      </c>
      <c r="T33" s="97">
        <f t="shared" si="7"/>
        <v>18.152612772824188</v>
      </c>
      <c r="U33" s="97">
        <f t="shared" si="8"/>
        <v>19.077514495815468</v>
      </c>
      <c r="V33" s="97">
        <f t="shared" si="9"/>
        <v>8.5444029683884519</v>
      </c>
      <c r="W33" s="97"/>
      <c r="X33" s="97">
        <f t="shared" ref="X33" si="15">IF($K33&gt;0,B33/$K33*100,0)</f>
        <v>7.3745134162277154E-2</v>
      </c>
      <c r="Y33" s="97">
        <f t="shared" ref="Y33" si="16">IF($K33&gt;0,C33/$K33*100,0)</f>
        <v>2.146960411261948</v>
      </c>
      <c r="Z33" s="97">
        <f t="shared" ref="Z33" si="17">IF($K33&gt;0,D33/$K33*100,0)</f>
        <v>7.9743529594387947</v>
      </c>
      <c r="AA33" s="97">
        <f t="shared" ref="AA33" si="18">IF($K33&gt;0,E33/$K33*100,0)</f>
        <v>3.7499990066821982</v>
      </c>
      <c r="AB33" s="97">
        <f t="shared" ref="AB33" si="19">IF($K33&gt;0,F33/$K33*100,0)</f>
        <v>3.4224043885872337</v>
      </c>
      <c r="AC33" s="97">
        <f t="shared" ref="AC33" si="20">IF($K33&gt;0,G33/$K33*100,0)</f>
        <v>18.589987920902963</v>
      </c>
      <c r="AD33" s="97">
        <f t="shared" ref="AD33" si="21">IF($K33&gt;0,H33/$K33*100,0)</f>
        <v>29.324061140696774</v>
      </c>
      <c r="AE33" s="97">
        <f t="shared" ref="AE33" si="22">IF($K33&gt;0,I33/$K33*100,0)</f>
        <v>24.623852229548802</v>
      </c>
      <c r="AF33" s="97">
        <f>IF($K33&gt;0,J33/$K33*100,0)</f>
        <v>10.09463680871902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11.680786115901507</v>
      </c>
      <c r="C35" s="310">
        <f t="shared" ref="C35:K35" si="24">SUM(C8:C33)</f>
        <v>74.647981887909395</v>
      </c>
      <c r="D35" s="310">
        <f t="shared" si="24"/>
        <v>142.86783978078546</v>
      </c>
      <c r="E35" s="310">
        <f t="shared" si="24"/>
        <v>41.350329923600654</v>
      </c>
      <c r="F35" s="310">
        <f t="shared" si="24"/>
        <v>38.840540408445989</v>
      </c>
      <c r="G35" s="310">
        <f t="shared" si="24"/>
        <v>154.34861230613041</v>
      </c>
      <c r="H35" s="310">
        <f t="shared" si="24"/>
        <v>141.36624176766981</v>
      </c>
      <c r="I35" s="310">
        <f t="shared" si="24"/>
        <v>83.603670479978845</v>
      </c>
      <c r="J35" s="310">
        <f t="shared" si="24"/>
        <v>32.611997329577989</v>
      </c>
      <c r="K35" s="310">
        <f t="shared" si="24"/>
        <v>721.31799999999987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1.6193670636115427</v>
      </c>
      <c r="Y35" s="98">
        <f t="shared" ref="Y35:AG35" si="26">IF($K35&gt;0,C35/$K35*100,0)</f>
        <v>10.348831151851112</v>
      </c>
      <c r="Z35" s="98">
        <f t="shared" si="26"/>
        <v>19.806498629007663</v>
      </c>
      <c r="AA35" s="98">
        <f t="shared" si="26"/>
        <v>5.7326075217311452</v>
      </c>
      <c r="AB35" s="98">
        <f t="shared" si="26"/>
        <v>5.3846625771776102</v>
      </c>
      <c r="AC35" s="98">
        <f t="shared" si="26"/>
        <v>21.39813678656715</v>
      </c>
      <c r="AD35" s="98">
        <f t="shared" si="26"/>
        <v>19.598324423856027</v>
      </c>
      <c r="AE35" s="98">
        <f t="shared" si="26"/>
        <v>11.59040402152433</v>
      </c>
      <c r="AF35" s="98">
        <f t="shared" si="26"/>
        <v>4.5211678246734444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automation\Data\Results\Workbooks\MCAs\LV_MCA\[LV_MCA_MainTables.Main.xlsm]Manager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automation\Data\Results\Workbooks\MCAs\LV_MCA\[LV_MCA_MainTables.Main.xlsm]Manager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automation\Data\Results\Workbooks\MCAs\LV_MCA\[LV_MCA_MainTables.Main.xlsm]Manager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automation\Data\Results\Workbooks\MCAs\LV_MCA\[LV_MCA_MainTables.Main.xlsm]Manager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automation\Data\Results\Workbooks\MCAs\LV_MCA\[LV_MCA_MainTables.Main.xlsm]Manager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automation\Data\Results\Workbooks\MCAs\LV_MCA\[LV_MCA_MainTables.Main.xlsm]Manager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automation\Data\Results\Workbooks\MCAs\LV_MCA\[LV_MCA_MainTables.Main.xlsm]Manager</v>
      </c>
      <c r="Y79" s="91" t="str">
        <f ca="1">CELL("filename")</f>
        <v>M:\IE\Projects\Nuffield via NFER AI and automation\Data\Results\Workbooks\MCAs\LV_MCA\[LV_MCA_MainTables.Main.xlsm]Manager</v>
      </c>
      <c r="AW79" s="91" t="str">
        <f ca="1">CELL("filename")</f>
        <v>M:\IE\Projects\Nuffield via NFER AI and automation\Data\Results\Workbooks\MCAs\LV_MCA\[LV_MCA_MainTables.Main.xlsm]Manager</v>
      </c>
      <c r="BU79" s="91" t="str">
        <f ca="1">CELL("filename")</f>
        <v>M:\IE\Projects\Nuffield via NFER AI and automation\Data\Results\Workbooks\MCAs\LV_MCA\[LV_MCA_MainTables.Main.xlsm]Manager</v>
      </c>
      <c r="CS79" s="91" t="str">
        <f ca="1">CELL("filename")</f>
        <v>M:\IE\Projects\Nuffield via NFER AI and automation\Data\Results\Workbooks\MCAs\LV_MCA\[LV_MCA_MainTables.Main.xlsm]Manager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automation\Data\Results\Workbooks\MCAs\LV_MCA\[LV_MCA_MainTables.Main.xlsm]Manager</v>
      </c>
      <c r="Y96" s="91" t="str">
        <f ca="1">CELL("filename")</f>
        <v>M:\IE\Projects\Nuffield via NFER AI and automation\Data\Results\Workbooks\MCAs\LV_MCA\[LV_MCA_MainTables.Main.xlsm]Manager</v>
      </c>
      <c r="AW96" s="91" t="str">
        <f ca="1">CELL("filename")</f>
        <v>M:\IE\Projects\Nuffield via NFER AI and automation\Data\Results\Workbooks\MCAs\LV_MCA\[LV_MCA_MainTables.Main.xlsm]Manager</v>
      </c>
      <c r="BU96" s="91" t="str">
        <f ca="1">CELL("filename")</f>
        <v>M:\IE\Projects\Nuffield via NFER AI and automation\Data\Results\Workbooks\MCAs\LV_MCA\[LV_MCA_MainTables.Main.xlsm]Manager</v>
      </c>
      <c r="CS96" s="91" t="str">
        <f ca="1">CELL("filename")</f>
        <v>M:\IE\Projects\Nuffield via NFER AI and automation\Data\Results\Workbooks\MCAs\LV_MCA\[LV_MCA_MainTables.Main.xlsm]Manager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FC70A9A-5F5C-4890-8B3E-3D0358CA16EB}"/>
</file>

<file path=customXml/itemProps2.xml><?xml version="1.0" encoding="utf-8"?>
<ds:datastoreItem xmlns:ds="http://schemas.openxmlformats.org/officeDocument/2006/customXml" ds:itemID="{E58C37C2-D25A-4680-B0A5-1EF18CBEDE4E}"/>
</file>

<file path=customXml/itemProps3.xml><?xml version="1.0" encoding="utf-8"?>
<ds:datastoreItem xmlns:ds="http://schemas.openxmlformats.org/officeDocument/2006/customXml" ds:itemID="{6D36E9A4-A3BD-469F-9AB4-CEE13AB6D3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