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M3_LSIP\"/>
    </mc:Choice>
  </mc:AlternateContent>
  <xr:revisionPtr revIDLastSave="0" documentId="13_ncr:1_{93B1744C-DB7F-457A-819D-EE94D71D8467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W39" i="16" s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<sst xmlns="http://schemas.openxmlformats.org/spreadsheetml/2006/main" count="2354" uniqueCount="530">
  <si>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</si>
  <si>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</si>
  <si>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</si>
  <si>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</si>
  <si>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</si>
  <si>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</si>
  <si>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</si>
  <si>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</si>
  <si>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</si>
  <si>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</si>
  <si>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</si>
  <si>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</si>
  <si>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</si>
  <si>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</si>
  <si>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</si>
  <si>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</si>
  <si>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</si>
  <si>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</si>
  <si>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</si>
  <si>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</si>
  <si>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</si>
  <si>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</si>
  <si>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</si>
  <si>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</si>
  <si>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</si>
  <si>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</si>
  <si>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</si>
  <si>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</si>
  <si>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</si>
  <si>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</si>
  <si>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</si>
  <si>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</si>
  <si>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</si>
  <si>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</si>
  <si>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</si>
  <si>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</si>
  <si>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</si>
  <si>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</si>
  <si>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</si>
  <si>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</si>
  <si>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</si>
  <si>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</si>
  <si>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</si>
  <si>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</si>
  <si>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</si>
  <si>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</si>
  <si>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</si>
  <si>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</si>
  <si>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</si>
  <si>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</si>
  <si>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</si>
  <si>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</si>
  <si>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</si>
  <si>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</si>
  <si>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</si>
  <si>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</si>
  <si>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</si>
  <si>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</si>
  <si>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</si>
  <si>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</si>
  <si>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</si>
  <si>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</si>
  <si>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</si>
  <si>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</si>
  <si>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</si>
  <si>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</si>
  <si>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</si>
  <si>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</si>
  <si>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</si>
  <si>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</si>
  <si>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</si>
  <si>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</si>
  <si>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</si>
  <si>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</si>
  <si>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</si>
  <si>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</si>
  <si>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</si>
  <si>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</si>
  <si>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</si>
  <si>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</si>
  <si>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</si>
  <si>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</si>
  <si>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</si>
  <si>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</si>
  <si>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</si>
  <si>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</si>
  <si>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</si>
  <si>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</si>
  <si>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</si>
  <si>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</si>
  <si>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</si>
  <si>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</si>
  <si>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</si>
  <si>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</si>
  <si>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</si>
  <si>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</si>
  <si>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</si>
  <si>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</si>
  <si>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</si>
  <si>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</si>
  <si>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</si>
  <si>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</si>
  <si>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</si>
  <si>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</si>
  <si>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</si>
  <si>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</si>
  <si>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</si>
  <si>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</si>
  <si>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</si>
  <si>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</si>
  <si>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</si>
  <si>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</si>
  <si>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</si>
  <si>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</si>
  <si>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</si>
  <si>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</si>
  <si>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</si>
  <si>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</si>
  <si>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</si>
  <si>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</si>
  <si>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</si>
  <si>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</si>
  <si>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</si>
  <si>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</si>
  <si>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</si>
  <si>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</si>
  <si>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</si>
  <si>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</si>
  <si>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</si>
  <si>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</si>
  <si>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</si>
  <si>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</si>
  <si>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</si>
  <si>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</si>
  <si>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</si>
  <si>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</si>
  <si>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</si>
  <si>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</si>
  <si>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</si>
  <si>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</si>
  <si>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</si>
  <si>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</si>
  <si>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</si>
  <si>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</si>
  <si>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</si>
  <si>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</si>
  <si>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</si>
  <si>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</si>
  <si>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</si>
  <si>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</si>
  <si>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</si>
  <si>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</si>
  <si>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</si>
  <si>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</si>
  <si>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</si>
  <si>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</si>
  <si>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</si>
  <si>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</si>
  <si>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</si>
  <si>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</si>
  <si>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</si>
  <si>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</si>
  <si>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</si>
  <si>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</si>
  <si>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</si>
  <si>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</si>
  <si>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</si>
  <si>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</si>
  <si>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</si>
  <si>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</si>
  <si>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</si>
  <si>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</si>
  <si>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</si>
  <si>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</si>
  <si>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</si>
  <si>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</si>
  <si>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</si>
  <si>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</si>
  <si>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</si>
  <si>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</si>
  <si>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</si>
  <si>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</si>
  <si>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</si>
  <si>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</si>
  <si>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</si>
  <si>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</si>
  <si>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</si>
  <si>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</si>
  <si>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</si>
  <si>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</si>
  <si>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</si>
  <si>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</si>
  <si>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</si>
  <si>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</si>
  <si>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</si>
  <si>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</si>
  <si>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</si>
  <si>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</si>
  <si>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</si>
  <si>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</si>
  <si>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</si>
  <si>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</si>
  <si>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</si>
  <si>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</si>
  <si>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</si>
  <si>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</si>
  <si>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</si>
  <si>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</si>
  <si>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</si>
  <si>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</si>
  <si>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</si>
  <si>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</si>
  <si>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</si>
  <si>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</si>
  <si>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</si>
  <si>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</si>
  <si>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</si>
  <si>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</si>
  <si>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</si>
  <si>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</si>
  <si>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</si>
  <si>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</si>
  <si>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</si>
  <si>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</si>
  <si>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</si>
  <si>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</si>
  <si>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</si>
  <si>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</si>
  <si>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</si>
  <si>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</si>
  <si>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</si>
  <si>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</si>
  <si>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</si>
  <si>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</si>
  <si>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</si>
  <si>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</si>
  <si>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</si>
  <si>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</si>
  <si>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</si>
  <si>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</si>
  <si>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</si>
  <si>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</si>
  <si>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</si>
  <si>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</si>
  <si>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</si>
  <si>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</si>
  <si>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</si>
  <si>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</si>
  <si>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</si>
  <si>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</si>
  <si>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</si>
  <si>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</si>
  <si>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</si>
  <si>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</si>
  <si>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</si>
  <si>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</si>
  <si>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</si>
  <si>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</si>
  <si>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</si>
  <si>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</si>
  <si>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</si>
  <si>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</si>
  <si>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</si>
  <si>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</si>
  <si>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</si>
  <si>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</si>
  <si>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</si>
  <si>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</si>
  <si>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</si>
  <si>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</si>
  <si>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</si>
  <si>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</si>
  <si>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</si>
  <si>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</si>
  <si>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</si>
  <si>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</si>
  <si>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</si>
  <si>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</si>
  <si>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</si>
  <si>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</si>
  <si>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</si>
  <si>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</si>
  <si>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</si>
  <si>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</si>
  <si>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</si>
  <si>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</si>
  <si>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</si>
  <si>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</si>
  <si>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</si>
  <si>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</si>
  <si>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</si>
  <si>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</si>
  <si>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</si>
  <si>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</si>
  <si>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</si>
  <si>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</si>
  <si>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</si>
  <si>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</si>
  <si>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</si>
  <si>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</si>
  <si>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</si>
  <si>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</si>
  <si>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</si>
  <si>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</si>
  <si>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</si>
  <si>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</si>
  <si>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</si>
  <si>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</si>
  <si>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</si>
  <si>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</si>
  <si>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</si>
  <si>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</si>
  <si>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</si>
  <si>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</si>
  <si>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</si>
  <si>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</si>
  <si>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</si>
  <si>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</si>
  <si>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</si>
  <si>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</si>
  <si>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</si>
  <si>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</si>
  <si>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</si>
  <si>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</si>
  <si>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</si>
  <si>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</si>
  <si>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</si>
  <si>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</si>
  <si>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</si>
  <si>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</si>
  <si>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</si>
  <si>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</si>
  <si>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</si>
  <si>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</si>
  <si>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</si>
  <si>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</si>
  <si>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</si>
  <si>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</si>
  <si>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</si>
  <si>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</si>
  <si>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</si>
  <si>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</si>
  <si>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</si>
  <si>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</si>
  <si>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</si>
  <si>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</si>
  <si>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</si>
  <si>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</si>
  <si>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</si>
  <si>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</si>
  <si>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</si>
  <si>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</si>
  <si>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</si>
  <si>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</si>
  <si>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</si>
  <si>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</si>
  <si>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</si>
  <si>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</si>
  <si>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</si>
  <si>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</si>
  <si>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</si>
  <si>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</si>
  <si>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</si>
  <si>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</si>
  <si>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</si>
  <si>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</si>
  <si>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</si>
  <si>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</si>
  <si>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</si>
  <si>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</si>
  <si>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</si>
  <si>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</si>
  <si>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</si>
  <si>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</si>
  <si>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</si>
  <si>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</si>
  <si>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</si>
  <si>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</si>
  <si>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</si>
  <si>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</si>
  <si>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</si>
  <si>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</si>
  <si>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</si>
  <si>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</si>
  <si>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</si>
  <si>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</si>
  <si>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</si>
  <si>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</si>
  <si>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</si>
  <si>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</si>
  <si>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</si>
  <si>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</si>
  <si>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</si>
  <si>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</si>
  <si>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</si>
  <si>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</si>
  <si>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</si>
  <si>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</si>
  <si>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</si>
  <si>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</si>
  <si>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</si>
  <si>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</si>
  <si>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</si>
  <si>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</si>
  <si>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</si>
  <si>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</si>
  <si>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</si>
  <si>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</si>
  <si>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</si>
  <si>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</si>
  <si>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</si>
  <si>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</si>
  <si>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</si>
  <si>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</si>
  <si>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</si>
  <si>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</si>
  <si>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</si>
  <si>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</si>
  <si>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</si>
  <si>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</si>
  <si>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</si>
  <si>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</si>
  <si>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</si>
  <si>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</si>
  <si>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</si>
  <si>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</si>
  <si>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</si>
  <si>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</si>
  <si>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</si>
  <si>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</si>
  <si>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</si>
  <si>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</si>
  <si>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</si>
  <si>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</si>
  <si>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</si>
  <si>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</si>
  <si>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</si>
  <si>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</si>
  <si>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</si>
  <si>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</si>
  <si>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</si>
  <si>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</si>
  <si>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</si>
  <si>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</si>
  <si>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</si>
  <si>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</si>
  <si>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</si>
  <si>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</si>
  <si>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</si>
  <si>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</si>
  <si>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</si>
  <si>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</si>
  <si>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</si>
  <si>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</si>
  <si>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</si>
  <si>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</si>
  <si>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</si>
  <si>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</si>
  <si>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</si>
  <si>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</si>
  <si>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</si>
  <si>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</si>
  <si>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</si>
  <si>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</si>
  <si>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</si>
  <si>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</si>
  <si>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</si>
  <si>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</si>
  <si>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</si>
  <si>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</si>
  <si>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</si>
  <si>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</si>
  <si>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</si>
  <si>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</si>
  <si>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</si>
  <si>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</si>
  <si>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</si>
  <si>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</si>
  <si>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</si>
  <si>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</si>
  <si>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</si>
  <si>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</si>
  <si>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</si>
  <si>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</si>
  <si>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</si>
  <si>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</si>
  <si>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</si>
  <si>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</si>
  <si>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</si>
  <si>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</si>
  <si>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</si>
  <si>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</si>
  <si>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</si>
  <si>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</si>
  <si>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</si>
  <si>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</si>
  <si>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</si>
  <si>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</si>
  <si>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</si>
  <si>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</si>
  <si>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</si>
  <si>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</si>
  <si>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</si>
  <si>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</si>
  <si>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</si>
  <si>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</si>
  <si>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</si>
  <si>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</si>
  <si>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</si>
  <si>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</si>
  <si>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</si>
  <si>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</si>
  <si>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</si>
  <si>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</si>
  <si>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</si>
  <si>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</si>
  <si>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</si>
  <si>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</si>
  <si>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</si>
  <si>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</si>
  <si>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</si>
  <si>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</si>
  <si>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</si>
  <si>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</si>
  <si>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automation/Data/Results/Workbooks/LSIPs/M3_LSIP/M3_LSIP_Database.Main.xlsx</t>
  </si>
  <si>
    <t>LSIP</t>
  </si>
  <si>
    <t>9. Enterprise M3 LEP (including all of Surrey)</t>
  </si>
  <si>
    <t>LSIP name</t>
  </si>
  <si>
    <t>Enterprise M3 LEP (including all of Surrey)</t>
  </si>
  <si>
    <t>09 03 2023 10:27:21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</si>
</sst>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0.50211083468565398</c:v>
                </c:pt>
                <c:pt idx="2">
                  <c:v>1.9436792818370963</c:v>
                </c:pt>
                <c:pt idx="3">
                  <c:v>0.54641556549630543</c:v>
                </c:pt>
                <c:pt idx="4">
                  <c:v>-1.4224622413500976</c:v>
                </c:pt>
                <c:pt idx="5">
                  <c:v>1.0140764135869063</c:v>
                </c:pt>
                <c:pt idx="7">
                  <c:v>0.22108057754317567</c:v>
                </c:pt>
                <c:pt idx="8">
                  <c:v>-1.5040282329191967</c:v>
                </c:pt>
                <c:pt idx="9">
                  <c:v>-0.94890774086309193</c:v>
                </c:pt>
                <c:pt idx="10">
                  <c:v>-0.11300062421619739</c:v>
                </c:pt>
                <c:pt idx="11">
                  <c:v>0.68567468770786011</c:v>
                </c:pt>
                <c:pt idx="12">
                  <c:v>-9.0733167554102323E-2</c:v>
                </c:pt>
                <c:pt idx="13">
                  <c:v>0.39211248803610044</c:v>
                </c:pt>
                <c:pt idx="14">
                  <c:v>-6.2757461223475142</c:v>
                </c:pt>
                <c:pt idx="15">
                  <c:v>-0.41953911770392649</c:v>
                </c:pt>
                <c:pt idx="17">
                  <c:v>0.24040403776726116</c:v>
                </c:pt>
                <c:pt idx="18">
                  <c:v>-1.0361397585868737</c:v>
                </c:pt>
                <c:pt idx="19">
                  <c:v>0.17512069863723223</c:v>
                </c:pt>
                <c:pt idx="20">
                  <c:v>2.6333510379816794E-2</c:v>
                </c:pt>
                <c:pt idx="22">
                  <c:v>4.6557519813733572</c:v>
                </c:pt>
                <c:pt idx="24">
                  <c:v>1.2776539719720814</c:v>
                </c:pt>
                <c:pt idx="25">
                  <c:v>2.1664362301203832</c:v>
                </c:pt>
                <c:pt idx="26">
                  <c:v>6.5505458393020133</c:v>
                </c:pt>
                <c:pt idx="27">
                  <c:v>1.8350304060611</c:v>
                </c:pt>
                <c:pt idx="29">
                  <c:v>5.6351477109200188</c:v>
                </c:pt>
                <c:pt idx="30">
                  <c:v>-4.1076623050496197</c:v>
                </c:pt>
                <c:pt idx="31">
                  <c:v>1.6352264351535473</c:v>
                </c:pt>
                <c:pt idx="32">
                  <c:v>0.32734774998035565</c:v>
                </c:pt>
                <c:pt idx="33">
                  <c:v>4.2226178385895707E-2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0.44614068541453111</c:v>
                </c:pt>
                <c:pt idx="2">
                  <c:v>0.3631337640335186</c:v>
                </c:pt>
                <c:pt idx="3">
                  <c:v>0.13868427195813382</c:v>
                </c:pt>
                <c:pt idx="4">
                  <c:v>0.1132884459224881</c:v>
                </c:pt>
                <c:pt idx="5">
                  <c:v>0.25160490423312698</c:v>
                </c:pt>
                <c:pt idx="7">
                  <c:v>-0.39366048059334968</c:v>
                </c:pt>
                <c:pt idx="8">
                  <c:v>1.2566590412990575</c:v>
                </c:pt>
                <c:pt idx="9">
                  <c:v>0.73436449458565978</c:v>
                </c:pt>
                <c:pt idx="10">
                  <c:v>0.66836192951689188</c:v>
                </c:pt>
                <c:pt idx="11">
                  <c:v>0.63520231617333334</c:v>
                </c:pt>
                <c:pt idx="12">
                  <c:v>-0.5663357681238157</c:v>
                </c:pt>
                <c:pt idx="13">
                  <c:v>1.0751774639496503</c:v>
                </c:pt>
                <c:pt idx="14">
                  <c:v>-0.4009220962175597</c:v>
                </c:pt>
                <c:pt idx="15">
                  <c:v>0.58752789913079084</c:v>
                </c:pt>
                <c:pt idx="17">
                  <c:v>1.2397486766944521</c:v>
                </c:pt>
                <c:pt idx="18">
                  <c:v>0.37689448794127056</c:v>
                </c:pt>
                <c:pt idx="19">
                  <c:v>0.15496982611276078</c:v>
                </c:pt>
                <c:pt idx="20">
                  <c:v>0.48615462193264403</c:v>
                </c:pt>
                <c:pt idx="22">
                  <c:v>1.0218331081166321</c:v>
                </c:pt>
                <c:pt idx="24">
                  <c:v>-1.3016886510651249</c:v>
                </c:pt>
                <c:pt idx="25">
                  <c:v>-1.8196667865043259</c:v>
                </c:pt>
                <c:pt idx="26">
                  <c:v>1.2205307886594019</c:v>
                </c:pt>
                <c:pt idx="27">
                  <c:v>-1.1613613154183189</c:v>
                </c:pt>
                <c:pt idx="29">
                  <c:v>0.92426056596188744</c:v>
                </c:pt>
                <c:pt idx="30">
                  <c:v>-0.18908103790483688</c:v>
                </c:pt>
                <c:pt idx="31">
                  <c:v>-1.4410065605541256</c:v>
                </c:pt>
                <c:pt idx="32">
                  <c:v>0.42127244119636309</c:v>
                </c:pt>
                <c:pt idx="33">
                  <c:v>0.30330411167902582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3.0470000000000068</c:v>
                </c:pt>
                <c:pt idx="1">
                  <c:v>3.8029999999999982</c:v>
                </c:pt>
                <c:pt idx="2">
                  <c:v>4.3640000000000034</c:v>
                </c:pt>
                <c:pt idx="3">
                  <c:v>2.8549999999999933</c:v>
                </c:pt>
                <c:pt idx="4">
                  <c:v>5.9570000000000025</c:v>
                </c:pt>
                <c:pt idx="5">
                  <c:v>3.8239999999999958</c:v>
                </c:pt>
                <c:pt idx="6">
                  <c:v>3.3080000000000078</c:v>
                </c:pt>
                <c:pt idx="7">
                  <c:v>4.105000000000004</c:v>
                </c:pt>
                <c:pt idx="8">
                  <c:v>3.5510000000000064</c:v>
                </c:pt>
                <c:pt idx="9">
                  <c:v>4.892000000000003</c:v>
                </c:pt>
                <c:pt idx="10">
                  <c:v>3.8869999999999987</c:v>
                </c:pt>
                <c:pt idx="11">
                  <c:v>3.920000000000003</c:v>
                </c:pt>
                <c:pt idx="12">
                  <c:v>3.9500000000000024</c:v>
                </c:pt>
                <c:pt idx="13">
                  <c:v>3.9950000000000006</c:v>
                </c:pt>
                <c:pt idx="14">
                  <c:v>4.0240000000000036</c:v>
                </c:pt>
                <c:pt idx="15">
                  <c:v>4.0319999999999983</c:v>
                </c:pt>
                <c:pt idx="16">
                  <c:v>4.0419999999999998</c:v>
                </c:pt>
                <c:pt idx="17">
                  <c:v>4.0520000000000058</c:v>
                </c:pt>
                <c:pt idx="18">
                  <c:v>4.0610000000000026</c:v>
                </c:pt>
                <c:pt idx="19">
                  <c:v>4.067999999999989</c:v>
                </c:pt>
                <c:pt idx="20">
                  <c:v>4.0820000000000016</c:v>
                </c:pt>
                <c:pt idx="21">
                  <c:v>4.0939999999999994</c:v>
                </c:pt>
                <c:pt idx="22">
                  <c:v>4.1069999999999869</c:v>
                </c:pt>
                <c:pt idx="23">
                  <c:v>4.1179999999999897</c:v>
                </c:pt>
                <c:pt idx="24" formatCode="#,##0.00">
                  <c:v>4.1290000000000049</c:v>
                </c:pt>
                <c:pt idx="25">
                  <c:v>4.1399999999999979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0.58399999999999996</c:v>
                </c:pt>
                <c:pt idx="1">
                  <c:v>0.6840000000000005</c:v>
                </c:pt>
                <c:pt idx="2">
                  <c:v>1.5129999999999983</c:v>
                </c:pt>
                <c:pt idx="3">
                  <c:v>1.0160000000000009</c:v>
                </c:pt>
                <c:pt idx="4">
                  <c:v>0.40100000000000074</c:v>
                </c:pt>
                <c:pt idx="5">
                  <c:v>0.50899999999999945</c:v>
                </c:pt>
                <c:pt idx="6">
                  <c:v>0.35099999999999987</c:v>
                </c:pt>
                <c:pt idx="7">
                  <c:v>0.36699999999999983</c:v>
                </c:pt>
                <c:pt idx="8">
                  <c:v>0.31999999999999984</c:v>
                </c:pt>
                <c:pt idx="9">
                  <c:v>0.78199999999999936</c:v>
                </c:pt>
                <c:pt idx="10">
                  <c:v>0.55199999999999938</c:v>
                </c:pt>
                <c:pt idx="11">
                  <c:v>0.53999999999999904</c:v>
                </c:pt>
                <c:pt idx="12">
                  <c:v>0.5360000000000017</c:v>
                </c:pt>
                <c:pt idx="13">
                  <c:v>0.52200000000000113</c:v>
                </c:pt>
                <c:pt idx="14">
                  <c:v>0.50599999999999901</c:v>
                </c:pt>
                <c:pt idx="15">
                  <c:v>0.49500000000000005</c:v>
                </c:pt>
                <c:pt idx="16">
                  <c:v>0.48800000000000043</c:v>
                </c:pt>
                <c:pt idx="17">
                  <c:v>0.48100000000000004</c:v>
                </c:pt>
                <c:pt idx="18">
                  <c:v>0.47499999999999915</c:v>
                </c:pt>
                <c:pt idx="19">
                  <c:v>0.46999999999999964</c:v>
                </c:pt>
                <c:pt idx="20">
                  <c:v>0.46600000000000058</c:v>
                </c:pt>
                <c:pt idx="21">
                  <c:v>0.45999999999999919</c:v>
                </c:pt>
                <c:pt idx="22">
                  <c:v>0.45499999999999885</c:v>
                </c:pt>
                <c:pt idx="23">
                  <c:v>0.45100000000000018</c:v>
                </c:pt>
                <c:pt idx="24" formatCode="#,##0.00">
                  <c:v>0.44700000000000029</c:v>
                </c:pt>
                <c:pt idx="25">
                  <c:v>0.44400000000000039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3.1810000000000036</c:v>
                </c:pt>
                <c:pt idx="1">
                  <c:v>3.0049999999999897</c:v>
                </c:pt>
                <c:pt idx="2">
                  <c:v>3.4830000000000001</c:v>
                </c:pt>
                <c:pt idx="3">
                  <c:v>2.7489999999999966</c:v>
                </c:pt>
                <c:pt idx="4">
                  <c:v>4.7910000000000084</c:v>
                </c:pt>
                <c:pt idx="5">
                  <c:v>4.8469999999999889</c:v>
                </c:pt>
                <c:pt idx="6">
                  <c:v>6.9279999999999999</c:v>
                </c:pt>
                <c:pt idx="7">
                  <c:v>6.7110000000000127</c:v>
                </c:pt>
                <c:pt idx="8">
                  <c:v>3.156999999999996</c:v>
                </c:pt>
                <c:pt idx="9">
                  <c:v>3.0730000000000004</c:v>
                </c:pt>
                <c:pt idx="10">
                  <c:v>3.930000000000001</c:v>
                </c:pt>
                <c:pt idx="11">
                  <c:v>3.8970000000000034</c:v>
                </c:pt>
                <c:pt idx="12">
                  <c:v>3.8140000000000014</c:v>
                </c:pt>
                <c:pt idx="13">
                  <c:v>3.7940000000000151</c:v>
                </c:pt>
                <c:pt idx="14">
                  <c:v>3.7929999999999926</c:v>
                </c:pt>
                <c:pt idx="15">
                  <c:v>3.7890000000000046</c:v>
                </c:pt>
                <c:pt idx="16">
                  <c:v>3.7850000000000024</c:v>
                </c:pt>
                <c:pt idx="17">
                  <c:v>3.784000000000002</c:v>
                </c:pt>
                <c:pt idx="18">
                  <c:v>3.7820000000000022</c:v>
                </c:pt>
                <c:pt idx="19">
                  <c:v>3.7829999999999941</c:v>
                </c:pt>
                <c:pt idx="20">
                  <c:v>3.7870000000000092</c:v>
                </c:pt>
                <c:pt idx="21">
                  <c:v>3.792000000000002</c:v>
                </c:pt>
                <c:pt idx="22">
                  <c:v>3.7979999999999885</c:v>
                </c:pt>
                <c:pt idx="23">
                  <c:v>3.8050000000000082</c:v>
                </c:pt>
                <c:pt idx="24" formatCode="#,##0.00">
                  <c:v>3.8120000000000029</c:v>
                </c:pt>
                <c:pt idx="25">
                  <c:v>3.8200000000000012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2.9080000000000039</c:v>
                </c:pt>
                <c:pt idx="1">
                  <c:v>3.2119999999999891</c:v>
                </c:pt>
                <c:pt idx="2">
                  <c:v>3.2299999999999929</c:v>
                </c:pt>
                <c:pt idx="3">
                  <c:v>2.702000000000004</c:v>
                </c:pt>
                <c:pt idx="4">
                  <c:v>2.901000000000002</c:v>
                </c:pt>
                <c:pt idx="5">
                  <c:v>2.6510000000000056</c:v>
                </c:pt>
                <c:pt idx="6">
                  <c:v>2.9229999999999881</c:v>
                </c:pt>
                <c:pt idx="7">
                  <c:v>3.4950000000000045</c:v>
                </c:pt>
                <c:pt idx="8">
                  <c:v>3.3459999999999952</c:v>
                </c:pt>
                <c:pt idx="9">
                  <c:v>3.7180000000000013</c:v>
                </c:pt>
                <c:pt idx="10">
                  <c:v>3.4869999999999921</c:v>
                </c:pt>
                <c:pt idx="11">
                  <c:v>3.4320000000000079</c:v>
                </c:pt>
                <c:pt idx="12">
                  <c:v>3.4160000000000004</c:v>
                </c:pt>
                <c:pt idx="13">
                  <c:v>3.4700000000000011</c:v>
                </c:pt>
                <c:pt idx="14">
                  <c:v>3.6069999999999998</c:v>
                </c:pt>
                <c:pt idx="15">
                  <c:v>3.6840000000000068</c:v>
                </c:pt>
                <c:pt idx="16">
                  <c:v>3.7409999999999908</c:v>
                </c:pt>
                <c:pt idx="17">
                  <c:v>3.7849999999999886</c:v>
                </c:pt>
                <c:pt idx="18">
                  <c:v>3.8210000000000055</c:v>
                </c:pt>
                <c:pt idx="19">
                  <c:v>3.8519999999999981</c:v>
                </c:pt>
                <c:pt idx="20">
                  <c:v>3.8799999999999963</c:v>
                </c:pt>
                <c:pt idx="21">
                  <c:v>3.9069999999999956</c:v>
                </c:pt>
                <c:pt idx="22">
                  <c:v>3.932000000000003</c:v>
                </c:pt>
                <c:pt idx="23">
                  <c:v>3.9560000000000093</c:v>
                </c:pt>
                <c:pt idx="24" formatCode="#,##0.00">
                  <c:v>3.9799999999999951</c:v>
                </c:pt>
                <c:pt idx="25">
                  <c:v>4.002999999999993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1.2830000000000008</c:v>
                </c:pt>
                <c:pt idx="1">
                  <c:v>2.3919999999999928</c:v>
                </c:pt>
                <c:pt idx="2">
                  <c:v>1.4669999999999999</c:v>
                </c:pt>
                <c:pt idx="3">
                  <c:v>1.2320000000000024</c:v>
                </c:pt>
                <c:pt idx="4">
                  <c:v>1.5530000000000026</c:v>
                </c:pt>
                <c:pt idx="5">
                  <c:v>1.733000000000001</c:v>
                </c:pt>
                <c:pt idx="6">
                  <c:v>1.715000000000001</c:v>
                </c:pt>
                <c:pt idx="7">
                  <c:v>2.1809999999999961</c:v>
                </c:pt>
                <c:pt idx="8">
                  <c:v>1.9769999999999965</c:v>
                </c:pt>
                <c:pt idx="9">
                  <c:v>2.3889999999999962</c:v>
                </c:pt>
                <c:pt idx="10">
                  <c:v>2.3800000000000008</c:v>
                </c:pt>
                <c:pt idx="11">
                  <c:v>2.4339999999999984</c:v>
                </c:pt>
                <c:pt idx="12">
                  <c:v>2.4959999999999978</c:v>
                </c:pt>
                <c:pt idx="13">
                  <c:v>2.5329999999999946</c:v>
                </c:pt>
                <c:pt idx="14">
                  <c:v>2.5669999999999988</c:v>
                </c:pt>
                <c:pt idx="15">
                  <c:v>2.597000000000004</c:v>
                </c:pt>
                <c:pt idx="16">
                  <c:v>2.6219999999999968</c:v>
                </c:pt>
                <c:pt idx="17">
                  <c:v>2.6469999999999976</c:v>
                </c:pt>
                <c:pt idx="18">
                  <c:v>2.6719999999999904</c:v>
                </c:pt>
                <c:pt idx="19">
                  <c:v>2.6970000000000036</c:v>
                </c:pt>
                <c:pt idx="20">
                  <c:v>2.7239999999999984</c:v>
                </c:pt>
                <c:pt idx="21">
                  <c:v>2.7520000000000073</c:v>
                </c:pt>
                <c:pt idx="22">
                  <c:v>2.779000000000003</c:v>
                </c:pt>
                <c:pt idx="23">
                  <c:v>2.8049999999999948</c:v>
                </c:pt>
                <c:pt idx="24" formatCode="#,##0.00">
                  <c:v>2.8300000000000023</c:v>
                </c:pt>
                <c:pt idx="25">
                  <c:v>2.855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10.322999999999992</c:v>
                </c:pt>
                <c:pt idx="1">
                  <c:v>8.0699999999999985</c:v>
                </c:pt>
                <c:pt idx="2">
                  <c:v>6.7780000000000067</c:v>
                </c:pt>
                <c:pt idx="3">
                  <c:v>6.4469999999999912</c:v>
                </c:pt>
                <c:pt idx="4">
                  <c:v>6.5929999999999991</c:v>
                </c:pt>
                <c:pt idx="5">
                  <c:v>5.4810000000000123</c:v>
                </c:pt>
                <c:pt idx="6">
                  <c:v>6.0150000000000006</c:v>
                </c:pt>
                <c:pt idx="7">
                  <c:v>5.9140000000000121</c:v>
                </c:pt>
                <c:pt idx="8">
                  <c:v>5.1289999999999987</c:v>
                </c:pt>
                <c:pt idx="9">
                  <c:v>6.3060000000000072</c:v>
                </c:pt>
                <c:pt idx="10">
                  <c:v>6.1009999999999946</c:v>
                </c:pt>
                <c:pt idx="11">
                  <c:v>6.1800000000000166</c:v>
                </c:pt>
                <c:pt idx="12">
                  <c:v>6.0740000000000025</c:v>
                </c:pt>
                <c:pt idx="13">
                  <c:v>6.035000000000009</c:v>
                </c:pt>
                <c:pt idx="14">
                  <c:v>5.9639999999999898</c:v>
                </c:pt>
                <c:pt idx="15">
                  <c:v>5.8649999999999922</c:v>
                </c:pt>
                <c:pt idx="16">
                  <c:v>5.7249999999999828</c:v>
                </c:pt>
                <c:pt idx="17">
                  <c:v>5.5880000000000019</c:v>
                </c:pt>
                <c:pt idx="18">
                  <c:v>5.4549999999999956</c:v>
                </c:pt>
                <c:pt idx="19">
                  <c:v>5.3260000000000023</c:v>
                </c:pt>
                <c:pt idx="20">
                  <c:v>5.2060000000000066</c:v>
                </c:pt>
                <c:pt idx="21">
                  <c:v>5.0859999999999994</c:v>
                </c:pt>
                <c:pt idx="22">
                  <c:v>4.9690000000000065</c:v>
                </c:pt>
                <c:pt idx="23">
                  <c:v>4.8540000000000161</c:v>
                </c:pt>
                <c:pt idx="24" formatCode="#,##0.00">
                  <c:v>4.7409999999999872</c:v>
                </c:pt>
                <c:pt idx="25">
                  <c:v>4.6320000000000094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20.050000000000015</c:v>
                </c:pt>
                <c:pt idx="1">
                  <c:v>18.227000000000011</c:v>
                </c:pt>
                <c:pt idx="2">
                  <c:v>20.42999999999995</c:v>
                </c:pt>
                <c:pt idx="3">
                  <c:v>17.57399999999997</c:v>
                </c:pt>
                <c:pt idx="4">
                  <c:v>19.38999999999999</c:v>
                </c:pt>
                <c:pt idx="5">
                  <c:v>19.576999999999988</c:v>
                </c:pt>
                <c:pt idx="6">
                  <c:v>20.631000000000022</c:v>
                </c:pt>
                <c:pt idx="7">
                  <c:v>21.344999999999892</c:v>
                </c:pt>
                <c:pt idx="8">
                  <c:v>22.274999999999913</c:v>
                </c:pt>
                <c:pt idx="9">
                  <c:v>20.940999999999971</c:v>
                </c:pt>
                <c:pt idx="10">
                  <c:v>20.859999999999975</c:v>
                </c:pt>
                <c:pt idx="11">
                  <c:v>20.529999999999998</c:v>
                </c:pt>
                <c:pt idx="12">
                  <c:v>20.185000000000095</c:v>
                </c:pt>
                <c:pt idx="13">
                  <c:v>19.791999999999973</c:v>
                </c:pt>
                <c:pt idx="14">
                  <c:v>19.538999999999984</c:v>
                </c:pt>
                <c:pt idx="15">
                  <c:v>19.226999999999997</c:v>
                </c:pt>
                <c:pt idx="16">
                  <c:v>18.988000000000053</c:v>
                </c:pt>
                <c:pt idx="17">
                  <c:v>18.750999999999923</c:v>
                </c:pt>
                <c:pt idx="18">
                  <c:v>18.524000000000015</c:v>
                </c:pt>
                <c:pt idx="19">
                  <c:v>18.307999999999986</c:v>
                </c:pt>
                <c:pt idx="20">
                  <c:v>18.111999999999991</c:v>
                </c:pt>
                <c:pt idx="21">
                  <c:v>17.906999999999936</c:v>
                </c:pt>
                <c:pt idx="22">
                  <c:v>17.705000000000041</c:v>
                </c:pt>
                <c:pt idx="23">
                  <c:v>17.509000000000061</c:v>
                </c:pt>
                <c:pt idx="24" formatCode="#,##0.00">
                  <c:v>17.318000000000023</c:v>
                </c:pt>
                <c:pt idx="25">
                  <c:v>17.138000000000023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52.813000000000024</c:v>
                </c:pt>
                <c:pt idx="1">
                  <c:v>45.057000000000016</c:v>
                </c:pt>
                <c:pt idx="2">
                  <c:v>44.35400000000007</c:v>
                </c:pt>
                <c:pt idx="3">
                  <c:v>46.872000000000043</c:v>
                </c:pt>
                <c:pt idx="4">
                  <c:v>47.837999999999973</c:v>
                </c:pt>
                <c:pt idx="5">
                  <c:v>43.664000000000051</c:v>
                </c:pt>
                <c:pt idx="6">
                  <c:v>51.337000000000117</c:v>
                </c:pt>
                <c:pt idx="7">
                  <c:v>54.856999999999964</c:v>
                </c:pt>
                <c:pt idx="8">
                  <c:v>51.219000000000023</c:v>
                </c:pt>
                <c:pt idx="9">
                  <c:v>53.106000000000058</c:v>
                </c:pt>
                <c:pt idx="10">
                  <c:v>54.820000000000057</c:v>
                </c:pt>
                <c:pt idx="11">
                  <c:v>54.227000000000004</c:v>
                </c:pt>
                <c:pt idx="12">
                  <c:v>55.013999999999946</c:v>
                </c:pt>
                <c:pt idx="13">
                  <c:v>56.81800000000009</c:v>
                </c:pt>
                <c:pt idx="14">
                  <c:v>58.199999999999889</c:v>
                </c:pt>
                <c:pt idx="15">
                  <c:v>58.791999999999824</c:v>
                </c:pt>
                <c:pt idx="16">
                  <c:v>59.317000000000199</c:v>
                </c:pt>
                <c:pt idx="17">
                  <c:v>59.704000000000086</c:v>
                </c:pt>
                <c:pt idx="18">
                  <c:v>60.165000000000219</c:v>
                </c:pt>
                <c:pt idx="19">
                  <c:v>60.594000000000122</c:v>
                </c:pt>
                <c:pt idx="20">
                  <c:v>61.10199999999989</c:v>
                </c:pt>
                <c:pt idx="21">
                  <c:v>61.624999999999844</c:v>
                </c:pt>
                <c:pt idx="22">
                  <c:v>62.165000000000042</c:v>
                </c:pt>
                <c:pt idx="23">
                  <c:v>62.718000000000032</c:v>
                </c:pt>
                <c:pt idx="24" formatCode="#,##0.00">
                  <c:v>63.28099999999997</c:v>
                </c:pt>
                <c:pt idx="25">
                  <c:v>63.851000000000028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93.613999999999834</c:v>
                </c:pt>
                <c:pt idx="1">
                  <c:v>94.700999999999809</c:v>
                </c:pt>
                <c:pt idx="2">
                  <c:v>95.411999999999921</c:v>
                </c:pt>
                <c:pt idx="3">
                  <c:v>94.286999999999765</c:v>
                </c:pt>
                <c:pt idx="4">
                  <c:v>94.441000000000187</c:v>
                </c:pt>
                <c:pt idx="5">
                  <c:v>92.297999999999718</c:v>
                </c:pt>
                <c:pt idx="6">
                  <c:v>96.240000000000265</c:v>
                </c:pt>
                <c:pt idx="7">
                  <c:v>91.458000000000226</c:v>
                </c:pt>
                <c:pt idx="8">
                  <c:v>93.512000000000015</c:v>
                </c:pt>
                <c:pt idx="9">
                  <c:v>91.898000000000039</c:v>
                </c:pt>
                <c:pt idx="10">
                  <c:v>93.109000000000137</c:v>
                </c:pt>
                <c:pt idx="11">
                  <c:v>93.485000000000255</c:v>
                </c:pt>
                <c:pt idx="12">
                  <c:v>93.623999999999896</c:v>
                </c:pt>
                <c:pt idx="13">
                  <c:v>93.711999999999918</c:v>
                </c:pt>
                <c:pt idx="14">
                  <c:v>93.895000000000053</c:v>
                </c:pt>
                <c:pt idx="15">
                  <c:v>94.092000000000013</c:v>
                </c:pt>
                <c:pt idx="16">
                  <c:v>94.220999999999989</c:v>
                </c:pt>
                <c:pt idx="17">
                  <c:v>94.328999999999638</c:v>
                </c:pt>
                <c:pt idx="18">
                  <c:v>94.427999999999699</c:v>
                </c:pt>
                <c:pt idx="19">
                  <c:v>94.525000000000006</c:v>
                </c:pt>
                <c:pt idx="20">
                  <c:v>94.638999999999953</c:v>
                </c:pt>
                <c:pt idx="21">
                  <c:v>94.757999999999925</c:v>
                </c:pt>
                <c:pt idx="22">
                  <c:v>94.874999999999844</c:v>
                </c:pt>
                <c:pt idx="23">
                  <c:v>95.01699999999974</c:v>
                </c:pt>
                <c:pt idx="24" formatCode="#,##0.00">
                  <c:v>95.156999999999854</c:v>
                </c:pt>
                <c:pt idx="25">
                  <c:v>95.296999999999841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19.738999999999923</c:v>
                </c:pt>
                <c:pt idx="1">
                  <c:v>19.860000000000039</c:v>
                </c:pt>
                <c:pt idx="2">
                  <c:v>20.830000000000005</c:v>
                </c:pt>
                <c:pt idx="3">
                  <c:v>18.59099999999999</c:v>
                </c:pt>
                <c:pt idx="4">
                  <c:v>22.019999999999914</c:v>
                </c:pt>
                <c:pt idx="5">
                  <c:v>21.558999999999987</c:v>
                </c:pt>
                <c:pt idx="6">
                  <c:v>24.877999999999968</c:v>
                </c:pt>
                <c:pt idx="7">
                  <c:v>21.518999999999984</c:v>
                </c:pt>
                <c:pt idx="8">
                  <c:v>22.525000000000031</c:v>
                </c:pt>
                <c:pt idx="9">
                  <c:v>22.753999999999934</c:v>
                </c:pt>
                <c:pt idx="10">
                  <c:v>20.464999999999975</c:v>
                </c:pt>
                <c:pt idx="11">
                  <c:v>21.299999999999986</c:v>
                </c:pt>
                <c:pt idx="12">
                  <c:v>21.293999999999965</c:v>
                </c:pt>
                <c:pt idx="13">
                  <c:v>21.321999999999974</c:v>
                </c:pt>
                <c:pt idx="14">
                  <c:v>21.402999999999935</c:v>
                </c:pt>
                <c:pt idx="15">
                  <c:v>21.456</c:v>
                </c:pt>
                <c:pt idx="16">
                  <c:v>21.479999999999986</c:v>
                </c:pt>
                <c:pt idx="17">
                  <c:v>21.500999999999991</c:v>
                </c:pt>
                <c:pt idx="18">
                  <c:v>21.521000000000004</c:v>
                </c:pt>
                <c:pt idx="19">
                  <c:v>21.541999999999994</c:v>
                </c:pt>
                <c:pt idx="20">
                  <c:v>21.567</c:v>
                </c:pt>
                <c:pt idx="21">
                  <c:v>21.586999999999943</c:v>
                </c:pt>
                <c:pt idx="22">
                  <c:v>21.605999999999998</c:v>
                </c:pt>
                <c:pt idx="23">
                  <c:v>21.622999999999966</c:v>
                </c:pt>
                <c:pt idx="24" formatCode="#,##0.00">
                  <c:v>21.638000000000048</c:v>
                </c:pt>
                <c:pt idx="25">
                  <c:v>21.653000000000038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34.423999999999943</c:v>
                </c:pt>
                <c:pt idx="1">
                  <c:v>38.631999999999934</c:v>
                </c:pt>
                <c:pt idx="2">
                  <c:v>40.538999999999966</c:v>
                </c:pt>
                <c:pt idx="3">
                  <c:v>37.378999999999941</c:v>
                </c:pt>
                <c:pt idx="4">
                  <c:v>37.71100000000007</c:v>
                </c:pt>
                <c:pt idx="5">
                  <c:v>40.238000000000007</c:v>
                </c:pt>
                <c:pt idx="6">
                  <c:v>40.76</c:v>
                </c:pt>
                <c:pt idx="7">
                  <c:v>38.282999999999944</c:v>
                </c:pt>
                <c:pt idx="8">
                  <c:v>40.99799999999999</c:v>
                </c:pt>
                <c:pt idx="9">
                  <c:v>43.802000000000071</c:v>
                </c:pt>
                <c:pt idx="10">
                  <c:v>40.724000000000053</c:v>
                </c:pt>
                <c:pt idx="11">
                  <c:v>38.848999999999961</c:v>
                </c:pt>
                <c:pt idx="12">
                  <c:v>39.70900000000006</c:v>
                </c:pt>
                <c:pt idx="13">
                  <c:v>40.84100000000003</c:v>
                </c:pt>
                <c:pt idx="14">
                  <c:v>41.964000000000034</c:v>
                </c:pt>
                <c:pt idx="15">
                  <c:v>42.841999999999949</c:v>
                </c:pt>
                <c:pt idx="16">
                  <c:v>43.606999999999957</c:v>
                </c:pt>
                <c:pt idx="17">
                  <c:v>44.303000000000061</c:v>
                </c:pt>
                <c:pt idx="18">
                  <c:v>44.960000000000022</c:v>
                </c:pt>
                <c:pt idx="19">
                  <c:v>45.591000000000037</c:v>
                </c:pt>
                <c:pt idx="20">
                  <c:v>46.209000000000032</c:v>
                </c:pt>
                <c:pt idx="21">
                  <c:v>46.805999999999976</c:v>
                </c:pt>
                <c:pt idx="22">
                  <c:v>47.381999999999984</c:v>
                </c:pt>
                <c:pt idx="23">
                  <c:v>47.938999999999993</c:v>
                </c:pt>
                <c:pt idx="24" formatCode="#,##0.00">
                  <c:v>48.474000000000089</c:v>
                </c:pt>
                <c:pt idx="25">
                  <c:v>48.991000000000035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3.9299999999999979</c:v>
                </c:pt>
                <c:pt idx="1">
                  <c:v>4.4580000000000046</c:v>
                </c:pt>
                <c:pt idx="2">
                  <c:v>7.3650000000000153</c:v>
                </c:pt>
                <c:pt idx="3">
                  <c:v>5.7119999999999918</c:v>
                </c:pt>
                <c:pt idx="4">
                  <c:v>5.2919999999999945</c:v>
                </c:pt>
                <c:pt idx="5">
                  <c:v>6.8570000000000046</c:v>
                </c:pt>
                <c:pt idx="6">
                  <c:v>4.6090000000000018</c:v>
                </c:pt>
                <c:pt idx="7">
                  <c:v>4.8759999999999879</c:v>
                </c:pt>
                <c:pt idx="8">
                  <c:v>5.2650000000000006</c:v>
                </c:pt>
                <c:pt idx="9">
                  <c:v>4.4719999999999969</c:v>
                </c:pt>
                <c:pt idx="10">
                  <c:v>4.9590000000000094</c:v>
                </c:pt>
                <c:pt idx="11">
                  <c:v>4.8749999999999964</c:v>
                </c:pt>
                <c:pt idx="12">
                  <c:v>4.843999999999987</c:v>
                </c:pt>
                <c:pt idx="13">
                  <c:v>4.8110000000000088</c:v>
                </c:pt>
                <c:pt idx="14">
                  <c:v>4.7850000000000055</c:v>
                </c:pt>
                <c:pt idx="15">
                  <c:v>4.7799999999999931</c:v>
                </c:pt>
                <c:pt idx="16">
                  <c:v>4.770000000000004</c:v>
                </c:pt>
                <c:pt idx="17">
                  <c:v>4.7589999999999968</c:v>
                </c:pt>
                <c:pt idx="18">
                  <c:v>4.7489999999999934</c:v>
                </c:pt>
                <c:pt idx="19">
                  <c:v>4.7379999999999916</c:v>
                </c:pt>
                <c:pt idx="20">
                  <c:v>4.7260000000000097</c:v>
                </c:pt>
                <c:pt idx="21">
                  <c:v>4.7150000000000034</c:v>
                </c:pt>
                <c:pt idx="22">
                  <c:v>4.703000000000003</c:v>
                </c:pt>
                <c:pt idx="23">
                  <c:v>4.6919999999999895</c:v>
                </c:pt>
                <c:pt idx="24" formatCode="#,##0.00">
                  <c:v>4.6799999999999953</c:v>
                </c:pt>
                <c:pt idx="25">
                  <c:v>4.6690000000000076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29.996999999999947</c:v>
                </c:pt>
                <c:pt idx="1">
                  <c:v>33.256999999999906</c:v>
                </c:pt>
                <c:pt idx="2">
                  <c:v>29.437999999999978</c:v>
                </c:pt>
                <c:pt idx="3">
                  <c:v>34.277999999999977</c:v>
                </c:pt>
                <c:pt idx="4">
                  <c:v>32.722999999999971</c:v>
                </c:pt>
                <c:pt idx="5">
                  <c:v>37.247000000000085</c:v>
                </c:pt>
                <c:pt idx="6">
                  <c:v>39.986999999999988</c:v>
                </c:pt>
                <c:pt idx="7">
                  <c:v>35.170000000000044</c:v>
                </c:pt>
                <c:pt idx="8">
                  <c:v>35.259000000000057</c:v>
                </c:pt>
                <c:pt idx="9">
                  <c:v>37.368000000000009</c:v>
                </c:pt>
                <c:pt idx="10">
                  <c:v>37.983000000000033</c:v>
                </c:pt>
                <c:pt idx="11">
                  <c:v>38.919000000000004</c:v>
                </c:pt>
                <c:pt idx="12">
                  <c:v>39.274000000000022</c:v>
                </c:pt>
                <c:pt idx="13">
                  <c:v>39.986999999999973</c:v>
                </c:pt>
                <c:pt idx="14">
                  <c:v>40.543000000000042</c:v>
                </c:pt>
                <c:pt idx="15">
                  <c:v>41.002000000000109</c:v>
                </c:pt>
                <c:pt idx="16">
                  <c:v>41.432000000000045</c:v>
                </c:pt>
                <c:pt idx="17">
                  <c:v>41.808000000000021</c:v>
                </c:pt>
                <c:pt idx="18">
                  <c:v>42.165000000000013</c:v>
                </c:pt>
                <c:pt idx="19">
                  <c:v>42.51899999999987</c:v>
                </c:pt>
                <c:pt idx="20">
                  <c:v>42.890999999999984</c:v>
                </c:pt>
                <c:pt idx="21">
                  <c:v>43.255999999999815</c:v>
                </c:pt>
                <c:pt idx="22">
                  <c:v>43.613999999999983</c:v>
                </c:pt>
                <c:pt idx="23">
                  <c:v>43.956999999999972</c:v>
                </c:pt>
                <c:pt idx="24" formatCode="#,##0.00">
                  <c:v>44.283000000000158</c:v>
                </c:pt>
                <c:pt idx="25">
                  <c:v>44.591999999999999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25.754000000000051</c:v>
                </c:pt>
                <c:pt idx="1">
                  <c:v>23.030999999999981</c:v>
                </c:pt>
                <c:pt idx="2">
                  <c:v>23.653000000000016</c:v>
                </c:pt>
                <c:pt idx="3">
                  <c:v>25.206999999999997</c:v>
                </c:pt>
                <c:pt idx="4">
                  <c:v>24.057999999999979</c:v>
                </c:pt>
                <c:pt idx="5">
                  <c:v>22.966000000000044</c:v>
                </c:pt>
                <c:pt idx="6">
                  <c:v>22.275999999999975</c:v>
                </c:pt>
                <c:pt idx="7">
                  <c:v>20.928000000000008</c:v>
                </c:pt>
                <c:pt idx="8">
                  <c:v>22.154999999999962</c:v>
                </c:pt>
                <c:pt idx="9">
                  <c:v>22.620000000000047</c:v>
                </c:pt>
                <c:pt idx="10">
                  <c:v>22.862000000000013</c:v>
                </c:pt>
                <c:pt idx="11">
                  <c:v>23.20000000000001</c:v>
                </c:pt>
                <c:pt idx="12">
                  <c:v>23.034999999999982</c:v>
                </c:pt>
                <c:pt idx="13">
                  <c:v>22.835999999999984</c:v>
                </c:pt>
                <c:pt idx="14">
                  <c:v>22.609000000000041</c:v>
                </c:pt>
                <c:pt idx="15">
                  <c:v>22.445000000000018</c:v>
                </c:pt>
                <c:pt idx="16">
                  <c:v>22.306000000000022</c:v>
                </c:pt>
                <c:pt idx="17">
                  <c:v>22.166000000000018</c:v>
                </c:pt>
                <c:pt idx="18">
                  <c:v>22.025000000000013</c:v>
                </c:pt>
                <c:pt idx="19">
                  <c:v>21.882999999999988</c:v>
                </c:pt>
                <c:pt idx="20">
                  <c:v>21.742999999999977</c:v>
                </c:pt>
                <c:pt idx="21">
                  <c:v>21.592000000000013</c:v>
                </c:pt>
                <c:pt idx="22">
                  <c:v>21.441999999999997</c:v>
                </c:pt>
                <c:pt idx="23">
                  <c:v>21.293000000000035</c:v>
                </c:pt>
                <c:pt idx="24" formatCode="#,##0.00">
                  <c:v>21.144000000000062</c:v>
                </c:pt>
                <c:pt idx="25">
                  <c:v>20.994999999999962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10.153000000000022</c:v>
                </c:pt>
                <c:pt idx="1">
                  <c:v>9.8030000000000399</c:v>
                </c:pt>
                <c:pt idx="2">
                  <c:v>10.648000000000007</c:v>
                </c:pt>
                <c:pt idx="3">
                  <c:v>10.628999999999989</c:v>
                </c:pt>
                <c:pt idx="4">
                  <c:v>11.192000000000018</c:v>
                </c:pt>
                <c:pt idx="5">
                  <c:v>11.939999999999989</c:v>
                </c:pt>
                <c:pt idx="6">
                  <c:v>12.820999999999986</c:v>
                </c:pt>
                <c:pt idx="7">
                  <c:v>10.815000000000015</c:v>
                </c:pt>
                <c:pt idx="8">
                  <c:v>9.0879999999999956</c:v>
                </c:pt>
                <c:pt idx="9">
                  <c:v>10.537000000000003</c:v>
                </c:pt>
                <c:pt idx="10">
                  <c:v>12.354999999999958</c:v>
                </c:pt>
                <c:pt idx="11">
                  <c:v>12.293000000000008</c:v>
                </c:pt>
                <c:pt idx="12">
                  <c:v>12.214000000000011</c:v>
                </c:pt>
                <c:pt idx="13">
                  <c:v>12.201999999999991</c:v>
                </c:pt>
                <c:pt idx="14">
                  <c:v>12.27</c:v>
                </c:pt>
                <c:pt idx="15">
                  <c:v>12.344000000000017</c:v>
                </c:pt>
                <c:pt idx="16">
                  <c:v>12.445999999999984</c:v>
                </c:pt>
                <c:pt idx="17">
                  <c:v>12.562999999999999</c:v>
                </c:pt>
                <c:pt idx="18">
                  <c:v>12.686000000000016</c:v>
                </c:pt>
                <c:pt idx="19">
                  <c:v>12.813999999999984</c:v>
                </c:pt>
                <c:pt idx="20">
                  <c:v>12.941999999999995</c:v>
                </c:pt>
                <c:pt idx="21">
                  <c:v>13.072000000000001</c:v>
                </c:pt>
                <c:pt idx="22">
                  <c:v>13.201999999999964</c:v>
                </c:pt>
                <c:pt idx="23">
                  <c:v>13.330999999999994</c:v>
                </c:pt>
                <c:pt idx="24" formatCode="#,##0.00">
                  <c:v>13.458999999999993</c:v>
                </c:pt>
                <c:pt idx="25">
                  <c:v>13.58599999999999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76.536999999999821</c:v>
                </c:pt>
                <c:pt idx="1">
                  <c:v>72.136000000000067</c:v>
                </c:pt>
                <c:pt idx="2">
                  <c:v>75.467999999999975</c:v>
                </c:pt>
                <c:pt idx="3">
                  <c:v>77.419999999999902</c:v>
                </c:pt>
                <c:pt idx="4">
                  <c:v>81.650999999999783</c:v>
                </c:pt>
                <c:pt idx="5">
                  <c:v>79.470999999999918</c:v>
                </c:pt>
                <c:pt idx="6">
                  <c:v>84.451999999999899</c:v>
                </c:pt>
                <c:pt idx="7">
                  <c:v>73.582999999999885</c:v>
                </c:pt>
                <c:pt idx="8">
                  <c:v>79.720999999999947</c:v>
                </c:pt>
                <c:pt idx="9">
                  <c:v>85.014999999999844</c:v>
                </c:pt>
                <c:pt idx="10">
                  <c:v>79.022999999999925</c:v>
                </c:pt>
                <c:pt idx="11">
                  <c:v>80.305999999999713</c:v>
                </c:pt>
                <c:pt idx="12">
                  <c:v>80.757999999999967</c:v>
                </c:pt>
                <c:pt idx="13">
                  <c:v>81.356000000000378</c:v>
                </c:pt>
                <c:pt idx="14">
                  <c:v>81.977000000000089</c:v>
                </c:pt>
                <c:pt idx="15">
                  <c:v>82.460999999999828</c:v>
                </c:pt>
                <c:pt idx="16">
                  <c:v>82.905999999999921</c:v>
                </c:pt>
                <c:pt idx="17">
                  <c:v>83.367000000000047</c:v>
                </c:pt>
                <c:pt idx="18">
                  <c:v>83.839999999999989</c:v>
                </c:pt>
                <c:pt idx="19">
                  <c:v>84.328000000000287</c:v>
                </c:pt>
                <c:pt idx="20">
                  <c:v>84.84500000000034</c:v>
                </c:pt>
                <c:pt idx="21">
                  <c:v>85.343000000000018</c:v>
                </c:pt>
                <c:pt idx="22">
                  <c:v>85.841000000000008</c:v>
                </c:pt>
                <c:pt idx="23">
                  <c:v>86.33799999999998</c:v>
                </c:pt>
                <c:pt idx="24" formatCode="#,##0.00">
                  <c:v>86.833000000000126</c:v>
                </c:pt>
                <c:pt idx="25">
                  <c:v>87.326999999999984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47.636000000000024</c:v>
                </c:pt>
                <c:pt idx="1">
                  <c:v>51.249000000000017</c:v>
                </c:pt>
                <c:pt idx="2">
                  <c:v>58.674000000000049</c:v>
                </c:pt>
                <c:pt idx="3">
                  <c:v>51.362999999999957</c:v>
                </c:pt>
                <c:pt idx="4">
                  <c:v>55.367000000000012</c:v>
                </c:pt>
                <c:pt idx="5">
                  <c:v>54.474999999999959</c:v>
                </c:pt>
                <c:pt idx="6">
                  <c:v>58.158999999999978</c:v>
                </c:pt>
                <c:pt idx="7">
                  <c:v>54.71</c:v>
                </c:pt>
                <c:pt idx="8">
                  <c:v>55.825000000000131</c:v>
                </c:pt>
                <c:pt idx="9">
                  <c:v>57.336000000000055</c:v>
                </c:pt>
                <c:pt idx="10">
                  <c:v>51.939000000000028</c:v>
                </c:pt>
                <c:pt idx="11">
                  <c:v>52.389999999999937</c:v>
                </c:pt>
                <c:pt idx="12">
                  <c:v>53.042000000000129</c:v>
                </c:pt>
                <c:pt idx="13">
                  <c:v>53.249000000000009</c:v>
                </c:pt>
                <c:pt idx="14">
                  <c:v>53.665000000000006</c:v>
                </c:pt>
                <c:pt idx="15">
                  <c:v>54.029999999999923</c:v>
                </c:pt>
                <c:pt idx="16">
                  <c:v>54.424000000000085</c:v>
                </c:pt>
                <c:pt idx="17">
                  <c:v>54.81599999999996</c:v>
                </c:pt>
                <c:pt idx="18">
                  <c:v>55.205999999999868</c:v>
                </c:pt>
                <c:pt idx="19">
                  <c:v>55.595999999999954</c:v>
                </c:pt>
                <c:pt idx="20">
                  <c:v>55.994999999999933</c:v>
                </c:pt>
                <c:pt idx="21">
                  <c:v>56.385999999999939</c:v>
                </c:pt>
                <c:pt idx="22">
                  <c:v>56.777999999999999</c:v>
                </c:pt>
                <c:pt idx="23">
                  <c:v>57.17200000000004</c:v>
                </c:pt>
                <c:pt idx="24" formatCode="#,##0.00">
                  <c:v>57.567000000000114</c:v>
                </c:pt>
                <c:pt idx="25">
                  <c:v>57.963999999999992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18.738999999999987</c:v>
                </c:pt>
                <c:pt idx="1">
                  <c:v>23.866999999999972</c:v>
                </c:pt>
                <c:pt idx="2">
                  <c:v>23.34700000000004</c:v>
                </c:pt>
                <c:pt idx="3">
                  <c:v>22.902999999999981</c:v>
                </c:pt>
                <c:pt idx="4">
                  <c:v>23.841999999999967</c:v>
                </c:pt>
                <c:pt idx="5">
                  <c:v>25.667000000000069</c:v>
                </c:pt>
                <c:pt idx="6">
                  <c:v>22.355000000000036</c:v>
                </c:pt>
                <c:pt idx="7">
                  <c:v>25.778999999999932</c:v>
                </c:pt>
                <c:pt idx="8">
                  <c:v>24.773999999999983</c:v>
                </c:pt>
                <c:pt idx="9">
                  <c:v>24.155000000000022</c:v>
                </c:pt>
                <c:pt idx="10">
                  <c:v>23.793999999999993</c:v>
                </c:pt>
                <c:pt idx="11">
                  <c:v>24.614999999999934</c:v>
                </c:pt>
                <c:pt idx="12">
                  <c:v>24.910999999999976</c:v>
                </c:pt>
                <c:pt idx="13">
                  <c:v>25.366000000000028</c:v>
                </c:pt>
                <c:pt idx="14">
                  <c:v>25.788999999999959</c:v>
                </c:pt>
                <c:pt idx="15">
                  <c:v>25.977999999999984</c:v>
                </c:pt>
                <c:pt idx="16">
                  <c:v>26.280999999999931</c:v>
                </c:pt>
                <c:pt idx="17">
                  <c:v>26.53899999999997</c:v>
                </c:pt>
                <c:pt idx="18">
                  <c:v>26.793999999999997</c:v>
                </c:pt>
                <c:pt idx="19">
                  <c:v>27.036999999999949</c:v>
                </c:pt>
                <c:pt idx="20">
                  <c:v>27.299999999999986</c:v>
                </c:pt>
                <c:pt idx="21">
                  <c:v>27.571999999999981</c:v>
                </c:pt>
                <c:pt idx="22">
                  <c:v>27.849999999999945</c:v>
                </c:pt>
                <c:pt idx="23">
                  <c:v>28.129999999999992</c:v>
                </c:pt>
                <c:pt idx="24" formatCode="#,##0.00">
                  <c:v>28.412000000000042</c:v>
                </c:pt>
                <c:pt idx="25">
                  <c:v>28.695999999999998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18.513000000000019</c:v>
                </c:pt>
                <c:pt idx="1">
                  <c:v>18.522999999999957</c:v>
                </c:pt>
                <c:pt idx="2">
                  <c:v>18.928000000000001</c:v>
                </c:pt>
                <c:pt idx="3">
                  <c:v>19.91</c:v>
                </c:pt>
                <c:pt idx="4">
                  <c:v>21.243000000000009</c:v>
                </c:pt>
                <c:pt idx="5">
                  <c:v>23.326999999999938</c:v>
                </c:pt>
                <c:pt idx="6">
                  <c:v>20.882999999999942</c:v>
                </c:pt>
                <c:pt idx="7">
                  <c:v>21.717999999999972</c:v>
                </c:pt>
                <c:pt idx="8">
                  <c:v>20.228000000000005</c:v>
                </c:pt>
                <c:pt idx="9">
                  <c:v>24.488000000000095</c:v>
                </c:pt>
                <c:pt idx="10">
                  <c:v>23.585999999999981</c:v>
                </c:pt>
                <c:pt idx="11">
                  <c:v>22.935000000000016</c:v>
                </c:pt>
                <c:pt idx="12">
                  <c:v>22.528999999999986</c:v>
                </c:pt>
                <c:pt idx="13">
                  <c:v>22.506999999999984</c:v>
                </c:pt>
                <c:pt idx="14">
                  <c:v>22.512999999999955</c:v>
                </c:pt>
                <c:pt idx="15">
                  <c:v>22.46900000000003</c:v>
                </c:pt>
                <c:pt idx="16">
                  <c:v>22.415999999999965</c:v>
                </c:pt>
                <c:pt idx="17">
                  <c:v>22.364999999999959</c:v>
                </c:pt>
                <c:pt idx="18">
                  <c:v>22.321999999999992</c:v>
                </c:pt>
                <c:pt idx="19">
                  <c:v>22.28699999999996</c:v>
                </c:pt>
                <c:pt idx="20">
                  <c:v>22.264000000000006</c:v>
                </c:pt>
                <c:pt idx="21">
                  <c:v>22.248000000000054</c:v>
                </c:pt>
                <c:pt idx="22">
                  <c:v>22.237999999999975</c:v>
                </c:pt>
                <c:pt idx="23">
                  <c:v>22.230999999999959</c:v>
                </c:pt>
                <c:pt idx="24" formatCode="#,##0.00">
                  <c:v>22.229000000000013</c:v>
                </c:pt>
                <c:pt idx="25">
                  <c:v>22.231000000000016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20.797999999999991</c:v>
                </c:pt>
                <c:pt idx="1">
                  <c:v>20.49299999999997</c:v>
                </c:pt>
                <c:pt idx="2">
                  <c:v>19.930999999999994</c:v>
                </c:pt>
                <c:pt idx="3">
                  <c:v>19.686000000000003</c:v>
                </c:pt>
                <c:pt idx="4">
                  <c:v>20.693000000000012</c:v>
                </c:pt>
                <c:pt idx="5">
                  <c:v>19.066000000000042</c:v>
                </c:pt>
                <c:pt idx="6">
                  <c:v>18.433000000000042</c:v>
                </c:pt>
                <c:pt idx="7">
                  <c:v>18.194999999999972</c:v>
                </c:pt>
                <c:pt idx="8">
                  <c:v>18.127000000000002</c:v>
                </c:pt>
                <c:pt idx="9">
                  <c:v>17.437999999999992</c:v>
                </c:pt>
                <c:pt idx="10">
                  <c:v>17.748000000000001</c:v>
                </c:pt>
                <c:pt idx="11">
                  <c:v>17.912000000000003</c:v>
                </c:pt>
                <c:pt idx="12">
                  <c:v>18.102999999999994</c:v>
                </c:pt>
                <c:pt idx="13">
                  <c:v>18.161999999999985</c:v>
                </c:pt>
                <c:pt idx="14">
                  <c:v>18.258000000000052</c:v>
                </c:pt>
                <c:pt idx="15">
                  <c:v>18.252999999999943</c:v>
                </c:pt>
                <c:pt idx="16">
                  <c:v>18.238000000000003</c:v>
                </c:pt>
                <c:pt idx="17">
                  <c:v>18.222999999999949</c:v>
                </c:pt>
                <c:pt idx="18">
                  <c:v>18.208000000000006</c:v>
                </c:pt>
                <c:pt idx="19">
                  <c:v>18.191999999999972</c:v>
                </c:pt>
                <c:pt idx="20">
                  <c:v>18.17600000000003</c:v>
                </c:pt>
                <c:pt idx="21">
                  <c:v>18.151000000000007</c:v>
                </c:pt>
                <c:pt idx="22">
                  <c:v>18.126000000000008</c:v>
                </c:pt>
                <c:pt idx="23">
                  <c:v>18.100999999999996</c:v>
                </c:pt>
                <c:pt idx="24" formatCode="#,##0.00">
                  <c:v>18.07699999999997</c:v>
                </c:pt>
                <c:pt idx="25">
                  <c:v>18.051999999999989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54.85299999999998</c:v>
                </c:pt>
                <c:pt idx="1">
                  <c:v>56.479999999999933</c:v>
                </c:pt>
                <c:pt idx="2">
                  <c:v>57.272000000000006</c:v>
                </c:pt>
                <c:pt idx="3">
                  <c:v>56.411999999999964</c:v>
                </c:pt>
                <c:pt idx="4">
                  <c:v>55.857000000000028</c:v>
                </c:pt>
                <c:pt idx="5">
                  <c:v>61.474999999999895</c:v>
                </c:pt>
                <c:pt idx="6">
                  <c:v>60.079999999999963</c:v>
                </c:pt>
                <c:pt idx="7">
                  <c:v>60.684000000000161</c:v>
                </c:pt>
                <c:pt idx="8">
                  <c:v>62.235000000000113</c:v>
                </c:pt>
                <c:pt idx="9">
                  <c:v>65.001999999999882</c:v>
                </c:pt>
                <c:pt idx="10">
                  <c:v>63.172999999999931</c:v>
                </c:pt>
                <c:pt idx="11">
                  <c:v>62.834999999999944</c:v>
                </c:pt>
                <c:pt idx="12">
                  <c:v>62.563999999999986</c:v>
                </c:pt>
                <c:pt idx="13">
                  <c:v>62.596000000000068</c:v>
                </c:pt>
                <c:pt idx="14">
                  <c:v>62.722999999999942</c:v>
                </c:pt>
                <c:pt idx="15">
                  <c:v>62.931000000000061</c:v>
                </c:pt>
                <c:pt idx="16">
                  <c:v>63.048000000000016</c:v>
                </c:pt>
                <c:pt idx="17">
                  <c:v>63.164999999999978</c:v>
                </c:pt>
                <c:pt idx="18">
                  <c:v>63.286999999999928</c:v>
                </c:pt>
                <c:pt idx="19">
                  <c:v>63.424000000000035</c:v>
                </c:pt>
                <c:pt idx="20">
                  <c:v>63.606999999999957</c:v>
                </c:pt>
                <c:pt idx="21">
                  <c:v>63.788000000000018</c:v>
                </c:pt>
                <c:pt idx="22">
                  <c:v>63.964999999999954</c:v>
                </c:pt>
                <c:pt idx="23">
                  <c:v>64.143000000000029</c:v>
                </c:pt>
                <c:pt idx="24" formatCode="#,##0.00">
                  <c:v>64.321999999999846</c:v>
                </c:pt>
                <c:pt idx="25">
                  <c:v>64.500000000000043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76.433000000000007</c:v>
                </c:pt>
                <c:pt idx="1">
                  <c:v>74.624999999999986</c:v>
                </c:pt>
                <c:pt idx="2">
                  <c:v>75.807000000000201</c:v>
                </c:pt>
                <c:pt idx="3">
                  <c:v>76.023000000000067</c:v>
                </c:pt>
                <c:pt idx="4">
                  <c:v>75.373999999999896</c:v>
                </c:pt>
                <c:pt idx="5">
                  <c:v>76.83400000000006</c:v>
                </c:pt>
                <c:pt idx="6">
                  <c:v>77.789999999999779</c:v>
                </c:pt>
                <c:pt idx="7">
                  <c:v>79.432000000000173</c:v>
                </c:pt>
                <c:pt idx="8">
                  <c:v>78.747000000000085</c:v>
                </c:pt>
                <c:pt idx="9">
                  <c:v>85.463000000000136</c:v>
                </c:pt>
                <c:pt idx="10">
                  <c:v>84.596999999999937</c:v>
                </c:pt>
                <c:pt idx="11">
                  <c:v>85.603999999999843</c:v>
                </c:pt>
                <c:pt idx="12">
                  <c:v>86.34900000000016</c:v>
                </c:pt>
                <c:pt idx="13">
                  <c:v>86.886999999999958</c:v>
                </c:pt>
                <c:pt idx="14">
                  <c:v>87.595999999999961</c:v>
                </c:pt>
                <c:pt idx="15">
                  <c:v>88.03000000000003</c:v>
                </c:pt>
                <c:pt idx="16">
                  <c:v>88.268000000000043</c:v>
                </c:pt>
                <c:pt idx="17">
                  <c:v>88.439999999999941</c:v>
                </c:pt>
                <c:pt idx="18">
                  <c:v>88.584999999999923</c:v>
                </c:pt>
                <c:pt idx="19">
                  <c:v>88.716999999999771</c:v>
                </c:pt>
                <c:pt idx="20">
                  <c:v>88.835000000000079</c:v>
                </c:pt>
                <c:pt idx="21">
                  <c:v>88.940999999999946</c:v>
                </c:pt>
                <c:pt idx="22">
                  <c:v>89.034999999999968</c:v>
                </c:pt>
                <c:pt idx="23">
                  <c:v>89.127999999999929</c:v>
                </c:pt>
                <c:pt idx="24" formatCode="#,##0.00">
                  <c:v>89.225000000000151</c:v>
                </c:pt>
                <c:pt idx="25">
                  <c:v>89.323999999999941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9.7200000000000131</c:v>
                </c:pt>
                <c:pt idx="1">
                  <c:v>10.703999999999978</c:v>
                </c:pt>
                <c:pt idx="2">
                  <c:v>12.589999999999995</c:v>
                </c:pt>
                <c:pt idx="3">
                  <c:v>9.3219999999999938</c:v>
                </c:pt>
                <c:pt idx="4">
                  <c:v>14.050000000000013</c:v>
                </c:pt>
                <c:pt idx="5">
                  <c:v>11.830999999999989</c:v>
                </c:pt>
                <c:pt idx="6">
                  <c:v>13.509999999999994</c:v>
                </c:pt>
                <c:pt idx="7">
                  <c:v>14.678000000000022</c:v>
                </c:pt>
                <c:pt idx="8">
                  <c:v>10.373999999999997</c:v>
                </c:pt>
                <c:pt idx="9">
                  <c:v>12.465000000000005</c:v>
                </c:pt>
                <c:pt idx="10">
                  <c:v>11.855999999999991</c:v>
                </c:pt>
                <c:pt idx="11">
                  <c:v>11.789000000000012</c:v>
                </c:pt>
                <c:pt idx="12">
                  <c:v>11.716000000000006</c:v>
                </c:pt>
                <c:pt idx="13">
                  <c:v>11.781000000000017</c:v>
                </c:pt>
                <c:pt idx="14">
                  <c:v>11.929999999999994</c:v>
                </c:pt>
                <c:pt idx="15">
                  <c:v>12.000000000000009</c:v>
                </c:pt>
                <c:pt idx="16">
                  <c:v>12.055999999999994</c:v>
                </c:pt>
                <c:pt idx="17">
                  <c:v>12.101999999999997</c:v>
                </c:pt>
                <c:pt idx="18">
                  <c:v>12.139000000000008</c:v>
                </c:pt>
                <c:pt idx="19">
                  <c:v>12.172999999999982</c:v>
                </c:pt>
                <c:pt idx="20">
                  <c:v>12.215000000000007</c:v>
                </c:pt>
                <c:pt idx="21">
                  <c:v>12.252999999999997</c:v>
                </c:pt>
                <c:pt idx="22">
                  <c:v>12.291999999999977</c:v>
                </c:pt>
                <c:pt idx="23">
                  <c:v>12.330000000000009</c:v>
                </c:pt>
                <c:pt idx="24">
                  <c:v>12.368000000000004</c:v>
                </c:pt>
                <c:pt idx="25">
                  <c:v>12.406999999999993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31.656000000000006</c:v>
                </c:pt>
                <c:pt idx="1">
                  <c:v>28.689</c:v>
                </c:pt>
                <c:pt idx="2">
                  <c:v>28.674999999999955</c:v>
                </c:pt>
                <c:pt idx="3">
                  <c:v>25.252999999999965</c:v>
                </c:pt>
                <c:pt idx="4">
                  <c:v>27.535999999999991</c:v>
                </c:pt>
                <c:pt idx="5">
                  <c:v>26.791</c:v>
                </c:pt>
                <c:pt idx="6">
                  <c:v>28.361000000000022</c:v>
                </c:pt>
                <c:pt idx="7">
                  <c:v>29.439999999999898</c:v>
                </c:pt>
                <c:pt idx="8">
                  <c:v>29.380999999999908</c:v>
                </c:pt>
                <c:pt idx="9">
                  <c:v>29.635999999999974</c:v>
                </c:pt>
                <c:pt idx="10">
                  <c:v>29.340999999999969</c:v>
                </c:pt>
                <c:pt idx="11">
                  <c:v>29.144000000000013</c:v>
                </c:pt>
                <c:pt idx="12">
                  <c:v>28.755000000000095</c:v>
                </c:pt>
                <c:pt idx="13">
                  <c:v>28.359999999999978</c:v>
                </c:pt>
                <c:pt idx="14">
                  <c:v>28.069999999999972</c:v>
                </c:pt>
                <c:pt idx="15">
                  <c:v>27.688999999999993</c:v>
                </c:pt>
                <c:pt idx="16">
                  <c:v>27.335000000000033</c:v>
                </c:pt>
                <c:pt idx="17">
                  <c:v>26.985999999999922</c:v>
                </c:pt>
                <c:pt idx="18">
                  <c:v>26.651000000000003</c:v>
                </c:pt>
                <c:pt idx="19">
                  <c:v>26.330999999999992</c:v>
                </c:pt>
                <c:pt idx="20">
                  <c:v>26.041999999999994</c:v>
                </c:pt>
                <c:pt idx="21">
                  <c:v>25.744999999999941</c:v>
                </c:pt>
                <c:pt idx="22">
                  <c:v>25.453000000000053</c:v>
                </c:pt>
                <c:pt idx="23">
                  <c:v>25.16800000000007</c:v>
                </c:pt>
                <c:pt idx="24">
                  <c:v>24.88900000000001</c:v>
                </c:pt>
                <c:pt idx="25">
                  <c:v>24.625000000000032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52.813000000000024</c:v>
                </c:pt>
                <c:pt idx="1">
                  <c:v>45.057000000000016</c:v>
                </c:pt>
                <c:pt idx="2">
                  <c:v>44.35400000000007</c:v>
                </c:pt>
                <c:pt idx="3">
                  <c:v>46.872000000000043</c:v>
                </c:pt>
                <c:pt idx="4">
                  <c:v>47.837999999999973</c:v>
                </c:pt>
                <c:pt idx="5">
                  <c:v>43.664000000000051</c:v>
                </c:pt>
                <c:pt idx="6">
                  <c:v>51.337000000000117</c:v>
                </c:pt>
                <c:pt idx="7">
                  <c:v>54.856999999999964</c:v>
                </c:pt>
                <c:pt idx="8">
                  <c:v>51.219000000000023</c:v>
                </c:pt>
                <c:pt idx="9">
                  <c:v>53.106000000000058</c:v>
                </c:pt>
                <c:pt idx="10">
                  <c:v>54.820000000000057</c:v>
                </c:pt>
                <c:pt idx="11">
                  <c:v>54.227000000000004</c:v>
                </c:pt>
                <c:pt idx="12">
                  <c:v>55.013999999999946</c:v>
                </c:pt>
                <c:pt idx="13">
                  <c:v>56.81800000000009</c:v>
                </c:pt>
                <c:pt idx="14">
                  <c:v>58.199999999999889</c:v>
                </c:pt>
                <c:pt idx="15">
                  <c:v>58.791999999999824</c:v>
                </c:pt>
                <c:pt idx="16">
                  <c:v>59.317000000000199</c:v>
                </c:pt>
                <c:pt idx="17">
                  <c:v>59.704000000000086</c:v>
                </c:pt>
                <c:pt idx="18">
                  <c:v>60.165000000000219</c:v>
                </c:pt>
                <c:pt idx="19">
                  <c:v>60.594000000000122</c:v>
                </c:pt>
                <c:pt idx="20">
                  <c:v>61.10199999999989</c:v>
                </c:pt>
                <c:pt idx="21">
                  <c:v>61.624999999999844</c:v>
                </c:pt>
                <c:pt idx="22">
                  <c:v>62.165000000000042</c:v>
                </c:pt>
                <c:pt idx="23">
                  <c:v>62.718000000000032</c:v>
                </c:pt>
                <c:pt idx="24" formatCode="#,##0.00">
                  <c:v>63.28099999999997</c:v>
                </c:pt>
                <c:pt idx="25">
                  <c:v>63.851000000000028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147.7769999999997</c:v>
                </c:pt>
                <c:pt idx="1">
                  <c:v>153.19299999999978</c:v>
                </c:pt>
                <c:pt idx="2">
                  <c:v>156.78099999999989</c:v>
                </c:pt>
                <c:pt idx="3">
                  <c:v>150.25699999999969</c:v>
                </c:pt>
                <c:pt idx="4">
                  <c:v>154.17200000000017</c:v>
                </c:pt>
                <c:pt idx="5">
                  <c:v>154.09499999999971</c:v>
                </c:pt>
                <c:pt idx="6">
                  <c:v>161.87800000000024</c:v>
                </c:pt>
                <c:pt idx="7">
                  <c:v>151.26000000000016</c:v>
                </c:pt>
                <c:pt idx="8">
                  <c:v>157.03500000000003</c:v>
                </c:pt>
                <c:pt idx="9">
                  <c:v>158.45400000000004</c:v>
                </c:pt>
                <c:pt idx="10">
                  <c:v>154.29800000000017</c:v>
                </c:pt>
                <c:pt idx="11">
                  <c:v>153.63400000000019</c:v>
                </c:pt>
                <c:pt idx="12">
                  <c:v>154.62699999999992</c:v>
                </c:pt>
                <c:pt idx="13">
                  <c:v>155.87499999999991</c:v>
                </c:pt>
                <c:pt idx="14">
                  <c:v>157.26200000000003</c:v>
                </c:pt>
                <c:pt idx="15">
                  <c:v>158.38999999999996</c:v>
                </c:pt>
                <c:pt idx="16">
                  <c:v>159.30799999999994</c:v>
                </c:pt>
                <c:pt idx="17">
                  <c:v>160.1329999999997</c:v>
                </c:pt>
                <c:pt idx="18">
                  <c:v>160.90899999999971</c:v>
                </c:pt>
                <c:pt idx="19">
                  <c:v>161.65800000000004</c:v>
                </c:pt>
                <c:pt idx="20">
                  <c:v>162.41499999999999</c:v>
                </c:pt>
                <c:pt idx="21">
                  <c:v>163.15099999999984</c:v>
                </c:pt>
                <c:pt idx="22">
                  <c:v>163.86299999999983</c:v>
                </c:pt>
                <c:pt idx="23">
                  <c:v>164.5789999999997</c:v>
                </c:pt>
                <c:pt idx="24">
                  <c:v>165.26900000000001</c:v>
                </c:pt>
                <c:pt idx="25">
                  <c:v>165.94099999999992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231.25899999999984</c:v>
                </c:pt>
                <c:pt idx="1">
                  <c:v>236.32399999999996</c:v>
                </c:pt>
                <c:pt idx="2">
                  <c:v>247.52100000000007</c:v>
                </c:pt>
                <c:pt idx="3">
                  <c:v>247.4219999999998</c:v>
                </c:pt>
                <c:pt idx="4">
                  <c:v>255.36799999999971</c:v>
                </c:pt>
                <c:pt idx="5">
                  <c:v>261.95</c:v>
                </c:pt>
                <c:pt idx="6">
                  <c:v>265.5419999999998</c:v>
                </c:pt>
                <c:pt idx="7">
                  <c:v>247.57899999999987</c:v>
                </c:pt>
                <c:pt idx="8">
                  <c:v>252.31500000000005</c:v>
                </c:pt>
                <c:pt idx="9">
                  <c:v>265.9910000000001</c:v>
                </c:pt>
                <c:pt idx="10">
                  <c:v>256.50099999999992</c:v>
                </c:pt>
                <c:pt idx="11">
                  <c:v>259.53299999999962</c:v>
                </c:pt>
                <c:pt idx="12">
                  <c:v>260.60700000000003</c:v>
                </c:pt>
                <c:pt idx="13">
                  <c:v>262.31400000000042</c:v>
                </c:pt>
                <c:pt idx="14">
                  <c:v>264.15100000000007</c:v>
                </c:pt>
                <c:pt idx="15">
                  <c:v>265.5089999999999</c:v>
                </c:pt>
                <c:pt idx="16">
                  <c:v>266.98099999999994</c:v>
                </c:pt>
                <c:pt idx="17">
                  <c:v>268.38299999999998</c:v>
                </c:pt>
                <c:pt idx="18">
                  <c:v>269.78699999999992</c:v>
                </c:pt>
                <c:pt idx="19">
                  <c:v>271.20199999999994</c:v>
                </c:pt>
                <c:pt idx="20">
                  <c:v>272.70600000000019</c:v>
                </c:pt>
                <c:pt idx="21">
                  <c:v>274.1839999999998</c:v>
                </c:pt>
                <c:pt idx="22">
                  <c:v>275.66799999999989</c:v>
                </c:pt>
                <c:pt idx="23">
                  <c:v>277.14399999999995</c:v>
                </c:pt>
                <c:pt idx="24">
                  <c:v>278.60700000000054</c:v>
                </c:pt>
                <c:pt idx="25">
                  <c:v>280.05999999999995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152.08399999999997</c:v>
                </c:pt>
                <c:pt idx="1">
                  <c:v>151.5979999999999</c:v>
                </c:pt>
                <c:pt idx="2">
                  <c:v>153.01000000000022</c:v>
                </c:pt>
                <c:pt idx="3">
                  <c:v>152.12100000000004</c:v>
                </c:pt>
                <c:pt idx="4">
                  <c:v>151.92399999999992</c:v>
                </c:pt>
                <c:pt idx="5">
                  <c:v>157.375</c:v>
                </c:pt>
                <c:pt idx="6">
                  <c:v>156.30299999999977</c:v>
                </c:pt>
                <c:pt idx="7">
                  <c:v>158.31100000000032</c:v>
                </c:pt>
                <c:pt idx="8">
                  <c:v>159.10900000000021</c:v>
                </c:pt>
                <c:pt idx="9">
                  <c:v>167.90300000000002</c:v>
                </c:pt>
                <c:pt idx="10">
                  <c:v>165.51799999999986</c:v>
                </c:pt>
                <c:pt idx="11">
                  <c:v>166.35099999999977</c:v>
                </c:pt>
                <c:pt idx="12">
                  <c:v>167.01600000000013</c:v>
                </c:pt>
                <c:pt idx="13">
                  <c:v>167.64500000000001</c:v>
                </c:pt>
                <c:pt idx="14">
                  <c:v>168.57699999999994</c:v>
                </c:pt>
                <c:pt idx="15">
                  <c:v>169.21400000000003</c:v>
                </c:pt>
                <c:pt idx="16">
                  <c:v>169.55400000000006</c:v>
                </c:pt>
                <c:pt idx="17">
                  <c:v>169.82799999999986</c:v>
                </c:pt>
                <c:pt idx="18">
                  <c:v>170.07999999999987</c:v>
                </c:pt>
                <c:pt idx="19">
                  <c:v>170.3329999999998</c:v>
                </c:pt>
                <c:pt idx="20">
                  <c:v>170.61800000000005</c:v>
                </c:pt>
                <c:pt idx="21">
                  <c:v>170.87999999999997</c:v>
                </c:pt>
                <c:pt idx="22">
                  <c:v>171.12599999999992</c:v>
                </c:pt>
                <c:pt idx="23">
                  <c:v>171.37199999999996</c:v>
                </c:pt>
                <c:pt idx="24">
                  <c:v>171.62399999999997</c:v>
                </c:pt>
                <c:pt idx="25">
                  <c:v>171.87599999999998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24.000847940997961</c:v>
                </c:pt>
                <c:pt idx="1">
                  <c:v>24.618418821597576</c:v>
                </c:pt>
                <c:pt idx="2">
                  <c:v>23.91284990817519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39.949306548971656</c:v>
                </c:pt>
                <c:pt idx="1">
                  <c:v>38.150829795904997</c:v>
                </c:pt>
                <c:pt idx="2">
                  <c:v>38.964327452835441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23.500623755158532</c:v>
                </c:pt>
                <c:pt idx="1">
                  <c:v>22.949605404456737</c:v>
                </c:pt>
                <c:pt idx="2">
                  <c:v>23.087122266124986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6.6590819666130967</c:v>
                </c:pt>
                <c:pt idx="1">
                  <c:v>8.153685519399593</c:v>
                </c:pt>
                <c:pt idx="2">
                  <c:v>8.8834937948689472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4.0858250496411523</c:v>
                </c:pt>
                <c:pt idx="1">
                  <c:v>4.364051200742483</c:v>
                </c:pt>
                <c:pt idx="2">
                  <c:v>3.4260392898881458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1.8043147386176115</c:v>
                </c:pt>
                <c:pt idx="1">
                  <c:v>1.7634092578986027</c:v>
                </c:pt>
                <c:pt idx="2">
                  <c:v>1.7261672881072954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8.1429999999998586</c:v>
                </c:pt>
                <c:pt idx="1">
                  <c:v>-5.4490000000000691</c:v>
                </c:pt>
                <c:pt idx="2">
                  <c:v>0.2030000000004577</c:v>
                </c:pt>
                <c:pt idx="3">
                  <c:v>11.156000000000006</c:v>
                </c:pt>
                <c:pt idx="4">
                  <c:v>2.5499999999999687</c:v>
                </c:pt>
                <c:pt idx="5">
                  <c:v>2.5000000000002132E-2</c:v>
                </c:pt>
                <c:pt idx="7">
                  <c:v>16.628000000000384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6.3580000000001178</c:v>
                </c:pt>
                <c:pt idx="1">
                  <c:v>23.559000000000026</c:v>
                </c:pt>
                <c:pt idx="2">
                  <c:v>11.642999999999745</c:v>
                </c:pt>
                <c:pt idx="3">
                  <c:v>9.0309999999999704</c:v>
                </c:pt>
                <c:pt idx="4">
                  <c:v>-4.7159999999999371</c:v>
                </c:pt>
                <c:pt idx="5">
                  <c:v>0.55100000000000193</c:v>
                </c:pt>
                <c:pt idx="7">
                  <c:v>46.425999999999924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0.44614068541455332</c:v>
                </c:pt>
                <c:pt idx="2">
                  <c:v>-1.1745637553162047</c:v>
                </c:pt>
                <c:pt idx="3">
                  <c:v>5.0494238497861277</c:v>
                </c:pt>
                <c:pt idx="4">
                  <c:v>-0.23177873327832055</c:v>
                </c:pt>
                <c:pt idx="6">
                  <c:v>3.5331173333075228E-2</c:v>
                </c:pt>
                <c:pt idx="7">
                  <c:v>0.27778288069171264</c:v>
                </c:pt>
                <c:pt idx="8">
                  <c:v>0.11515820199823334</c:v>
                </c:pt>
                <c:pt idx="10">
                  <c:v>1.3853400090671153</c:v>
                </c:pt>
                <c:pt idx="11">
                  <c:v>-0.22059921996190335</c:v>
                </c:pt>
                <c:pt idx="12">
                  <c:v>0.16491493932830892</c:v>
                </c:pt>
                <c:pt idx="14">
                  <c:v>-1.5422964948294648</c:v>
                </c:pt>
                <c:pt idx="15">
                  <c:v>-0.33191738083648836</c:v>
                </c:pt>
                <c:pt idx="16">
                  <c:v>0.67497941535008543</c:v>
                </c:pt>
                <c:pt idx="17">
                  <c:v>0.41695329223845334</c:v>
                </c:pt>
                <c:pt idx="19">
                  <c:v>1.1034268675920833</c:v>
                </c:pt>
                <c:pt idx="20">
                  <c:v>-0.33938793302847881</c:v>
                </c:pt>
                <c:pt idx="21">
                  <c:v>7.1491286496261353E-2</c:v>
                </c:pt>
                <c:pt idx="22">
                  <c:v>1.3435562366791887</c:v>
                </c:pt>
                <c:pt idx="23">
                  <c:v>0.3217101484693341</c:v>
                </c:pt>
                <c:pt idx="25">
                  <c:v>-2.535155495316499</c:v>
                </c:pt>
                <c:pt idx="26">
                  <c:v>-0.22520156790756252</c:v>
                </c:pt>
                <c:pt idx="27">
                  <c:v>-0.66137213069518141</c:v>
                </c:pt>
                <c:pt idx="29">
                  <c:v>0.4659796097062241</c:v>
                </c:pt>
                <c:pt idx="30">
                  <c:v>-4.8921300713766769E-4</c:v>
                </c:pt>
                <c:pt idx="31">
                  <c:v>-0.49824491714757224</c:v>
                </c:pt>
                <c:pt idx="32">
                  <c:v>3.820277815174733</c:v>
                </c:pt>
                <c:pt idx="33">
                  <c:v>0.18551653735610074</c:v>
                </c:pt>
                <c:pt idx="34">
                  <c:v>0.81442066157735304</c:v>
                </c:pt>
                <c:pt idx="36">
                  <c:v>0.91641759269285306</c:v>
                </c:pt>
                <c:pt idx="37">
                  <c:v>0.20529862588392067</c:v>
                </c:pt>
                <c:pt idx="38">
                  <c:v>3.2730027285921004E-2</c:v>
                </c:pt>
                <c:pt idx="39">
                  <c:v>2.2379572437938533</c:v>
                </c:pt>
                <c:pt idx="40">
                  <c:v>1.099190246167181</c:v>
                </c:pt>
                <c:pt idx="42">
                  <c:v>1.1700952161028511</c:v>
                </c:pt>
                <c:pt idx="43">
                  <c:v>-2.8250731059165091E-2</c:v>
                </c:pt>
                <c:pt idx="44">
                  <c:v>0.33337767285612774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0.50211083468563178</c:v>
                </c:pt>
                <c:pt idx="2">
                  <c:v>-2.207225337833385</c:v>
                </c:pt>
                <c:pt idx="3">
                  <c:v>-4.4038162782499839</c:v>
                </c:pt>
                <c:pt idx="4">
                  <c:v>-2.445607213951817</c:v>
                </c:pt>
                <c:pt idx="6">
                  <c:v>-1.8060212030205691</c:v>
                </c:pt>
                <c:pt idx="7">
                  <c:v>-2.1559249932211033</c:v>
                </c:pt>
                <c:pt idx="8">
                  <c:v>-1.9207442897407612</c:v>
                </c:pt>
                <c:pt idx="10">
                  <c:v>0.78579638998828027</c:v>
                </c:pt>
                <c:pt idx="11">
                  <c:v>-1.597628904569659</c:v>
                </c:pt>
                <c:pt idx="12">
                  <c:v>-1.1018040565042297</c:v>
                </c:pt>
                <c:pt idx="14">
                  <c:v>-1.4197526761905443E-2</c:v>
                </c:pt>
                <c:pt idx="15">
                  <c:v>-0.50351590536465984</c:v>
                </c:pt>
                <c:pt idx="16">
                  <c:v>0.68595463474885321</c:v>
                </c:pt>
                <c:pt idx="17">
                  <c:v>0.37465654095194534</c:v>
                </c:pt>
                <c:pt idx="19">
                  <c:v>-3.6772765961719966</c:v>
                </c:pt>
                <c:pt idx="20">
                  <c:v>-1.846971362888794</c:v>
                </c:pt>
                <c:pt idx="21">
                  <c:v>-2.2404764825251666</c:v>
                </c:pt>
                <c:pt idx="22">
                  <c:v>-1.7531760521937612</c:v>
                </c:pt>
                <c:pt idx="23">
                  <c:v>-2.3962633832310787</c:v>
                </c:pt>
                <c:pt idx="25">
                  <c:v>-2.7657676702459</c:v>
                </c:pt>
                <c:pt idx="26">
                  <c:v>-0.51065173617966808</c:v>
                </c:pt>
                <c:pt idx="27">
                  <c:v>-1.0215683381570306</c:v>
                </c:pt>
                <c:pt idx="29">
                  <c:v>1.1514244459639666</c:v>
                </c:pt>
                <c:pt idx="30">
                  <c:v>-0.47236406781793194</c:v>
                </c:pt>
                <c:pt idx="31">
                  <c:v>-0.30100248588902367</c:v>
                </c:pt>
                <c:pt idx="32">
                  <c:v>3.8485801300123468</c:v>
                </c:pt>
                <c:pt idx="33">
                  <c:v>3.9190968781139812</c:v>
                </c:pt>
                <c:pt idx="34">
                  <c:v>1.4305559978143867</c:v>
                </c:pt>
                <c:pt idx="36">
                  <c:v>3.5892869942214523</c:v>
                </c:pt>
                <c:pt idx="37">
                  <c:v>2.3006711405456626</c:v>
                </c:pt>
                <c:pt idx="38">
                  <c:v>4.2411809958683211</c:v>
                </c:pt>
                <c:pt idx="39">
                  <c:v>2.5121352438948863</c:v>
                </c:pt>
                <c:pt idx="40">
                  <c:v>3.0902587981495033</c:v>
                </c:pt>
                <c:pt idx="42">
                  <c:v>0.45296658031583892</c:v>
                </c:pt>
                <c:pt idx="43">
                  <c:v>3.1613595222885094</c:v>
                </c:pt>
                <c:pt idx="44">
                  <c:v>2.346224400557162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8.7120993950104335</c:v>
                </c:pt>
                <c:pt idx="1">
                  <c:v>0.53678345796054572</c:v>
                </c:pt>
                <c:pt idx="2">
                  <c:v>6.1575639600827969</c:v>
                </c:pt>
                <c:pt idx="3">
                  <c:v>5.2520566797806829</c:v>
                </c:pt>
                <c:pt idx="4">
                  <c:v>3.5333742574777744</c:v>
                </c:pt>
                <c:pt idx="5">
                  <c:v>8.6802029106622314</c:v>
                </c:pt>
                <c:pt idx="6">
                  <c:v>2.4655214661449705</c:v>
                </c:pt>
                <c:pt idx="7">
                  <c:v>2.1300960763738495</c:v>
                </c:pt>
                <c:pt idx="8">
                  <c:v>-0.10958536210646308</c:v>
                </c:pt>
                <c:pt idx="9">
                  <c:v>-0.40787193247825471</c:v>
                </c:pt>
                <c:pt idx="10">
                  <c:v>2.5869603659120557</c:v>
                </c:pt>
                <c:pt idx="11">
                  <c:v>-1.4083235750876781</c:v>
                </c:pt>
                <c:pt idx="12">
                  <c:v>-2.2353816020279904</c:v>
                </c:pt>
                <c:pt idx="13">
                  <c:v>-0.49445036559406308</c:v>
                </c:pt>
                <c:pt idx="14">
                  <c:v>-2.231311862582352</c:v>
                </c:pt>
                <c:pt idx="15">
                  <c:v>-1.7026914725192626</c:v>
                </c:pt>
                <c:pt idx="16">
                  <c:v>-2.4217850656172022</c:v>
                </c:pt>
                <c:pt idx="17">
                  <c:v>1.6196261547148012</c:v>
                </c:pt>
                <c:pt idx="18">
                  <c:v>-0.41391636213762339</c:v>
                </c:pt>
                <c:pt idx="19">
                  <c:v>-4.7632339232062115E-4</c:v>
                </c:pt>
                <c:pt idx="20">
                  <c:v>-3.1010963451179165</c:v>
                </c:pt>
                <c:pt idx="21">
                  <c:v>0.40043986302068113</c:v>
                </c:pt>
                <c:pt idx="22">
                  <c:v>-0.93305606157128551</c:v>
                </c:pt>
                <c:pt idx="23">
                  <c:v>-1.6020928178891936</c:v>
                </c:pt>
                <c:pt idx="24">
                  <c:v>-1.6400084358055187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-0.25566530321385272</c:v>
                </c:pt>
                <c:pt idx="1">
                  <c:v>4.5800303946633605</c:v>
                </c:pt>
                <c:pt idx="2">
                  <c:v>20.780998628601054</c:v>
                </c:pt>
                <c:pt idx="3">
                  <c:v>0.1378080070860328</c:v>
                </c:pt>
                <c:pt idx="4">
                  <c:v>1.0268453150688757</c:v>
                </c:pt>
                <c:pt idx="5">
                  <c:v>7.8742831509503048</c:v>
                </c:pt>
                <c:pt idx="6">
                  <c:v>0.39748402116289228</c:v>
                </c:pt>
                <c:pt idx="7">
                  <c:v>9.3444793941756892</c:v>
                </c:pt>
                <c:pt idx="8">
                  <c:v>-0.52087238917559464</c:v>
                </c:pt>
                <c:pt idx="9">
                  <c:v>-1.2493170690142108E-3</c:v>
                </c:pt>
                <c:pt idx="10">
                  <c:v>3.3583221332766726</c:v>
                </c:pt>
                <c:pt idx="11">
                  <c:v>-1.80615614418695</c:v>
                </c:pt>
                <c:pt idx="12">
                  <c:v>-4.7466064001404664</c:v>
                </c:pt>
                <c:pt idx="13">
                  <c:v>1.1851919880540711</c:v>
                </c:pt>
                <c:pt idx="14">
                  <c:v>0.20045790472407532</c:v>
                </c:pt>
                <c:pt idx="15">
                  <c:v>-0.86649356064969041</c:v>
                </c:pt>
                <c:pt idx="16">
                  <c:v>2.1032945215808656</c:v>
                </c:pt>
                <c:pt idx="17">
                  <c:v>5.1174288707890909</c:v>
                </c:pt>
                <c:pt idx="18">
                  <c:v>-0.78777159194192947</c:v>
                </c:pt>
                <c:pt idx="19">
                  <c:v>-0.1394826113712565</c:v>
                </c:pt>
                <c:pt idx="20">
                  <c:v>-1.2049655625829843</c:v>
                </c:pt>
                <c:pt idx="21">
                  <c:v>2.3914947502820549</c:v>
                </c:pt>
                <c:pt idx="22">
                  <c:v>0.34432011371383631</c:v>
                </c:pt>
                <c:pt idx="23">
                  <c:v>8.9213150758059356E-2</c:v>
                </c:pt>
                <c:pt idx="24">
                  <c:v>7.1017991168818861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9.2488828529709792</c:v>
                </c:pt>
                <c:pt idx="1">
                  <c:v>23.623197808003511</c:v>
                </c:pt>
                <c:pt idx="2">
                  <c:v>6.6651206138461419</c:v>
                </c:pt>
                <c:pt idx="3">
                  <c:v>-3.6437051771156632</c:v>
                </c:pt>
                <c:pt idx="4">
                  <c:v>-6.8502387663128772</c:v>
                </c:pt>
                <c:pt idx="5">
                  <c:v>1.2052334691848614</c:v>
                </c:pt>
                <c:pt idx="6">
                  <c:v>-2.7006564820972372</c:v>
                </c:pt>
                <c:pt idx="7">
                  <c:v>-2.5351488794604791</c:v>
                </c:pt>
                <c:pt idx="8">
                  <c:v>-8.3846854390197549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4.324365091449522</c:v>
                </c:pt>
                <c:pt idx="1">
                  <c:v>29.819935101706278</c:v>
                </c:pt>
                <c:pt idx="2">
                  <c:v>12.578163842370657</c:v>
                </c:pt>
                <c:pt idx="3">
                  <c:v>-6.5527625443274218</c:v>
                </c:pt>
                <c:pt idx="4">
                  <c:v>2.6224508537093172</c:v>
                </c:pt>
                <c:pt idx="5">
                  <c:v>4.1901746674759011</c:v>
                </c:pt>
                <c:pt idx="6">
                  <c:v>1.1865291876990725</c:v>
                </c:pt>
                <c:pt idx="7">
                  <c:v>0.43353326447189744</c:v>
                </c:pt>
                <c:pt idx="8">
                  <c:v>-2.1763894645550792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44.650026034798991</c:v>
                </c:pt>
                <c:pt idx="1">
                  <c:v>47.955244368352076</c:v>
                </c:pt>
                <c:pt idx="2">
                  <c:v>49.908564169783354</c:v>
                </c:pt>
                <c:pt idx="3">
                  <c:v>50.610420870158791</c:v>
                </c:pt>
                <c:pt idx="4">
                  <c:v>49.924524484424779</c:v>
                </c:pt>
                <c:pt idx="5">
                  <c:v>51.739734539298638</c:v>
                </c:pt>
                <c:pt idx="6">
                  <c:v>57.269761252455552</c:v>
                </c:pt>
                <c:pt idx="7">
                  <c:v>55.517735424428743</c:v>
                </c:pt>
                <c:pt idx="8">
                  <c:v>56.677690772838787</c:v>
                </c:pt>
                <c:pt idx="9">
                  <c:v>60.075023618351253</c:v>
                </c:pt>
                <c:pt idx="10">
                  <c:v>60.451833934309072</c:v>
                </c:pt>
                <c:pt idx="11">
                  <c:v>53.029268123843281</c:v>
                </c:pt>
                <c:pt idx="12">
                  <c:v>53.552700247295981</c:v>
                </c:pt>
                <c:pt idx="13">
                  <c:v>54.250027399667303</c:v>
                </c:pt>
                <c:pt idx="14">
                  <c:v>54.950217061888949</c:v>
                </c:pt>
                <c:pt idx="15">
                  <c:v>55.470665484169643</c:v>
                </c:pt>
                <c:pt idx="16">
                  <c:v>55.953273835378184</c:v>
                </c:pt>
                <c:pt idx="17">
                  <c:v>56.410936847680276</c:v>
                </c:pt>
                <c:pt idx="18">
                  <c:v>56.871721220411892</c:v>
                </c:pt>
                <c:pt idx="19">
                  <c:v>57.315522178873259</c:v>
                </c:pt>
                <c:pt idx="20">
                  <c:v>57.785258391572221</c:v>
                </c:pt>
                <c:pt idx="21">
                  <c:v>58.243081485800801</c:v>
                </c:pt>
                <c:pt idx="22">
                  <c:v>58.722535823163867</c:v>
                </c:pt>
                <c:pt idx="23">
                  <c:v>59.192425683887222</c:v>
                </c:pt>
                <c:pt idx="24">
                  <c:v>59.712809224725689</c:v>
                </c:pt>
                <c:pt idx="25">
                  <c:v>60.196168631095219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18.052656499387311</c:v>
                </c:pt>
                <c:pt idx="1">
                  <c:v>20.484042849627741</c:v>
                </c:pt>
                <c:pt idx="2">
                  <c:v>21.771433954728987</c:v>
                </c:pt>
                <c:pt idx="3">
                  <c:v>21.973313644116594</c:v>
                </c:pt>
                <c:pt idx="4">
                  <c:v>24.313591602831103</c:v>
                </c:pt>
                <c:pt idx="5">
                  <c:v>23.487054414456715</c:v>
                </c:pt>
                <c:pt idx="6">
                  <c:v>22.276896661616828</c:v>
                </c:pt>
                <c:pt idx="7">
                  <c:v>22.519807696640104</c:v>
                </c:pt>
                <c:pt idx="8">
                  <c:v>23.184538023979822</c:v>
                </c:pt>
                <c:pt idx="9">
                  <c:v>24.368110331608566</c:v>
                </c:pt>
                <c:pt idx="10">
                  <c:v>24.023837872417261</c:v>
                </c:pt>
                <c:pt idx="11">
                  <c:v>23.805195576699955</c:v>
                </c:pt>
                <c:pt idx="12">
                  <c:v>24.171909189376812</c:v>
                </c:pt>
                <c:pt idx="13">
                  <c:v>24.587729142350021</c:v>
                </c:pt>
                <c:pt idx="14">
                  <c:v>25.014612585570529</c:v>
                </c:pt>
                <c:pt idx="15">
                  <c:v>25.360737543507312</c:v>
                </c:pt>
                <c:pt idx="16">
                  <c:v>25.699793320784909</c:v>
                </c:pt>
                <c:pt idx="17">
                  <c:v>26.033176186605036</c:v>
                </c:pt>
                <c:pt idx="18">
                  <c:v>26.348907829629237</c:v>
                </c:pt>
                <c:pt idx="19">
                  <c:v>26.656252598809143</c:v>
                </c:pt>
                <c:pt idx="20">
                  <c:v>26.976479205563823</c:v>
                </c:pt>
                <c:pt idx="21">
                  <c:v>27.29296258034346</c:v>
                </c:pt>
                <c:pt idx="22">
                  <c:v>27.619089794975391</c:v>
                </c:pt>
                <c:pt idx="23">
                  <c:v>27.932428121388909</c:v>
                </c:pt>
                <c:pt idx="24">
                  <c:v>28.268906543349082</c:v>
                </c:pt>
                <c:pt idx="25">
                  <c:v>28.603868267080621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44.376592109626969</c:v>
                </c:pt>
                <c:pt idx="1">
                  <c:v>42.180231423634076</c:v>
                </c:pt>
                <c:pt idx="2">
                  <c:v>42.769874417178102</c:v>
                </c:pt>
                <c:pt idx="3">
                  <c:v>43.253276428277175</c:v>
                </c:pt>
                <c:pt idx="4">
                  <c:v>45.20241812862254</c:v>
                </c:pt>
                <c:pt idx="5">
                  <c:v>46.620619677401834</c:v>
                </c:pt>
                <c:pt idx="6">
                  <c:v>50.807818370195385</c:v>
                </c:pt>
                <c:pt idx="7">
                  <c:v>45.302242133641073</c:v>
                </c:pt>
                <c:pt idx="8">
                  <c:v>48.570093144797241</c:v>
                </c:pt>
                <c:pt idx="9">
                  <c:v>51.350300468910277</c:v>
                </c:pt>
                <c:pt idx="10">
                  <c:v>52.778183637484631</c:v>
                </c:pt>
                <c:pt idx="11">
                  <c:v>61.17462763129307</c:v>
                </c:pt>
                <c:pt idx="12">
                  <c:v>61.993528896628519</c:v>
                </c:pt>
                <c:pt idx="13">
                  <c:v>63.009800164729</c:v>
                </c:pt>
                <c:pt idx="14">
                  <c:v>64.057306987784216</c:v>
                </c:pt>
                <c:pt idx="15">
                  <c:v>64.932719393287272</c:v>
                </c:pt>
                <c:pt idx="16">
                  <c:v>65.786957002624945</c:v>
                </c:pt>
                <c:pt idx="17">
                  <c:v>66.627187658082889</c:v>
                </c:pt>
                <c:pt idx="18">
                  <c:v>67.470278987117723</c:v>
                </c:pt>
                <c:pt idx="19">
                  <c:v>68.305167192917608</c:v>
                </c:pt>
                <c:pt idx="20">
                  <c:v>69.168634212531927</c:v>
                </c:pt>
                <c:pt idx="21">
                  <c:v>70.034704217291463</c:v>
                </c:pt>
                <c:pt idx="22">
                  <c:v>70.911593649534467</c:v>
                </c:pt>
                <c:pt idx="23">
                  <c:v>71.793944756254348</c:v>
                </c:pt>
                <c:pt idx="24">
                  <c:v>72.681764697083707</c:v>
                </c:pt>
                <c:pt idx="25">
                  <c:v>73.559182266085685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21.314709901713925</c:v>
                </c:pt>
                <c:pt idx="1">
                  <c:v>22.2635724439996</c:v>
                </c:pt>
                <c:pt idx="2">
                  <c:v>23.53429002008377</c:v>
                </c:pt>
                <c:pt idx="3">
                  <c:v>23.257798126872366</c:v>
                </c:pt>
                <c:pt idx="4">
                  <c:v>22.911940775518886</c:v>
                </c:pt>
                <c:pt idx="5">
                  <c:v>22.753327942066822</c:v>
                </c:pt>
                <c:pt idx="6">
                  <c:v>24.19431127768879</c:v>
                </c:pt>
                <c:pt idx="7">
                  <c:v>25.202855608880949</c:v>
                </c:pt>
                <c:pt idx="8">
                  <c:v>24.769379947751602</c:v>
                </c:pt>
                <c:pt idx="9">
                  <c:v>28.30369138090408</c:v>
                </c:pt>
                <c:pt idx="10">
                  <c:v>28.005384621847504</c:v>
                </c:pt>
                <c:pt idx="11">
                  <c:v>26.746260713807981</c:v>
                </c:pt>
                <c:pt idx="12">
                  <c:v>26.827404436060402</c:v>
                </c:pt>
                <c:pt idx="13">
                  <c:v>26.989493161188332</c:v>
                </c:pt>
                <c:pt idx="14">
                  <c:v>27.166256377967986</c:v>
                </c:pt>
                <c:pt idx="15">
                  <c:v>27.282101684367451</c:v>
                </c:pt>
                <c:pt idx="16">
                  <c:v>27.37561804656125</c:v>
                </c:pt>
                <c:pt idx="17">
                  <c:v>27.452865461477529</c:v>
                </c:pt>
                <c:pt idx="18">
                  <c:v>27.52258384792648</c:v>
                </c:pt>
                <c:pt idx="19">
                  <c:v>27.602971492236204</c:v>
                </c:pt>
                <c:pt idx="20">
                  <c:v>27.699351899932719</c:v>
                </c:pt>
                <c:pt idx="21">
                  <c:v>27.792606848899844</c:v>
                </c:pt>
                <c:pt idx="22">
                  <c:v>27.886546085343973</c:v>
                </c:pt>
                <c:pt idx="23">
                  <c:v>27.982317318294463</c:v>
                </c:pt>
                <c:pt idx="24">
                  <c:v>28.073827422655349</c:v>
                </c:pt>
                <c:pt idx="25">
                  <c:v>28.143192628933537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27.895113136145742</c:v>
                </c:pt>
                <c:pt idx="1">
                  <c:v>28.460090096294664</c:v>
                </c:pt>
                <c:pt idx="2">
                  <c:v>28.648409575029611</c:v>
                </c:pt>
                <c:pt idx="3">
                  <c:v>28.192125866777779</c:v>
                </c:pt>
                <c:pt idx="4">
                  <c:v>27.488037936014155</c:v>
                </c:pt>
                <c:pt idx="5">
                  <c:v>29.334821809343204</c:v>
                </c:pt>
                <c:pt idx="6">
                  <c:v>29.69472640013203</c:v>
                </c:pt>
                <c:pt idx="7">
                  <c:v>29.201711858685037</c:v>
                </c:pt>
                <c:pt idx="8">
                  <c:v>30.034616140939317</c:v>
                </c:pt>
                <c:pt idx="9">
                  <c:v>32.685545634228291</c:v>
                </c:pt>
                <c:pt idx="10">
                  <c:v>32.868196066820978</c:v>
                </c:pt>
                <c:pt idx="11">
                  <c:v>31.060381518053575</c:v>
                </c:pt>
                <c:pt idx="12">
                  <c:v>31.124333887658665</c:v>
                </c:pt>
                <c:pt idx="13">
                  <c:v>31.350761206838104</c:v>
                </c:pt>
                <c:pt idx="14">
                  <c:v>31.62939450464329</c:v>
                </c:pt>
                <c:pt idx="15">
                  <c:v>31.85725742051396</c:v>
                </c:pt>
                <c:pt idx="16">
                  <c:v>32.081632060673563</c:v>
                </c:pt>
                <c:pt idx="17">
                  <c:v>32.290887782406635</c:v>
                </c:pt>
                <c:pt idx="18">
                  <c:v>32.497534467890333</c:v>
                </c:pt>
                <c:pt idx="19">
                  <c:v>32.695595652239682</c:v>
                </c:pt>
                <c:pt idx="20">
                  <c:v>32.907231984668016</c:v>
                </c:pt>
                <c:pt idx="21">
                  <c:v>33.098103350411385</c:v>
                </c:pt>
                <c:pt idx="22">
                  <c:v>33.294215013464914</c:v>
                </c:pt>
                <c:pt idx="23">
                  <c:v>33.494106050587654</c:v>
                </c:pt>
                <c:pt idx="24">
                  <c:v>33.701299458661786</c:v>
                </c:pt>
                <c:pt idx="25">
                  <c:v>33.895041381889854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47.866263090148053</c:v>
                </c:pt>
                <c:pt idx="1">
                  <c:v>43.812479885568166</c:v>
                </c:pt>
                <c:pt idx="2">
                  <c:v>44.717382250090878</c:v>
                </c:pt>
                <c:pt idx="3">
                  <c:v>46.422119632933992</c:v>
                </c:pt>
                <c:pt idx="4">
                  <c:v>46.843743481714348</c:v>
                </c:pt>
                <c:pt idx="5">
                  <c:v>45.017573996482184</c:v>
                </c:pt>
                <c:pt idx="6">
                  <c:v>49.365736368236028</c:v>
                </c:pt>
                <c:pt idx="7">
                  <c:v>45.120250011134608</c:v>
                </c:pt>
                <c:pt idx="8">
                  <c:v>47.762063578962085</c:v>
                </c:pt>
                <c:pt idx="9">
                  <c:v>51.158346863229717</c:v>
                </c:pt>
                <c:pt idx="10">
                  <c:v>53.697776907144416</c:v>
                </c:pt>
                <c:pt idx="11">
                  <c:v>53.843164847632167</c:v>
                </c:pt>
                <c:pt idx="12">
                  <c:v>54.366367185891313</c:v>
                </c:pt>
                <c:pt idx="13">
                  <c:v>55.076209969594295</c:v>
                </c:pt>
                <c:pt idx="14">
                  <c:v>55.812025672642505</c:v>
                </c:pt>
                <c:pt idx="15">
                  <c:v>56.410094715350894</c:v>
                </c:pt>
                <c:pt idx="16">
                  <c:v>56.967442330430941</c:v>
                </c:pt>
                <c:pt idx="17">
                  <c:v>57.492254201851672</c:v>
                </c:pt>
                <c:pt idx="18">
                  <c:v>58.013944648995931</c:v>
                </c:pt>
                <c:pt idx="19">
                  <c:v>58.516641309357468</c:v>
                </c:pt>
                <c:pt idx="20">
                  <c:v>59.030271874421793</c:v>
                </c:pt>
                <c:pt idx="21">
                  <c:v>59.51663737766561</c:v>
                </c:pt>
                <c:pt idx="22">
                  <c:v>59.993617402235976</c:v>
                </c:pt>
                <c:pt idx="23">
                  <c:v>60.498680642525613</c:v>
                </c:pt>
                <c:pt idx="24">
                  <c:v>61.040158340740732</c:v>
                </c:pt>
                <c:pt idx="25">
                  <c:v>61.572060058094721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12.429606066664268</c:v>
                </c:pt>
                <c:pt idx="1">
                  <c:v>11.883310568377212</c:v>
                </c:pt>
                <c:pt idx="2">
                  <c:v>12.230046298207496</c:v>
                </c:pt>
                <c:pt idx="3">
                  <c:v>12.3766087721121</c:v>
                </c:pt>
                <c:pt idx="4">
                  <c:v>11.767457403913491</c:v>
                </c:pt>
                <c:pt idx="5">
                  <c:v>11.633769394937962</c:v>
                </c:pt>
                <c:pt idx="6">
                  <c:v>12.798848223918529</c:v>
                </c:pt>
                <c:pt idx="7">
                  <c:v>12.847664357698033</c:v>
                </c:pt>
                <c:pt idx="8">
                  <c:v>13.369465912742498</c:v>
                </c:pt>
                <c:pt idx="9">
                  <c:v>13.169682461814928</c:v>
                </c:pt>
                <c:pt idx="10">
                  <c:v>14.099290861082933</c:v>
                </c:pt>
                <c:pt idx="11">
                  <c:v>12.792142888481091</c:v>
                </c:pt>
                <c:pt idx="12">
                  <c:v>12.890523063696444</c:v>
                </c:pt>
                <c:pt idx="13">
                  <c:v>13.044587099669737</c:v>
                </c:pt>
                <c:pt idx="14">
                  <c:v>13.205088644137986</c:v>
                </c:pt>
                <c:pt idx="15">
                  <c:v>13.332186521674561</c:v>
                </c:pt>
                <c:pt idx="16">
                  <c:v>13.456953239546566</c:v>
                </c:pt>
                <c:pt idx="17">
                  <c:v>13.567762788338893</c:v>
                </c:pt>
                <c:pt idx="18">
                  <c:v>13.680289908756448</c:v>
                </c:pt>
                <c:pt idx="19">
                  <c:v>13.802923382444263</c:v>
                </c:pt>
                <c:pt idx="20">
                  <c:v>13.921834954661749</c:v>
                </c:pt>
                <c:pt idx="21">
                  <c:v>14.041278461452334</c:v>
                </c:pt>
                <c:pt idx="22">
                  <c:v>14.160707841795475</c:v>
                </c:pt>
                <c:pt idx="23">
                  <c:v>14.275678098582645</c:v>
                </c:pt>
                <c:pt idx="24">
                  <c:v>14.388054008217741</c:v>
                </c:pt>
                <c:pt idx="25">
                  <c:v>14.496774882245825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8.4441338176700764</c:v>
                </c:pt>
                <c:pt idx="1">
                  <c:v>10.350446238472575</c:v>
                </c:pt>
                <c:pt idx="2">
                  <c:v>10.476751271741401</c:v>
                </c:pt>
                <c:pt idx="3">
                  <c:v>9.9304042527689393</c:v>
                </c:pt>
                <c:pt idx="4">
                  <c:v>9.7515813690649065</c:v>
                </c:pt>
                <c:pt idx="5">
                  <c:v>10.249634391005323</c:v>
                </c:pt>
                <c:pt idx="6">
                  <c:v>10.417226899888465</c:v>
                </c:pt>
                <c:pt idx="7">
                  <c:v>10.534434282324442</c:v>
                </c:pt>
                <c:pt idx="8">
                  <c:v>11.18395160127146</c:v>
                </c:pt>
                <c:pt idx="9">
                  <c:v>12.214786509679266</c:v>
                </c:pt>
                <c:pt idx="10">
                  <c:v>12.379730467379172</c:v>
                </c:pt>
                <c:pt idx="11">
                  <c:v>17.960471501348945</c:v>
                </c:pt>
                <c:pt idx="12">
                  <c:v>18.206701087914727</c:v>
                </c:pt>
                <c:pt idx="13">
                  <c:v>18.502935563183311</c:v>
                </c:pt>
                <c:pt idx="14">
                  <c:v>18.818192915838974</c:v>
                </c:pt>
                <c:pt idx="15">
                  <c:v>19.096612851941678</c:v>
                </c:pt>
                <c:pt idx="16">
                  <c:v>19.365464566491703</c:v>
                </c:pt>
                <c:pt idx="17">
                  <c:v>19.622087294987043</c:v>
                </c:pt>
                <c:pt idx="18">
                  <c:v>19.876937076650581</c:v>
                </c:pt>
                <c:pt idx="19">
                  <c:v>20.132762903654715</c:v>
                </c:pt>
                <c:pt idx="20">
                  <c:v>20.401377554158284</c:v>
                </c:pt>
                <c:pt idx="21">
                  <c:v>20.648338310179618</c:v>
                </c:pt>
                <c:pt idx="22">
                  <c:v>20.919597133072578</c:v>
                </c:pt>
                <c:pt idx="23">
                  <c:v>21.18706019483329</c:v>
                </c:pt>
                <c:pt idx="24">
                  <c:v>21.456369418982483</c:v>
                </c:pt>
                <c:pt idx="25">
                  <c:v>21.724209861554861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6.4356852107995177</c:v>
                </c:pt>
                <c:pt idx="1">
                  <c:v>7.6309463904073063</c:v>
                </c:pt>
                <c:pt idx="2">
                  <c:v>7.8306919581101928</c:v>
                </c:pt>
                <c:pt idx="3">
                  <c:v>7.1583375492928152</c:v>
                </c:pt>
                <c:pt idx="4">
                  <c:v>7.3303610131518102</c:v>
                </c:pt>
                <c:pt idx="5">
                  <c:v>7.3253255591752122</c:v>
                </c:pt>
                <c:pt idx="6">
                  <c:v>7.8059463677099039</c:v>
                </c:pt>
                <c:pt idx="7">
                  <c:v>7.2071754448178318</c:v>
                </c:pt>
                <c:pt idx="8">
                  <c:v>7.0818073738897702</c:v>
                </c:pt>
                <c:pt idx="9">
                  <c:v>6.8985964890835554</c:v>
                </c:pt>
                <c:pt idx="10">
                  <c:v>7.2157401970687491</c:v>
                </c:pt>
                <c:pt idx="11">
                  <c:v>6.0264103067695221</c:v>
                </c:pt>
                <c:pt idx="12">
                  <c:v>6.0887866164575222</c:v>
                </c:pt>
                <c:pt idx="13">
                  <c:v>6.1514367830485845</c:v>
                </c:pt>
                <c:pt idx="14">
                  <c:v>6.2149869668039752</c:v>
                </c:pt>
                <c:pt idx="15">
                  <c:v>6.2613907682937135</c:v>
                </c:pt>
                <c:pt idx="16">
                  <c:v>6.3042216237041755</c:v>
                </c:pt>
                <c:pt idx="17">
                  <c:v>6.3424676951984367</c:v>
                </c:pt>
                <c:pt idx="18">
                  <c:v>6.3851532531513051</c:v>
                </c:pt>
                <c:pt idx="19">
                  <c:v>6.433518452713515</c:v>
                </c:pt>
                <c:pt idx="20">
                  <c:v>6.4867567645734097</c:v>
                </c:pt>
                <c:pt idx="21">
                  <c:v>6.5351230316723123</c:v>
                </c:pt>
                <c:pt idx="22">
                  <c:v>6.5800974480321779</c:v>
                </c:pt>
                <c:pt idx="23">
                  <c:v>6.6206860379297519</c:v>
                </c:pt>
                <c:pt idx="24">
                  <c:v>6.658987662806819</c:v>
                </c:pt>
                <c:pt idx="25">
                  <c:v>6.6948678078931545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11.398275429824498</c:v>
                </c:pt>
                <c:pt idx="1">
                  <c:v>13.672354485751528</c:v>
                </c:pt>
                <c:pt idx="2">
                  <c:v>14.892884887479811</c:v>
                </c:pt>
                <c:pt idx="3">
                  <c:v>13.983105635870588</c:v>
                </c:pt>
                <c:pt idx="4">
                  <c:v>15.457066885415136</c:v>
                </c:pt>
                <c:pt idx="5">
                  <c:v>17.433309851255842</c:v>
                </c:pt>
                <c:pt idx="6">
                  <c:v>15.553675121819831</c:v>
                </c:pt>
                <c:pt idx="7">
                  <c:v>17.209036236296971</c:v>
                </c:pt>
                <c:pt idx="8">
                  <c:v>16.472382655836668</c:v>
                </c:pt>
                <c:pt idx="9">
                  <c:v>16.360733129874863</c:v>
                </c:pt>
                <c:pt idx="10">
                  <c:v>17.025437918777587</c:v>
                </c:pt>
                <c:pt idx="11">
                  <c:v>15.00064219383213</c:v>
                </c:pt>
                <c:pt idx="12">
                  <c:v>15.158525891537334</c:v>
                </c:pt>
                <c:pt idx="13">
                  <c:v>15.344112289152022</c:v>
                </c:pt>
                <c:pt idx="14">
                  <c:v>15.541515264887634</c:v>
                </c:pt>
                <c:pt idx="15">
                  <c:v>15.680764190459692</c:v>
                </c:pt>
                <c:pt idx="16">
                  <c:v>15.815191570644757</c:v>
                </c:pt>
                <c:pt idx="17">
                  <c:v>15.937615719343546</c:v>
                </c:pt>
                <c:pt idx="18">
                  <c:v>16.072742358877573</c:v>
                </c:pt>
                <c:pt idx="19">
                  <c:v>16.200200137210366</c:v>
                </c:pt>
                <c:pt idx="20">
                  <c:v>16.326708256594173</c:v>
                </c:pt>
                <c:pt idx="21">
                  <c:v>16.44970451623788</c:v>
                </c:pt>
                <c:pt idx="22">
                  <c:v>16.597712974978666</c:v>
                </c:pt>
                <c:pt idx="23">
                  <c:v>16.731678369029314</c:v>
                </c:pt>
                <c:pt idx="24">
                  <c:v>16.88633503700925</c:v>
                </c:pt>
                <c:pt idx="25">
                  <c:v>17.024188601708573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44.172412325159847</c:v>
                </c:pt>
                <c:pt idx="1">
                  <c:v>40.339023992330482</c:v>
                </c:pt>
                <c:pt idx="2">
                  <c:v>42.428925985599179</c:v>
                </c:pt>
                <c:pt idx="3">
                  <c:v>42.104956401568934</c:v>
                </c:pt>
                <c:pt idx="4">
                  <c:v>44.402893168519348</c:v>
                </c:pt>
                <c:pt idx="5">
                  <c:v>43.912018301362522</c:v>
                </c:pt>
                <c:pt idx="6">
                  <c:v>45.997924411696339</c:v>
                </c:pt>
                <c:pt idx="7">
                  <c:v>43.684822350285131</c:v>
                </c:pt>
                <c:pt idx="8">
                  <c:v>44.332634020858613</c:v>
                </c:pt>
                <c:pt idx="9">
                  <c:v>45.8981148818715</c:v>
                </c:pt>
                <c:pt idx="10">
                  <c:v>46.498978667274578</c:v>
                </c:pt>
                <c:pt idx="11">
                  <c:v>45.970026691639532</c:v>
                </c:pt>
                <c:pt idx="12">
                  <c:v>46.258377681292721</c:v>
                </c:pt>
                <c:pt idx="13">
                  <c:v>46.660063184771282</c:v>
                </c:pt>
                <c:pt idx="14">
                  <c:v>47.106999628745008</c:v>
                </c:pt>
                <c:pt idx="15">
                  <c:v>47.420438368201324</c:v>
                </c:pt>
                <c:pt idx="16">
                  <c:v>47.6966157525233</c:v>
                </c:pt>
                <c:pt idx="17">
                  <c:v>47.939019120498322</c:v>
                </c:pt>
                <c:pt idx="18">
                  <c:v>48.172149760392649</c:v>
                </c:pt>
                <c:pt idx="19">
                  <c:v>48.407192425805327</c:v>
                </c:pt>
                <c:pt idx="20">
                  <c:v>48.658393917719124</c:v>
                </c:pt>
                <c:pt idx="21">
                  <c:v>48.896359065440109</c:v>
                </c:pt>
                <c:pt idx="22">
                  <c:v>49.124494963586834</c:v>
                </c:pt>
                <c:pt idx="23">
                  <c:v>49.377180158041057</c:v>
                </c:pt>
                <c:pt idx="24">
                  <c:v>49.623827054043197</c:v>
                </c:pt>
                <c:pt idx="25">
                  <c:v>49.857300800551251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55.826307274671613</c:v>
                </c:pt>
                <c:pt idx="1">
                  <c:v>54.513637382823809</c:v>
                </c:pt>
                <c:pt idx="2">
                  <c:v>55.993084968283235</c:v>
                </c:pt>
                <c:pt idx="3">
                  <c:v>53.347579064502789</c:v>
                </c:pt>
                <c:pt idx="4">
                  <c:v>55.032519775750295</c:v>
                </c:pt>
                <c:pt idx="5">
                  <c:v>55.724101870212202</c:v>
                </c:pt>
                <c:pt idx="6">
                  <c:v>54.846076685803709</c:v>
                </c:pt>
                <c:pt idx="7">
                  <c:v>53.92146279125253</c:v>
                </c:pt>
                <c:pt idx="8">
                  <c:v>54.009464861793198</c:v>
                </c:pt>
                <c:pt idx="9">
                  <c:v>53.762451403097849</c:v>
                </c:pt>
                <c:pt idx="10">
                  <c:v>54.315778295124524</c:v>
                </c:pt>
                <c:pt idx="11">
                  <c:v>55.920675671676676</c:v>
                </c:pt>
                <c:pt idx="12">
                  <c:v>55.726923880451672</c:v>
                </c:pt>
                <c:pt idx="13">
                  <c:v>55.643869357447656</c:v>
                </c:pt>
                <c:pt idx="14">
                  <c:v>55.616410237897888</c:v>
                </c:pt>
                <c:pt idx="15">
                  <c:v>55.425478641770908</c:v>
                </c:pt>
                <c:pt idx="16">
                  <c:v>55.189399871001129</c:v>
                </c:pt>
                <c:pt idx="17">
                  <c:v>54.890656185726051</c:v>
                </c:pt>
                <c:pt idx="18">
                  <c:v>54.579408866024494</c:v>
                </c:pt>
                <c:pt idx="19">
                  <c:v>54.313621525408642</c:v>
                </c:pt>
                <c:pt idx="20">
                  <c:v>54.067631491808534</c:v>
                </c:pt>
                <c:pt idx="21">
                  <c:v>53.779469943186427</c:v>
                </c:pt>
                <c:pt idx="22">
                  <c:v>53.450940077495687</c:v>
                </c:pt>
                <c:pt idx="23">
                  <c:v>53.105007981686377</c:v>
                </c:pt>
                <c:pt idx="24">
                  <c:v>52.78617599659767</c:v>
                </c:pt>
                <c:pt idx="25">
                  <c:v>52.509622150937574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21.389587170536245</c:v>
                </c:pt>
                <c:pt idx="1">
                  <c:v>19.01278103090301</c:v>
                </c:pt>
                <c:pt idx="2">
                  <c:v>18.644734025467862</c:v>
                </c:pt>
                <c:pt idx="3">
                  <c:v>18.455054509046136</c:v>
                </c:pt>
                <c:pt idx="4">
                  <c:v>18.283916805383313</c:v>
                </c:pt>
                <c:pt idx="5">
                  <c:v>17.083860297280804</c:v>
                </c:pt>
                <c:pt idx="6">
                  <c:v>16.146793410367092</c:v>
                </c:pt>
                <c:pt idx="7">
                  <c:v>16.164689793066099</c:v>
                </c:pt>
                <c:pt idx="8">
                  <c:v>16.956784759815395</c:v>
                </c:pt>
                <c:pt idx="9">
                  <c:v>15.428351706997061</c:v>
                </c:pt>
                <c:pt idx="10">
                  <c:v>14.848478695252814</c:v>
                </c:pt>
                <c:pt idx="11">
                  <c:v>14.872661310506823</c:v>
                </c:pt>
                <c:pt idx="12">
                  <c:v>14.494456868315998</c:v>
                </c:pt>
                <c:pt idx="13">
                  <c:v>14.131265713459358</c:v>
                </c:pt>
                <c:pt idx="14">
                  <c:v>13.749490041947658</c:v>
                </c:pt>
                <c:pt idx="15">
                  <c:v>13.349504465077906</c:v>
                </c:pt>
                <c:pt idx="16">
                  <c:v>12.965206144089738</c:v>
                </c:pt>
                <c:pt idx="17">
                  <c:v>12.614038234690531</c:v>
                </c:pt>
                <c:pt idx="18">
                  <c:v>12.275571874839882</c:v>
                </c:pt>
                <c:pt idx="19">
                  <c:v>11.904397627427127</c:v>
                </c:pt>
                <c:pt idx="20">
                  <c:v>11.584456668768492</c:v>
                </c:pt>
                <c:pt idx="21">
                  <c:v>11.360928579062563</c:v>
                </c:pt>
                <c:pt idx="22">
                  <c:v>11.124169529603419</c:v>
                </c:pt>
                <c:pt idx="23">
                  <c:v>10.870199133966244</c:v>
                </c:pt>
                <c:pt idx="24">
                  <c:v>10.412703604876077</c:v>
                </c:pt>
                <c:pt idx="25">
                  <c:v>10.101872295112347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4.3102501094339472</c:v>
                </c:pt>
                <c:pt idx="1">
                  <c:v>4.926769016184612</c:v>
                </c:pt>
                <c:pt idx="2">
                  <c:v>5.5819938818350474</c:v>
                </c:pt>
                <c:pt idx="3">
                  <c:v>4.8034429211735734</c:v>
                </c:pt>
                <c:pt idx="4">
                  <c:v>6.83306266215404</c:v>
                </c:pt>
                <c:pt idx="5">
                  <c:v>5.8419020870392391</c:v>
                </c:pt>
                <c:pt idx="6">
                  <c:v>5.6617296824092955</c:v>
                </c:pt>
                <c:pt idx="7">
                  <c:v>5.4536532096793406</c:v>
                </c:pt>
                <c:pt idx="8">
                  <c:v>4.9615995491135028</c:v>
                </c:pt>
                <c:pt idx="9">
                  <c:v>6.4943342107781978</c:v>
                </c:pt>
                <c:pt idx="10">
                  <c:v>5.347451721445176</c:v>
                </c:pt>
                <c:pt idx="11">
                  <c:v>5.1155963208680104</c:v>
                </c:pt>
                <c:pt idx="12">
                  <c:v>5.2061420598946446</c:v>
                </c:pt>
                <c:pt idx="13">
                  <c:v>5.3272339390515295</c:v>
                </c:pt>
                <c:pt idx="14">
                  <c:v>5.4489693239252128</c:v>
                </c:pt>
                <c:pt idx="15">
                  <c:v>5.5509268640110188</c:v>
                </c:pt>
                <c:pt idx="16">
                  <c:v>5.6488785152624335</c:v>
                </c:pt>
                <c:pt idx="17">
                  <c:v>5.7429577881092406</c:v>
                </c:pt>
                <c:pt idx="18">
                  <c:v>5.8328731196732502</c:v>
                </c:pt>
                <c:pt idx="19">
                  <c:v>5.9200921626615637</c:v>
                </c:pt>
                <c:pt idx="20">
                  <c:v>6.0203942250431552</c:v>
                </c:pt>
                <c:pt idx="21">
                  <c:v>6.1190146066181965</c:v>
                </c:pt>
                <c:pt idx="22">
                  <c:v>6.2175868818168372</c:v>
                </c:pt>
                <c:pt idx="23">
                  <c:v>6.3180745065312243</c:v>
                </c:pt>
                <c:pt idx="24">
                  <c:v>6.4210901570614993</c:v>
                </c:pt>
                <c:pt idx="25">
                  <c:v>6.5326437094992471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20.978189298895096</c:v>
                </c:pt>
                <c:pt idx="1">
                  <c:v>20.630943116385691</c:v>
                </c:pt>
                <c:pt idx="2">
                  <c:v>19.574028023185161</c:v>
                </c:pt>
                <c:pt idx="3">
                  <c:v>20.137148312876086</c:v>
                </c:pt>
                <c:pt idx="4">
                  <c:v>21.577323511361243</c:v>
                </c:pt>
                <c:pt idx="5">
                  <c:v>20.830934907048732</c:v>
                </c:pt>
                <c:pt idx="6">
                  <c:v>21.98851169530073</c:v>
                </c:pt>
                <c:pt idx="7">
                  <c:v>21.171902179544468</c:v>
                </c:pt>
                <c:pt idx="8">
                  <c:v>20.234357183363915</c:v>
                </c:pt>
                <c:pt idx="9">
                  <c:v>21.381032812004264</c:v>
                </c:pt>
                <c:pt idx="10">
                  <c:v>18.59962304446638</c:v>
                </c:pt>
                <c:pt idx="11">
                  <c:v>18.97123555993473</c:v>
                </c:pt>
                <c:pt idx="12">
                  <c:v>18.994996652021353</c:v>
                </c:pt>
                <c:pt idx="13">
                  <c:v>19.111810296828565</c:v>
                </c:pt>
                <c:pt idx="14">
                  <c:v>19.200889424417174</c:v>
                </c:pt>
                <c:pt idx="15">
                  <c:v>19.192549838014177</c:v>
                </c:pt>
                <c:pt idx="16">
                  <c:v>19.165860399148951</c:v>
                </c:pt>
                <c:pt idx="17">
                  <c:v>19.119381477915326</c:v>
                </c:pt>
                <c:pt idx="18">
                  <c:v>19.08147180530489</c:v>
                </c:pt>
                <c:pt idx="19">
                  <c:v>19.04175353402983</c:v>
                </c:pt>
                <c:pt idx="20">
                  <c:v>18.999748608603898</c:v>
                </c:pt>
                <c:pt idx="21">
                  <c:v>18.953080262734154</c:v>
                </c:pt>
                <c:pt idx="22">
                  <c:v>18.909032459403992</c:v>
                </c:pt>
                <c:pt idx="23">
                  <c:v>18.870467510191617</c:v>
                </c:pt>
                <c:pt idx="24">
                  <c:v>18.845266787744652</c:v>
                </c:pt>
                <c:pt idx="25">
                  <c:v>18.800080949190455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23.409304054812118</c:v>
                </c:pt>
                <c:pt idx="1">
                  <c:v>20.258305477456432</c:v>
                </c:pt>
                <c:pt idx="2">
                  <c:v>18.879567583970886</c:v>
                </c:pt>
                <c:pt idx="3">
                  <c:v>19.685644913518068</c:v>
                </c:pt>
                <c:pt idx="4">
                  <c:v>19.950385069900172</c:v>
                </c:pt>
                <c:pt idx="5">
                  <c:v>19.131431277554302</c:v>
                </c:pt>
                <c:pt idx="6">
                  <c:v>21.050103951279706</c:v>
                </c:pt>
                <c:pt idx="7">
                  <c:v>21.379586189652223</c:v>
                </c:pt>
                <c:pt idx="8">
                  <c:v>17.861407096350309</c:v>
                </c:pt>
                <c:pt idx="9">
                  <c:v>19.229485887254491</c:v>
                </c:pt>
                <c:pt idx="10">
                  <c:v>17.42873980503504</c:v>
                </c:pt>
                <c:pt idx="11">
                  <c:v>18.087876876451677</c:v>
                </c:pt>
                <c:pt idx="12">
                  <c:v>17.992164784743935</c:v>
                </c:pt>
                <c:pt idx="13">
                  <c:v>18.08258257635153</c:v>
                </c:pt>
                <c:pt idx="14">
                  <c:v>18.117120122848807</c:v>
                </c:pt>
                <c:pt idx="15">
                  <c:v>17.998608211972208</c:v>
                </c:pt>
                <c:pt idx="16">
                  <c:v>17.86086815167112</c:v>
                </c:pt>
                <c:pt idx="17">
                  <c:v>17.710044108999096</c:v>
                </c:pt>
                <c:pt idx="18">
                  <c:v>17.565612335237216</c:v>
                </c:pt>
                <c:pt idx="19">
                  <c:v>17.416265705754903</c:v>
                </c:pt>
                <c:pt idx="20">
                  <c:v>17.281303826402102</c:v>
                </c:pt>
                <c:pt idx="21">
                  <c:v>17.141985805789304</c:v>
                </c:pt>
                <c:pt idx="22">
                  <c:v>16.994429778311826</c:v>
                </c:pt>
                <c:pt idx="23">
                  <c:v>16.843332972830151</c:v>
                </c:pt>
                <c:pt idx="24">
                  <c:v>16.710127308780248</c:v>
                </c:pt>
                <c:pt idx="25">
                  <c:v>16.562246244385349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11.366394540240465</c:v>
                </c:pt>
                <c:pt idx="1">
                  <c:v>12.353767878115615</c:v>
                </c:pt>
                <c:pt idx="2">
                  <c:v>13.213814488759224</c:v>
                </c:pt>
                <c:pt idx="3">
                  <c:v>12.8778370978967</c:v>
                </c:pt>
                <c:pt idx="4">
                  <c:v>13.282592464194193</c:v>
                </c:pt>
                <c:pt idx="5">
                  <c:v>14.176608827780322</c:v>
                </c:pt>
                <c:pt idx="6">
                  <c:v>13.940528141004265</c:v>
                </c:pt>
                <c:pt idx="7">
                  <c:v>13.449209136270447</c:v>
                </c:pt>
                <c:pt idx="8">
                  <c:v>13.099626511288239</c:v>
                </c:pt>
                <c:pt idx="9">
                  <c:v>12.728698627986327</c:v>
                </c:pt>
                <c:pt idx="10">
                  <c:v>11.75482376216312</c:v>
                </c:pt>
                <c:pt idx="11">
                  <c:v>12.363319456661229</c:v>
                </c:pt>
                <c:pt idx="12">
                  <c:v>12.524802025096104</c:v>
                </c:pt>
                <c:pt idx="13">
                  <c:v>12.691453677546367</c:v>
                </c:pt>
                <c:pt idx="14">
                  <c:v>12.864375325769105</c:v>
                </c:pt>
                <c:pt idx="15">
                  <c:v>12.995590048590717</c:v>
                </c:pt>
                <c:pt idx="16">
                  <c:v>13.095090776507902</c:v>
                </c:pt>
                <c:pt idx="17">
                  <c:v>13.165831778878657</c:v>
                </c:pt>
                <c:pt idx="18">
                  <c:v>13.258037731976156</c:v>
                </c:pt>
                <c:pt idx="19">
                  <c:v>13.349142744228255</c:v>
                </c:pt>
                <c:pt idx="20">
                  <c:v>13.445673364290492</c:v>
                </c:pt>
                <c:pt idx="21">
                  <c:v>13.537054063846215</c:v>
                </c:pt>
                <c:pt idx="22">
                  <c:v>13.617450704219758</c:v>
                </c:pt>
                <c:pt idx="23">
                  <c:v>13.684136125156117</c:v>
                </c:pt>
                <c:pt idx="24">
                  <c:v>13.766043081958864</c:v>
                </c:pt>
                <c:pt idx="25">
                  <c:v>13.858118283743986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43.667069839927045</c:v>
                </c:pt>
                <c:pt idx="1">
                  <c:v>41.896024829271902</c:v>
                </c:pt>
                <c:pt idx="2">
                  <c:v>43.009161322522736</c:v>
                </c:pt>
                <c:pt idx="3">
                  <c:v>42.807458217014528</c:v>
                </c:pt>
                <c:pt idx="4">
                  <c:v>43.921453652598586</c:v>
                </c:pt>
                <c:pt idx="5">
                  <c:v>46.579122488274436</c:v>
                </c:pt>
                <c:pt idx="6">
                  <c:v>47.302718408695419</c:v>
                </c:pt>
                <c:pt idx="7">
                  <c:v>47.912884160656318</c:v>
                </c:pt>
                <c:pt idx="8">
                  <c:v>46.627830696247237</c:v>
                </c:pt>
                <c:pt idx="9">
                  <c:v>50.669497469586091</c:v>
                </c:pt>
                <c:pt idx="10">
                  <c:v>48.198748642989237</c:v>
                </c:pt>
                <c:pt idx="11">
                  <c:v>48.741764396417331</c:v>
                </c:pt>
                <c:pt idx="12">
                  <c:v>49.036916225131165</c:v>
                </c:pt>
                <c:pt idx="13">
                  <c:v>49.415471559873247</c:v>
                </c:pt>
                <c:pt idx="14">
                  <c:v>49.853285694362079</c:v>
                </c:pt>
                <c:pt idx="15">
                  <c:v>50.221056093971292</c:v>
                </c:pt>
                <c:pt idx="16">
                  <c:v>50.549513254601052</c:v>
                </c:pt>
                <c:pt idx="17">
                  <c:v>50.854531040290794</c:v>
                </c:pt>
                <c:pt idx="18">
                  <c:v>51.142117492341391</c:v>
                </c:pt>
                <c:pt idx="19">
                  <c:v>51.441667757480694</c:v>
                </c:pt>
                <c:pt idx="20">
                  <c:v>51.767924869361366</c:v>
                </c:pt>
                <c:pt idx="21">
                  <c:v>52.083845770405894</c:v>
                </c:pt>
                <c:pt idx="22">
                  <c:v>52.398097406156658</c:v>
                </c:pt>
                <c:pt idx="23">
                  <c:v>52.71555738750736</c:v>
                </c:pt>
                <c:pt idx="24">
                  <c:v>53.022279667218797</c:v>
                </c:pt>
                <c:pt idx="25">
                  <c:v>53.316177513778328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13.243198513734033</c:v>
                </c:pt>
                <c:pt idx="1">
                  <c:v>15.093241057914796</c:v>
                </c:pt>
                <c:pt idx="2">
                  <c:v>15.157054755096315</c:v>
                </c:pt>
                <c:pt idx="3">
                  <c:v>14.766985230313843</c:v>
                </c:pt>
                <c:pt idx="4">
                  <c:v>15.758991339327531</c:v>
                </c:pt>
                <c:pt idx="5">
                  <c:v>16.607446470052196</c:v>
                </c:pt>
                <c:pt idx="6">
                  <c:v>15.886604312734407</c:v>
                </c:pt>
                <c:pt idx="7">
                  <c:v>16.255072911308435</c:v>
                </c:pt>
                <c:pt idx="8">
                  <c:v>15.566259911244973</c:v>
                </c:pt>
                <c:pt idx="9">
                  <c:v>17.576678604979517</c:v>
                </c:pt>
                <c:pt idx="10">
                  <c:v>16.193530107914572</c:v>
                </c:pt>
                <c:pt idx="11">
                  <c:v>15.173373131699702</c:v>
                </c:pt>
                <c:pt idx="12">
                  <c:v>15.146277274438566</c:v>
                </c:pt>
                <c:pt idx="13">
                  <c:v>15.195407983090064</c:v>
                </c:pt>
                <c:pt idx="14">
                  <c:v>15.265415394301721</c:v>
                </c:pt>
                <c:pt idx="15">
                  <c:v>15.301269643331379</c:v>
                </c:pt>
                <c:pt idx="16">
                  <c:v>15.321519998067348</c:v>
                </c:pt>
                <c:pt idx="17">
                  <c:v>15.33264747080764</c:v>
                </c:pt>
                <c:pt idx="18">
                  <c:v>15.355196865184235</c:v>
                </c:pt>
                <c:pt idx="19">
                  <c:v>15.375059067236668</c:v>
                </c:pt>
                <c:pt idx="20">
                  <c:v>15.384343987333374</c:v>
                </c:pt>
                <c:pt idx="21">
                  <c:v>15.382733951232325</c:v>
                </c:pt>
                <c:pt idx="22">
                  <c:v>15.386144441340665</c:v>
                </c:pt>
                <c:pt idx="23">
                  <c:v>15.391295509730201</c:v>
                </c:pt>
                <c:pt idx="24">
                  <c:v>15.396305170092722</c:v>
                </c:pt>
                <c:pt idx="25">
                  <c:v>15.405758515972643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0.96003767613551461</c:v>
                </c:pt>
                <c:pt idx="1">
                  <c:v>0.71121392022292995</c:v>
                </c:pt>
                <c:pt idx="2">
                  <c:v>0.70896803405833075</c:v>
                </c:pt>
                <c:pt idx="3">
                  <c:v>0.61129690068689702</c:v>
                </c:pt>
                <c:pt idx="4">
                  <c:v>0.71616199640911704</c:v>
                </c:pt>
                <c:pt idx="5">
                  <c:v>0.67118544208009079</c:v>
                </c:pt>
                <c:pt idx="6">
                  <c:v>0.57139021789492528</c:v>
                </c:pt>
                <c:pt idx="7">
                  <c:v>0.5808864054620736</c:v>
                </c:pt>
                <c:pt idx="8">
                  <c:v>0.59800508434660649</c:v>
                </c:pt>
                <c:pt idx="9">
                  <c:v>0.5453631952340301</c:v>
                </c:pt>
                <c:pt idx="10">
                  <c:v>0.67070911868777017</c:v>
                </c:pt>
                <c:pt idx="11">
                  <c:v>0.46993843274674585</c:v>
                </c:pt>
                <c:pt idx="12">
                  <c:v>0.47656889059005991</c:v>
                </c:pt>
                <c:pt idx="13">
                  <c:v>0.4826172794422004</c:v>
                </c:pt>
                <c:pt idx="14">
                  <c:v>0.48886932965157426</c:v>
                </c:pt>
                <c:pt idx="15">
                  <c:v>0.49354662284762124</c:v>
                </c:pt>
                <c:pt idx="16">
                  <c:v>0.49801783674715894</c:v>
                </c:pt>
                <c:pt idx="17">
                  <c:v>0.50199457780150558</c:v>
                </c:pt>
                <c:pt idx="18">
                  <c:v>0.50577091885434811</c:v>
                </c:pt>
                <c:pt idx="19">
                  <c:v>0.50979884746388471</c:v>
                </c:pt>
                <c:pt idx="20">
                  <c:v>0.5138654235734107</c:v>
                </c:pt>
                <c:pt idx="21">
                  <c:v>0.51760807706706502</c:v>
                </c:pt>
                <c:pt idx="22">
                  <c:v>0.52122777889037586</c:v>
                </c:pt>
                <c:pt idx="23">
                  <c:v>0.52481524090500509</c:v>
                </c:pt>
                <c:pt idx="24">
                  <c:v>0.52813922173322259</c:v>
                </c:pt>
                <c:pt idx="25">
                  <c:v>0.53122650731651366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36.921492879738175</c:v>
                </c:pt>
                <c:pt idx="1">
                  <c:v>40.127574543964947</c:v>
                </c:pt>
                <c:pt idx="2">
                  <c:v>42.60031631483475</c:v>
                </c:pt>
                <c:pt idx="3">
                  <c:v>41.571521103610209</c:v>
                </c:pt>
                <c:pt idx="4">
                  <c:v>40.950958900768327</c:v>
                </c:pt>
                <c:pt idx="5">
                  <c:v>40.081648756838845</c:v>
                </c:pt>
                <c:pt idx="6">
                  <c:v>41.428635771679758</c:v>
                </c:pt>
                <c:pt idx="7">
                  <c:v>37.806141747633795</c:v>
                </c:pt>
                <c:pt idx="8">
                  <c:v>37.981319170061326</c:v>
                </c:pt>
                <c:pt idx="9">
                  <c:v>37.423950302168933</c:v>
                </c:pt>
                <c:pt idx="10">
                  <c:v>36.980552411720929</c:v>
                </c:pt>
                <c:pt idx="11">
                  <c:v>36.790424269216118</c:v>
                </c:pt>
                <c:pt idx="12">
                  <c:v>36.730404449219847</c:v>
                </c:pt>
                <c:pt idx="13">
                  <c:v>36.755189074919969</c:v>
                </c:pt>
                <c:pt idx="14">
                  <c:v>36.812865578481784</c:v>
                </c:pt>
                <c:pt idx="15">
                  <c:v>36.785524667260724</c:v>
                </c:pt>
                <c:pt idx="16">
                  <c:v>36.717991932521734</c:v>
                </c:pt>
                <c:pt idx="17">
                  <c:v>36.622631582595133</c:v>
                </c:pt>
                <c:pt idx="18">
                  <c:v>36.539269664032346</c:v>
                </c:pt>
                <c:pt idx="19">
                  <c:v>36.438012564264596</c:v>
                </c:pt>
                <c:pt idx="20">
                  <c:v>36.316173421193739</c:v>
                </c:pt>
                <c:pt idx="21">
                  <c:v>36.240063102801578</c:v>
                </c:pt>
                <c:pt idx="22">
                  <c:v>36.130368916757895</c:v>
                </c:pt>
                <c:pt idx="23">
                  <c:v>36.006020411804286</c:v>
                </c:pt>
                <c:pt idx="24">
                  <c:v>35.882001825892274</c:v>
                </c:pt>
                <c:pt idx="25">
                  <c:v>35.775586849137945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9.4691149517132001</c:v>
                </c:pt>
                <c:pt idx="1">
                  <c:v>9.4404896344997304</c:v>
                </c:pt>
                <c:pt idx="2">
                  <c:v>9.7610938775996328</c:v>
                </c:pt>
                <c:pt idx="3">
                  <c:v>9.4061316025914898</c:v>
                </c:pt>
                <c:pt idx="4">
                  <c:v>9.2314406905006656</c:v>
                </c:pt>
                <c:pt idx="5">
                  <c:v>10.033027432362616</c:v>
                </c:pt>
                <c:pt idx="6">
                  <c:v>10.001655303929734</c:v>
                </c:pt>
                <c:pt idx="7">
                  <c:v>10.19261840093761</c:v>
                </c:pt>
                <c:pt idx="8">
                  <c:v>10.423887229724901</c:v>
                </c:pt>
                <c:pt idx="9">
                  <c:v>10.361218308477094</c:v>
                </c:pt>
                <c:pt idx="10">
                  <c:v>10.433467295383297</c:v>
                </c:pt>
                <c:pt idx="11">
                  <c:v>11.055979322934771</c:v>
                </c:pt>
                <c:pt idx="12">
                  <c:v>11.157141247698746</c:v>
                </c:pt>
                <c:pt idx="13">
                  <c:v>11.29963498832236</c:v>
                </c:pt>
                <c:pt idx="14">
                  <c:v>11.457205503566238</c:v>
                </c:pt>
                <c:pt idx="15">
                  <c:v>11.592950607417881</c:v>
                </c:pt>
                <c:pt idx="16">
                  <c:v>11.73249929814229</c:v>
                </c:pt>
                <c:pt idx="17">
                  <c:v>11.860450201897267</c:v>
                </c:pt>
                <c:pt idx="18">
                  <c:v>11.976278380195438</c:v>
                </c:pt>
                <c:pt idx="19">
                  <c:v>12.097423996374552</c:v>
                </c:pt>
                <c:pt idx="20">
                  <c:v>12.222792371954627</c:v>
                </c:pt>
                <c:pt idx="21">
                  <c:v>12.338508556275418</c:v>
                </c:pt>
                <c:pt idx="22">
                  <c:v>12.456185306587725</c:v>
                </c:pt>
                <c:pt idx="23">
                  <c:v>12.581046339569216</c:v>
                </c:pt>
                <c:pt idx="24">
                  <c:v>12.702291048623726</c:v>
                </c:pt>
                <c:pt idx="25">
                  <c:v>12.824962045665352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9.4485983070869981</c:v>
                </c:pt>
                <c:pt idx="1">
                  <c:v>8.9141113994709613</c:v>
                </c:pt>
                <c:pt idx="2">
                  <c:v>8.9322494936260686</c:v>
                </c:pt>
                <c:pt idx="3">
                  <c:v>8.8404966135674687</c:v>
                </c:pt>
                <c:pt idx="4">
                  <c:v>9.3051792753573039</c:v>
                </c:pt>
                <c:pt idx="5">
                  <c:v>9.0370928455206112</c:v>
                </c:pt>
                <c:pt idx="6">
                  <c:v>9.414029461353179</c:v>
                </c:pt>
                <c:pt idx="7">
                  <c:v>9.8367062347786263</c:v>
                </c:pt>
                <c:pt idx="8">
                  <c:v>9.6434358860561264</c:v>
                </c:pt>
                <c:pt idx="9">
                  <c:v>9.1770613374347967</c:v>
                </c:pt>
                <c:pt idx="10">
                  <c:v>8.1040367839493257</c:v>
                </c:pt>
                <c:pt idx="11">
                  <c:v>8.7656594106479346</c:v>
                </c:pt>
                <c:pt idx="12">
                  <c:v>8.7260300396437795</c:v>
                </c:pt>
                <c:pt idx="13">
                  <c:v>8.7651183860561765</c:v>
                </c:pt>
                <c:pt idx="14">
                  <c:v>8.7928859670329267</c:v>
                </c:pt>
                <c:pt idx="15">
                  <c:v>8.7685094920990014</c:v>
                </c:pt>
                <c:pt idx="16">
                  <c:v>8.7249188105754314</c:v>
                </c:pt>
                <c:pt idx="17">
                  <c:v>8.6860503338469712</c:v>
                </c:pt>
                <c:pt idx="18">
                  <c:v>8.6520612028857258</c:v>
                </c:pt>
                <c:pt idx="19">
                  <c:v>8.6128434007370149</c:v>
                </c:pt>
                <c:pt idx="20">
                  <c:v>8.5750925062698133</c:v>
                </c:pt>
                <c:pt idx="21">
                  <c:v>8.5385228534228172</c:v>
                </c:pt>
                <c:pt idx="22">
                  <c:v>8.4972272473441546</c:v>
                </c:pt>
                <c:pt idx="23">
                  <c:v>8.4647245706783707</c:v>
                </c:pt>
                <c:pt idx="24">
                  <c:v>8.4587233719588024</c:v>
                </c:pt>
                <c:pt idx="25">
                  <c:v>8.448356897663162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18.257279488277646</c:v>
                </c:pt>
                <c:pt idx="1">
                  <c:v>18.243366015374921</c:v>
                </c:pt>
                <c:pt idx="2">
                  <c:v>18.550650312077657</c:v>
                </c:pt>
                <c:pt idx="3">
                  <c:v>16.949471771759175</c:v>
                </c:pt>
                <c:pt idx="4">
                  <c:v>19.221353905139932</c:v>
                </c:pt>
                <c:pt idx="5">
                  <c:v>18.394198265645997</c:v>
                </c:pt>
                <c:pt idx="6">
                  <c:v>20.551876725875264</c:v>
                </c:pt>
                <c:pt idx="7">
                  <c:v>18.66426328080658</c:v>
                </c:pt>
                <c:pt idx="8">
                  <c:v>19.805738921902087</c:v>
                </c:pt>
                <c:pt idx="9">
                  <c:v>20.136665370551423</c:v>
                </c:pt>
                <c:pt idx="10">
                  <c:v>16.792105447756803</c:v>
                </c:pt>
                <c:pt idx="11">
                  <c:v>17.238008150484411</c:v>
                </c:pt>
                <c:pt idx="12">
                  <c:v>17.162552187165151</c:v>
                </c:pt>
                <c:pt idx="13">
                  <c:v>17.179917634139453</c:v>
                </c:pt>
                <c:pt idx="14">
                  <c:v>17.206541775724272</c:v>
                </c:pt>
                <c:pt idx="15">
                  <c:v>17.166864584230911</c:v>
                </c:pt>
                <c:pt idx="16">
                  <c:v>17.132163620066621</c:v>
                </c:pt>
                <c:pt idx="17">
                  <c:v>17.09776139637453</c:v>
                </c:pt>
                <c:pt idx="18">
                  <c:v>17.057445606807295</c:v>
                </c:pt>
                <c:pt idx="19">
                  <c:v>17.019100310214434</c:v>
                </c:pt>
                <c:pt idx="20">
                  <c:v>16.985957414650759</c:v>
                </c:pt>
                <c:pt idx="21">
                  <c:v>16.939892952052652</c:v>
                </c:pt>
                <c:pt idx="22">
                  <c:v>16.911826102128174</c:v>
                </c:pt>
                <c:pt idx="23">
                  <c:v>16.894839445385681</c:v>
                </c:pt>
                <c:pt idx="24">
                  <c:v>16.886506536239224</c:v>
                </c:pt>
                <c:pt idx="25">
                  <c:v>16.881318598514863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7.9314072828047468</c:v>
                </c:pt>
                <c:pt idx="1">
                  <c:v>7.9325137727056996</c:v>
                </c:pt>
                <c:pt idx="2">
                  <c:v>7.8363715912002467</c:v>
                </c:pt>
                <c:pt idx="3">
                  <c:v>7.4152548881248652</c:v>
                </c:pt>
                <c:pt idx="4">
                  <c:v>8.5249208927384093</c:v>
                </c:pt>
                <c:pt idx="5">
                  <c:v>8.1336458223531736</c:v>
                </c:pt>
                <c:pt idx="6">
                  <c:v>8.5339720094575355</c:v>
                </c:pt>
                <c:pt idx="7">
                  <c:v>7.7074528324293246</c:v>
                </c:pt>
                <c:pt idx="8">
                  <c:v>7.4107094750588498</c:v>
                </c:pt>
                <c:pt idx="9">
                  <c:v>7.3418685613933601</c:v>
                </c:pt>
                <c:pt idx="10">
                  <c:v>6.4936373865476549</c:v>
                </c:pt>
                <c:pt idx="11">
                  <c:v>11.29453923765214</c:v>
                </c:pt>
                <c:pt idx="12">
                  <c:v>11.471272595311792</c:v>
                </c:pt>
                <c:pt idx="13">
                  <c:v>11.692277480133532</c:v>
                </c:pt>
                <c:pt idx="14">
                  <c:v>11.913444634246092</c:v>
                </c:pt>
                <c:pt idx="15">
                  <c:v>12.056231734579024</c:v>
                </c:pt>
                <c:pt idx="16">
                  <c:v>12.159866725479054</c:v>
                </c:pt>
                <c:pt idx="17">
                  <c:v>12.292886763493501</c:v>
                </c:pt>
                <c:pt idx="18">
                  <c:v>12.464837867262942</c:v>
                </c:pt>
                <c:pt idx="19">
                  <c:v>12.643174171039435</c:v>
                </c:pt>
                <c:pt idx="20">
                  <c:v>12.81309647724486</c:v>
                </c:pt>
                <c:pt idx="21">
                  <c:v>12.971681190371111</c:v>
                </c:pt>
                <c:pt idx="22">
                  <c:v>13.12925666777514</c:v>
                </c:pt>
                <c:pt idx="23">
                  <c:v>13.285360381741103</c:v>
                </c:pt>
                <c:pt idx="24">
                  <c:v>13.437430664986888</c:v>
                </c:pt>
                <c:pt idx="25">
                  <c:v>13.595436503429541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61.095294990053908</c:v>
                </c:pt>
                <c:pt idx="1">
                  <c:v>62.478518181889413</c:v>
                </c:pt>
                <c:pt idx="2">
                  <c:v>65.278656539450225</c:v>
                </c:pt>
                <c:pt idx="3">
                  <c:v>60.309209672568095</c:v>
                </c:pt>
                <c:pt idx="4">
                  <c:v>62.90412280922591</c:v>
                </c:pt>
                <c:pt idx="5">
                  <c:v>63.872603333170538</c:v>
                </c:pt>
                <c:pt idx="6">
                  <c:v>63.423502866857156</c:v>
                </c:pt>
                <c:pt idx="7">
                  <c:v>61.280735321689384</c:v>
                </c:pt>
                <c:pt idx="8">
                  <c:v>60.813950489765652</c:v>
                </c:pt>
                <c:pt idx="9">
                  <c:v>62.815410432500649</c:v>
                </c:pt>
                <c:pt idx="10">
                  <c:v>57.127926329956296</c:v>
                </c:pt>
                <c:pt idx="11">
                  <c:v>52.408356458700524</c:v>
                </c:pt>
                <c:pt idx="12">
                  <c:v>52.249192636467207</c:v>
                </c:pt>
                <c:pt idx="13">
                  <c:v>52.051994089146213</c:v>
                </c:pt>
                <c:pt idx="14">
                  <c:v>51.885635034916497</c:v>
                </c:pt>
                <c:pt idx="15">
                  <c:v>51.590419543057664</c:v>
                </c:pt>
                <c:pt idx="16">
                  <c:v>51.286041316753895</c:v>
                </c:pt>
                <c:pt idx="17">
                  <c:v>50.927876302102995</c:v>
                </c:pt>
                <c:pt idx="18">
                  <c:v>50.532802909579836</c:v>
                </c:pt>
                <c:pt idx="19">
                  <c:v>50.139898859416682</c:v>
                </c:pt>
                <c:pt idx="20">
                  <c:v>49.757246327104397</c:v>
                </c:pt>
                <c:pt idx="21">
                  <c:v>49.384711039739258</c:v>
                </c:pt>
                <c:pt idx="22">
                  <c:v>49.0128485719829</c:v>
                </c:pt>
                <c:pt idx="23">
                  <c:v>48.669937050962631</c:v>
                </c:pt>
                <c:pt idx="24">
                  <c:v>48.290576687959351</c:v>
                </c:pt>
                <c:pt idx="25">
                  <c:v>47.849737748519331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62.702682534186302</c:v>
                </c:pt>
                <c:pt idx="1">
                  <c:v>68.439287217979825</c:v>
                </c:pt>
                <c:pt idx="2">
                  <c:v>71.679998124512338</c:v>
                </c:pt>
                <c:pt idx="3">
                  <c:v>72.583734514275392</c:v>
                </c:pt>
                <c:pt idx="4">
                  <c:v>74.238116087255889</c:v>
                </c:pt>
                <c:pt idx="5">
                  <c:v>75.226788953755346</c:v>
                </c:pt>
                <c:pt idx="6">
                  <c:v>79.546657914072384</c:v>
                </c:pt>
                <c:pt idx="7">
                  <c:v>78.03754312106885</c:v>
                </c:pt>
                <c:pt idx="8">
                  <c:v>79.862228796818613</c:v>
                </c:pt>
                <c:pt idx="9">
                  <c:v>84.443133949959815</c:v>
                </c:pt>
                <c:pt idx="10">
                  <c:v>84.475671806726325</c:v>
                </c:pt>
                <c:pt idx="11">
                  <c:v>76.834463700543239</c:v>
                </c:pt>
                <c:pt idx="12">
                  <c:v>77.724609436672793</c:v>
                </c:pt>
                <c:pt idx="13">
                  <c:v>78.837756542017331</c:v>
                </c:pt>
                <c:pt idx="14">
                  <c:v>79.964829647459482</c:v>
                </c:pt>
                <c:pt idx="15">
                  <c:v>80.831403027676956</c:v>
                </c:pt>
                <c:pt idx="16">
                  <c:v>81.65306715616309</c:v>
                </c:pt>
                <c:pt idx="17">
                  <c:v>82.444113034285309</c:v>
                </c:pt>
                <c:pt idx="18">
                  <c:v>83.220629050041126</c:v>
                </c:pt>
                <c:pt idx="19">
                  <c:v>83.971774777682398</c:v>
                </c:pt>
                <c:pt idx="20">
                  <c:v>84.761737597136047</c:v>
                </c:pt>
                <c:pt idx="21">
                  <c:v>85.536044066144257</c:v>
                </c:pt>
                <c:pt idx="22">
                  <c:v>86.341625618139261</c:v>
                </c:pt>
                <c:pt idx="23">
                  <c:v>87.124853805276132</c:v>
                </c:pt>
                <c:pt idx="24">
                  <c:v>87.981715768074764</c:v>
                </c:pt>
                <c:pt idx="25">
                  <c:v>88.800036898175847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141.4526782376347</c:v>
                </c:pt>
                <c:pt idx="1">
                  <c:v>136.71637384949651</c:v>
                </c:pt>
                <c:pt idx="2">
                  <c:v>139.66995626238236</c:v>
                </c:pt>
                <c:pt idx="3">
                  <c:v>141.12532005486133</c:v>
                </c:pt>
                <c:pt idx="4">
                  <c:v>142.44614032186993</c:v>
                </c:pt>
                <c:pt idx="5">
                  <c:v>143.72634342529403</c:v>
                </c:pt>
                <c:pt idx="6">
                  <c:v>154.06259241625224</c:v>
                </c:pt>
                <c:pt idx="7">
                  <c:v>144.82705961234166</c:v>
                </c:pt>
                <c:pt idx="8">
                  <c:v>151.13615281245023</c:v>
                </c:pt>
                <c:pt idx="9">
                  <c:v>163.49788434727236</c:v>
                </c:pt>
                <c:pt idx="10">
                  <c:v>167.34954123329754</c:v>
                </c:pt>
                <c:pt idx="11">
                  <c:v>172.82443471078679</c:v>
                </c:pt>
                <c:pt idx="12">
                  <c:v>174.31163440623891</c:v>
                </c:pt>
                <c:pt idx="13">
                  <c:v>176.42626450234974</c:v>
                </c:pt>
                <c:pt idx="14">
                  <c:v>178.66498354303798</c:v>
                </c:pt>
                <c:pt idx="15">
                  <c:v>180.48217321351956</c:v>
                </c:pt>
                <c:pt idx="16">
                  <c:v>182.2116494402907</c:v>
                </c:pt>
                <c:pt idx="17">
                  <c:v>183.86319510381873</c:v>
                </c:pt>
                <c:pt idx="18">
                  <c:v>185.50434195193048</c:v>
                </c:pt>
                <c:pt idx="19">
                  <c:v>187.12037564675097</c:v>
                </c:pt>
                <c:pt idx="20">
                  <c:v>188.80548997155447</c:v>
                </c:pt>
                <c:pt idx="21">
                  <c:v>190.44205179426828</c:v>
                </c:pt>
                <c:pt idx="22">
                  <c:v>192.08597215057932</c:v>
                </c:pt>
                <c:pt idx="23">
                  <c:v>193.76904876766207</c:v>
                </c:pt>
                <c:pt idx="24">
                  <c:v>195.49704991914157</c:v>
                </c:pt>
                <c:pt idx="25">
                  <c:v>197.16947633500382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82.880112850118195</c:v>
                </c:pt>
                <c:pt idx="1">
                  <c:v>83.876081675339094</c:v>
                </c:pt>
                <c:pt idx="2">
                  <c:v>87.859300401138086</c:v>
                </c:pt>
                <c:pt idx="3">
                  <c:v>85.553412611613368</c:v>
                </c:pt>
                <c:pt idx="4">
                  <c:v>88.709359840064693</c:v>
                </c:pt>
                <c:pt idx="5">
                  <c:v>90.554057497736864</c:v>
                </c:pt>
                <c:pt idx="6">
                  <c:v>92.573621025033077</c:v>
                </c:pt>
                <c:pt idx="7">
                  <c:v>91.48313267142241</c:v>
                </c:pt>
                <c:pt idx="8">
                  <c:v>92.440241564599006</c:v>
                </c:pt>
                <c:pt idx="9">
                  <c:v>94.541913472324097</c:v>
                </c:pt>
                <c:pt idx="10">
                  <c:v>97.219178111583005</c:v>
                </c:pt>
                <c:pt idx="11">
                  <c:v>97.749693582071217</c:v>
                </c:pt>
                <c:pt idx="12">
                  <c:v>98.602914340898764</c:v>
                </c:pt>
                <c:pt idx="13">
                  <c:v>99.703134919824947</c:v>
                </c:pt>
                <c:pt idx="14">
                  <c:v>100.88678342041358</c:v>
                </c:pt>
                <c:pt idx="15">
                  <c:v>101.79139270057098</c:v>
                </c:pt>
                <c:pt idx="16">
                  <c:v>102.6384467529105</c:v>
                </c:pt>
                <c:pt idx="17">
                  <c:v>103.40895261836624</c:v>
                </c:pt>
                <c:pt idx="18">
                  <c:v>104.18727235782856</c:v>
                </c:pt>
                <c:pt idx="19">
                  <c:v>104.97659730182818</c:v>
                </c:pt>
                <c:pt idx="20">
                  <c:v>105.79507144770673</c:v>
                </c:pt>
                <c:pt idx="21">
                  <c:v>106.57080338498226</c:v>
                </c:pt>
                <c:pt idx="22">
                  <c:v>107.38261036146574</c:v>
                </c:pt>
                <c:pt idx="23">
                  <c:v>108.19228285841606</c:v>
                </c:pt>
                <c:pt idx="24">
                  <c:v>109.01357318105948</c:v>
                </c:pt>
                <c:pt idx="25">
                  <c:v>109.79734195395366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77.215894445207852</c:v>
                </c:pt>
                <c:pt idx="1">
                  <c:v>73.526418413726816</c:v>
                </c:pt>
                <c:pt idx="2">
                  <c:v>74.637818993751097</c:v>
                </c:pt>
                <c:pt idx="3">
                  <c:v>71.802633573548917</c:v>
                </c:pt>
                <c:pt idx="4">
                  <c:v>73.316436581133615</c:v>
                </c:pt>
                <c:pt idx="5">
                  <c:v>72.807962167493002</c:v>
                </c:pt>
                <c:pt idx="6">
                  <c:v>70.992870096170805</c:v>
                </c:pt>
                <c:pt idx="7">
                  <c:v>70.086152584318626</c:v>
                </c:pt>
                <c:pt idx="8">
                  <c:v>70.966249621608597</c:v>
                </c:pt>
                <c:pt idx="9">
                  <c:v>69.190803110094905</c:v>
                </c:pt>
                <c:pt idx="10">
                  <c:v>69.164256990377339</c:v>
                </c:pt>
                <c:pt idx="11">
                  <c:v>70.793336982183504</c:v>
                </c:pt>
                <c:pt idx="12">
                  <c:v>70.221380748767672</c:v>
                </c:pt>
                <c:pt idx="13">
                  <c:v>69.775135070907012</c:v>
                </c:pt>
                <c:pt idx="14">
                  <c:v>69.365900279845548</c:v>
                </c:pt>
                <c:pt idx="15">
                  <c:v>68.774983106848822</c:v>
                </c:pt>
                <c:pt idx="16">
                  <c:v>68.154606015090863</c:v>
                </c:pt>
                <c:pt idx="17">
                  <c:v>67.504694420416584</c:v>
                </c:pt>
                <c:pt idx="18">
                  <c:v>66.854980740864377</c:v>
                </c:pt>
                <c:pt idx="19">
                  <c:v>66.218019152835765</c:v>
                </c:pt>
                <c:pt idx="20">
                  <c:v>65.652088160577023</c:v>
                </c:pt>
                <c:pt idx="21">
                  <c:v>65.140398522248987</c:v>
                </c:pt>
                <c:pt idx="22">
                  <c:v>64.575109607099108</c:v>
                </c:pt>
                <c:pt idx="23">
                  <c:v>63.975207115652623</c:v>
                </c:pt>
                <c:pt idx="24">
                  <c:v>63.198879601473749</c:v>
                </c:pt>
                <c:pt idx="25">
                  <c:v>62.611494446049917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60.064138003381629</c:v>
                </c:pt>
                <c:pt idx="1">
                  <c:v>58.169785488142352</c:v>
                </c:pt>
                <c:pt idx="2">
                  <c:v>57.249403977750319</c:v>
                </c:pt>
                <c:pt idx="3">
                  <c:v>57.504073245464426</c:v>
                </c:pt>
                <c:pt idx="4">
                  <c:v>61.643363707609652</c:v>
                </c:pt>
                <c:pt idx="5">
                  <c:v>59.980877099422592</c:v>
                </c:pt>
                <c:pt idx="6">
                  <c:v>62.640873469993991</c:v>
                </c:pt>
                <c:pt idx="7">
                  <c:v>61.454350715146482</c:v>
                </c:pt>
                <c:pt idx="8">
                  <c:v>56.156990340115968</c:v>
                </c:pt>
                <c:pt idx="9">
                  <c:v>59.833551538023279</c:v>
                </c:pt>
                <c:pt idx="10">
                  <c:v>53.130638333109715</c:v>
                </c:pt>
                <c:pt idx="11">
                  <c:v>54.538028213915652</c:v>
                </c:pt>
                <c:pt idx="12">
                  <c:v>54.718105521756044</c:v>
                </c:pt>
                <c:pt idx="13">
                  <c:v>55.213080489777994</c:v>
                </c:pt>
                <c:pt idx="14">
                  <c:v>55.631354196960295</c:v>
                </c:pt>
                <c:pt idx="15">
                  <c:v>55.737674962588116</c:v>
                </c:pt>
                <c:pt idx="16">
                  <c:v>55.770697842590408</c:v>
                </c:pt>
                <c:pt idx="17">
                  <c:v>55.738215153902317</c:v>
                </c:pt>
                <c:pt idx="18">
                  <c:v>55.737994992191517</c:v>
                </c:pt>
                <c:pt idx="19">
                  <c:v>55.727254146674547</c:v>
                </c:pt>
                <c:pt idx="20">
                  <c:v>55.747120024339644</c:v>
                </c:pt>
                <c:pt idx="21">
                  <c:v>55.751134738987872</c:v>
                </c:pt>
                <c:pt idx="22">
                  <c:v>55.738499823752413</c:v>
                </c:pt>
                <c:pt idx="23">
                  <c:v>55.716011114709104</c:v>
                </c:pt>
                <c:pt idx="24">
                  <c:v>55.742527335545262</c:v>
                </c:pt>
                <c:pt idx="25">
                  <c:v>55.753089186819032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57.870306029796595</c:v>
                </c:pt>
                <c:pt idx="1">
                  <c:v>57.700479807409629</c:v>
                </c:pt>
                <c:pt idx="2">
                  <c:v>58.875184111677385</c:v>
                </c:pt>
                <c:pt idx="3">
                  <c:v>58.185740348015266</c:v>
                </c:pt>
                <c:pt idx="4">
                  <c:v>60.396606988335236</c:v>
                </c:pt>
                <c:pt idx="5">
                  <c:v>63.857754400406719</c:v>
                </c:pt>
                <c:pt idx="6">
                  <c:v>63.760712939324748</c:v>
                </c:pt>
                <c:pt idx="7">
                  <c:v>64.748843477426817</c:v>
                </c:pt>
                <c:pt idx="8">
                  <c:v>62.792095691838817</c:v>
                </c:pt>
                <c:pt idx="9">
                  <c:v>68.791539269799642</c:v>
                </c:pt>
                <c:pt idx="10">
                  <c:v>65.062987869591581</c:v>
                </c:pt>
                <c:pt idx="11">
                  <c:v>64.385075960863773</c:v>
                </c:pt>
                <c:pt idx="12">
                  <c:v>64.659762390159784</c:v>
                </c:pt>
                <c:pt idx="13">
                  <c:v>65.093496822405513</c:v>
                </c:pt>
                <c:pt idx="14">
                  <c:v>65.607570418315376</c:v>
                </c:pt>
                <c:pt idx="15">
                  <c:v>66.015872360150283</c:v>
                </c:pt>
                <c:pt idx="16">
                  <c:v>66.369051089415549</c:v>
                </c:pt>
                <c:pt idx="17">
                  <c:v>66.689173088899949</c:v>
                </c:pt>
                <c:pt idx="18">
                  <c:v>67.003085276379977</c:v>
                </c:pt>
                <c:pt idx="19">
                  <c:v>67.326525672181248</c:v>
                </c:pt>
                <c:pt idx="20">
                  <c:v>67.666134280268153</c:v>
                </c:pt>
                <c:pt idx="21">
                  <c:v>67.984187798705292</c:v>
                </c:pt>
                <c:pt idx="22">
                  <c:v>68.305469626387705</c:v>
                </c:pt>
                <c:pt idx="23">
                  <c:v>68.631668138142558</c:v>
                </c:pt>
                <c:pt idx="24">
                  <c:v>68.94672405904474</c:v>
                </c:pt>
                <c:pt idx="25">
                  <c:v>69.253162537067482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46.390607831451376</c:v>
                </c:pt>
                <c:pt idx="1">
                  <c:v>49.568064178464681</c:v>
                </c:pt>
                <c:pt idx="2">
                  <c:v>52.361410192434384</c:v>
                </c:pt>
                <c:pt idx="3">
                  <c:v>50.977652706201695</c:v>
                </c:pt>
                <c:pt idx="4">
                  <c:v>50.18239959126899</c:v>
                </c:pt>
                <c:pt idx="5">
                  <c:v>50.114676189201461</c:v>
                </c:pt>
                <c:pt idx="6">
                  <c:v>51.430291075609489</c:v>
                </c:pt>
                <c:pt idx="7">
                  <c:v>47.998760148571407</c:v>
                </c:pt>
                <c:pt idx="8">
                  <c:v>48.405206399786223</c:v>
                </c:pt>
                <c:pt idx="9">
                  <c:v>47.785168610646025</c:v>
                </c:pt>
                <c:pt idx="10">
                  <c:v>47.414019707104224</c:v>
                </c:pt>
                <c:pt idx="11">
                  <c:v>47.846403592150892</c:v>
                </c:pt>
                <c:pt idx="12">
                  <c:v>47.887545696918593</c:v>
                </c:pt>
                <c:pt idx="13">
                  <c:v>48.054824063242329</c:v>
                </c:pt>
                <c:pt idx="14">
                  <c:v>48.27007108204802</c:v>
                </c:pt>
                <c:pt idx="15">
                  <c:v>48.378475274678607</c:v>
                </c:pt>
                <c:pt idx="16">
                  <c:v>48.450491230664028</c:v>
                </c:pt>
                <c:pt idx="17">
                  <c:v>48.483081784492398</c:v>
                </c:pt>
                <c:pt idx="18">
                  <c:v>48.515548044227785</c:v>
                </c:pt>
                <c:pt idx="19">
                  <c:v>48.535436560639148</c:v>
                </c:pt>
                <c:pt idx="20">
                  <c:v>48.538965793148364</c:v>
                </c:pt>
                <c:pt idx="21">
                  <c:v>48.578571659076999</c:v>
                </c:pt>
                <c:pt idx="22">
                  <c:v>48.586554223345622</c:v>
                </c:pt>
                <c:pt idx="23">
                  <c:v>48.587066751373499</c:v>
                </c:pt>
                <c:pt idx="24">
                  <c:v>48.584292874516002</c:v>
                </c:pt>
                <c:pt idx="25">
                  <c:v>48.600548894803296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27.705877795364643</c:v>
                </c:pt>
                <c:pt idx="1">
                  <c:v>27.157477414845882</c:v>
                </c:pt>
                <c:pt idx="2">
                  <c:v>27.482899805703724</c:v>
                </c:pt>
                <c:pt idx="3">
                  <c:v>25.789968385326645</c:v>
                </c:pt>
                <c:pt idx="4">
                  <c:v>28.526533180497236</c:v>
                </c:pt>
                <c:pt idx="5">
                  <c:v>27.431291111166608</c:v>
                </c:pt>
                <c:pt idx="6">
                  <c:v>29.965906187228441</c:v>
                </c:pt>
                <c:pt idx="7">
                  <c:v>28.500969515585204</c:v>
                </c:pt>
                <c:pt idx="8">
                  <c:v>29.449174807958215</c:v>
                </c:pt>
                <c:pt idx="9">
                  <c:v>29.31372670798622</c:v>
                </c:pt>
                <c:pt idx="10">
                  <c:v>24.896142231706129</c:v>
                </c:pt>
                <c:pt idx="11">
                  <c:v>26.003667561132346</c:v>
                </c:pt>
                <c:pt idx="12">
                  <c:v>25.888582226808929</c:v>
                </c:pt>
                <c:pt idx="13">
                  <c:v>25.94503602019563</c:v>
                </c:pt>
                <c:pt idx="14">
                  <c:v>25.999427742757199</c:v>
                </c:pt>
                <c:pt idx="15">
                  <c:v>25.935374076329914</c:v>
                </c:pt>
                <c:pt idx="16">
                  <c:v>25.857082430642052</c:v>
                </c:pt>
                <c:pt idx="17">
                  <c:v>25.783811730221501</c:v>
                </c:pt>
                <c:pt idx="18">
                  <c:v>25.709506809693021</c:v>
                </c:pt>
                <c:pt idx="19">
                  <c:v>25.631943710951447</c:v>
                </c:pt>
                <c:pt idx="20">
                  <c:v>25.561049920920574</c:v>
                </c:pt>
                <c:pt idx="21">
                  <c:v>25.478415805475471</c:v>
                </c:pt>
                <c:pt idx="22">
                  <c:v>25.40905334947233</c:v>
                </c:pt>
                <c:pt idx="23">
                  <c:v>25.359564016064052</c:v>
                </c:pt>
                <c:pt idx="24">
                  <c:v>25.345229908198029</c:v>
                </c:pt>
                <c:pt idx="25">
                  <c:v>25.329675496178027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69.026702272858657</c:v>
                </c:pt>
                <c:pt idx="1">
                  <c:v>70.411031954595117</c:v>
                </c:pt>
                <c:pt idx="2">
                  <c:v>73.115028130650472</c:v>
                </c:pt>
                <c:pt idx="3">
                  <c:v>67.724464560692965</c:v>
                </c:pt>
                <c:pt idx="4">
                  <c:v>71.429043701964318</c:v>
                </c:pt>
                <c:pt idx="5">
                  <c:v>72.006249155523705</c:v>
                </c:pt>
                <c:pt idx="6">
                  <c:v>71.957474876314691</c:v>
                </c:pt>
                <c:pt idx="7">
                  <c:v>68.988188154118703</c:v>
                </c:pt>
                <c:pt idx="8">
                  <c:v>68.224659964824497</c:v>
                </c:pt>
                <c:pt idx="9">
                  <c:v>70.15727899389401</c:v>
                </c:pt>
                <c:pt idx="10">
                  <c:v>63.62156371650395</c:v>
                </c:pt>
                <c:pt idx="11">
                  <c:v>63.702895696352662</c:v>
                </c:pt>
                <c:pt idx="12">
                  <c:v>63.720465231779002</c:v>
                </c:pt>
                <c:pt idx="13">
                  <c:v>63.744271569279746</c:v>
                </c:pt>
                <c:pt idx="14">
                  <c:v>63.799079669162587</c:v>
                </c:pt>
                <c:pt idx="15">
                  <c:v>63.646651277636686</c:v>
                </c:pt>
                <c:pt idx="16">
                  <c:v>63.445908042232951</c:v>
                </c:pt>
                <c:pt idx="17">
                  <c:v>63.220763065596493</c:v>
                </c:pt>
                <c:pt idx="18">
                  <c:v>62.997640776842779</c:v>
                </c:pt>
                <c:pt idx="19">
                  <c:v>62.783073030456116</c:v>
                </c:pt>
                <c:pt idx="20">
                  <c:v>62.570342804349259</c:v>
                </c:pt>
                <c:pt idx="21">
                  <c:v>62.356392230110373</c:v>
                </c:pt>
                <c:pt idx="22">
                  <c:v>62.142105239758038</c:v>
                </c:pt>
                <c:pt idx="23">
                  <c:v>61.95529743270373</c:v>
                </c:pt>
                <c:pt idx="24">
                  <c:v>61.728007352946236</c:v>
                </c:pt>
                <c:pt idx="25">
                  <c:v>61.44517425194887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62.702682534186302</c:v>
                </c:pt>
                <c:pt idx="1">
                  <c:v>68.439287217979825</c:v>
                </c:pt>
                <c:pt idx="2">
                  <c:v>71.679998124512338</c:v>
                </c:pt>
                <c:pt idx="3">
                  <c:v>72.583734514275392</c:v>
                </c:pt>
                <c:pt idx="4">
                  <c:v>74.238116087255889</c:v>
                </c:pt>
                <c:pt idx="5">
                  <c:v>75.226788953755346</c:v>
                </c:pt>
                <c:pt idx="6">
                  <c:v>79.546657914072384</c:v>
                </c:pt>
                <c:pt idx="7">
                  <c:v>78.03754312106885</c:v>
                </c:pt>
                <c:pt idx="8">
                  <c:v>79.862228796818613</c:v>
                </c:pt>
                <c:pt idx="9">
                  <c:v>84.443133949959815</c:v>
                </c:pt>
                <c:pt idx="10">
                  <c:v>84.475671806726325</c:v>
                </c:pt>
                <c:pt idx="11">
                  <c:v>76.834463700543239</c:v>
                </c:pt>
                <c:pt idx="12">
                  <c:v>77.724609436672793</c:v>
                </c:pt>
                <c:pt idx="13">
                  <c:v>78.837756542017331</c:v>
                </c:pt>
                <c:pt idx="14">
                  <c:v>79.964829647459482</c:v>
                </c:pt>
                <c:pt idx="15">
                  <c:v>80.831403027676956</c:v>
                </c:pt>
                <c:pt idx="16">
                  <c:v>81.65306715616309</c:v>
                </c:pt>
                <c:pt idx="17">
                  <c:v>82.444113034285309</c:v>
                </c:pt>
                <c:pt idx="18">
                  <c:v>83.220629050041126</c:v>
                </c:pt>
                <c:pt idx="19">
                  <c:v>83.971774777682398</c:v>
                </c:pt>
                <c:pt idx="20">
                  <c:v>84.761737597136047</c:v>
                </c:pt>
                <c:pt idx="21">
                  <c:v>85.536044066144257</c:v>
                </c:pt>
                <c:pt idx="22">
                  <c:v>86.341625618139261</c:v>
                </c:pt>
                <c:pt idx="23">
                  <c:v>87.124853805276132</c:v>
                </c:pt>
                <c:pt idx="24">
                  <c:v>87.981715768074764</c:v>
                </c:pt>
                <c:pt idx="25">
                  <c:v>88.800036898175847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141.4526782376347</c:v>
                </c:pt>
                <c:pt idx="1">
                  <c:v>136.71637384949651</c:v>
                </c:pt>
                <c:pt idx="2">
                  <c:v>139.66995626238236</c:v>
                </c:pt>
                <c:pt idx="3">
                  <c:v>141.12532005486133</c:v>
                </c:pt>
                <c:pt idx="4">
                  <c:v>142.44614032186993</c:v>
                </c:pt>
                <c:pt idx="5">
                  <c:v>143.72634342529403</c:v>
                </c:pt>
                <c:pt idx="6">
                  <c:v>154.06259241625224</c:v>
                </c:pt>
                <c:pt idx="7">
                  <c:v>144.82705961234166</c:v>
                </c:pt>
                <c:pt idx="8">
                  <c:v>151.13615281245023</c:v>
                </c:pt>
                <c:pt idx="9">
                  <c:v>163.49788434727236</c:v>
                </c:pt>
                <c:pt idx="10">
                  <c:v>167.34954123329754</c:v>
                </c:pt>
                <c:pt idx="11">
                  <c:v>172.82443471078679</c:v>
                </c:pt>
                <c:pt idx="12">
                  <c:v>174.31163440623891</c:v>
                </c:pt>
                <c:pt idx="13">
                  <c:v>176.42626450234974</c:v>
                </c:pt>
                <c:pt idx="14">
                  <c:v>178.66498354303798</c:v>
                </c:pt>
                <c:pt idx="15">
                  <c:v>180.48217321351956</c:v>
                </c:pt>
                <c:pt idx="16">
                  <c:v>182.2116494402907</c:v>
                </c:pt>
                <c:pt idx="17">
                  <c:v>183.86319510381873</c:v>
                </c:pt>
                <c:pt idx="18">
                  <c:v>185.50434195193048</c:v>
                </c:pt>
                <c:pt idx="19">
                  <c:v>187.12037564675097</c:v>
                </c:pt>
                <c:pt idx="20">
                  <c:v>188.80548997155447</c:v>
                </c:pt>
                <c:pt idx="21">
                  <c:v>190.44205179426828</c:v>
                </c:pt>
                <c:pt idx="22">
                  <c:v>192.08597215057932</c:v>
                </c:pt>
                <c:pt idx="23">
                  <c:v>193.76904876766207</c:v>
                </c:pt>
                <c:pt idx="24">
                  <c:v>195.49704991914157</c:v>
                </c:pt>
                <c:pt idx="25">
                  <c:v>197.16947633500382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82.880112850118195</c:v>
                </c:pt>
                <c:pt idx="1">
                  <c:v>83.876081675339094</c:v>
                </c:pt>
                <c:pt idx="2">
                  <c:v>87.859300401138086</c:v>
                </c:pt>
                <c:pt idx="3">
                  <c:v>85.553412611613368</c:v>
                </c:pt>
                <c:pt idx="4">
                  <c:v>88.709359840064693</c:v>
                </c:pt>
                <c:pt idx="5">
                  <c:v>90.554057497736864</c:v>
                </c:pt>
                <c:pt idx="6">
                  <c:v>92.573621025033077</c:v>
                </c:pt>
                <c:pt idx="7">
                  <c:v>91.48313267142241</c:v>
                </c:pt>
                <c:pt idx="8">
                  <c:v>92.440241564599006</c:v>
                </c:pt>
                <c:pt idx="9">
                  <c:v>94.541913472324097</c:v>
                </c:pt>
                <c:pt idx="10">
                  <c:v>97.219178111583005</c:v>
                </c:pt>
                <c:pt idx="11">
                  <c:v>97.749693582071217</c:v>
                </c:pt>
                <c:pt idx="12">
                  <c:v>98.602914340898764</c:v>
                </c:pt>
                <c:pt idx="13">
                  <c:v>99.703134919824947</c:v>
                </c:pt>
                <c:pt idx="14">
                  <c:v>100.88678342041358</c:v>
                </c:pt>
                <c:pt idx="15">
                  <c:v>101.79139270057098</c:v>
                </c:pt>
                <c:pt idx="16">
                  <c:v>102.6384467529105</c:v>
                </c:pt>
                <c:pt idx="17">
                  <c:v>103.40895261836624</c:v>
                </c:pt>
                <c:pt idx="18">
                  <c:v>104.18727235782856</c:v>
                </c:pt>
                <c:pt idx="19">
                  <c:v>104.97659730182818</c:v>
                </c:pt>
                <c:pt idx="20">
                  <c:v>105.79507144770673</c:v>
                </c:pt>
                <c:pt idx="21">
                  <c:v>106.57080338498226</c:v>
                </c:pt>
                <c:pt idx="22">
                  <c:v>107.38261036146574</c:v>
                </c:pt>
                <c:pt idx="23">
                  <c:v>108.19228285841606</c:v>
                </c:pt>
                <c:pt idx="24">
                  <c:v>109.01357318105948</c:v>
                </c:pt>
                <c:pt idx="25">
                  <c:v>109.79734195395366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77.215894445207852</c:v>
                </c:pt>
                <c:pt idx="1">
                  <c:v>73.526418413726816</c:v>
                </c:pt>
                <c:pt idx="2">
                  <c:v>74.637818993751097</c:v>
                </c:pt>
                <c:pt idx="3">
                  <c:v>71.802633573548917</c:v>
                </c:pt>
                <c:pt idx="4">
                  <c:v>73.316436581133615</c:v>
                </c:pt>
                <c:pt idx="5">
                  <c:v>72.807962167493002</c:v>
                </c:pt>
                <c:pt idx="6">
                  <c:v>70.992870096170805</c:v>
                </c:pt>
                <c:pt idx="7">
                  <c:v>70.086152584318626</c:v>
                </c:pt>
                <c:pt idx="8">
                  <c:v>70.966249621608597</c:v>
                </c:pt>
                <c:pt idx="9">
                  <c:v>69.190803110094905</c:v>
                </c:pt>
                <c:pt idx="10">
                  <c:v>69.164256990377339</c:v>
                </c:pt>
                <c:pt idx="11">
                  <c:v>70.793336982183504</c:v>
                </c:pt>
                <c:pt idx="12">
                  <c:v>70.221380748767672</c:v>
                </c:pt>
                <c:pt idx="13">
                  <c:v>69.775135070907012</c:v>
                </c:pt>
                <c:pt idx="14">
                  <c:v>69.365900279845548</c:v>
                </c:pt>
                <c:pt idx="15">
                  <c:v>68.774983106848822</c:v>
                </c:pt>
                <c:pt idx="16">
                  <c:v>68.154606015090863</c:v>
                </c:pt>
                <c:pt idx="17">
                  <c:v>67.504694420416584</c:v>
                </c:pt>
                <c:pt idx="18">
                  <c:v>66.854980740864377</c:v>
                </c:pt>
                <c:pt idx="19">
                  <c:v>66.218019152835765</c:v>
                </c:pt>
                <c:pt idx="20">
                  <c:v>65.652088160577023</c:v>
                </c:pt>
                <c:pt idx="21">
                  <c:v>65.140398522248987</c:v>
                </c:pt>
                <c:pt idx="22">
                  <c:v>64.575109607099108</c:v>
                </c:pt>
                <c:pt idx="23">
                  <c:v>63.975207115652623</c:v>
                </c:pt>
                <c:pt idx="24">
                  <c:v>63.198879601473749</c:v>
                </c:pt>
                <c:pt idx="25">
                  <c:v>62.611494446049917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60.064138003381629</c:v>
                </c:pt>
                <c:pt idx="1">
                  <c:v>58.169785488142352</c:v>
                </c:pt>
                <c:pt idx="2">
                  <c:v>57.249403977750319</c:v>
                </c:pt>
                <c:pt idx="3">
                  <c:v>57.504073245464426</c:v>
                </c:pt>
                <c:pt idx="4">
                  <c:v>61.643363707609652</c:v>
                </c:pt>
                <c:pt idx="5">
                  <c:v>59.980877099422592</c:v>
                </c:pt>
                <c:pt idx="6">
                  <c:v>62.640873469993991</c:v>
                </c:pt>
                <c:pt idx="7">
                  <c:v>61.454350715146482</c:v>
                </c:pt>
                <c:pt idx="8">
                  <c:v>56.156990340115968</c:v>
                </c:pt>
                <c:pt idx="9">
                  <c:v>59.833551538023279</c:v>
                </c:pt>
                <c:pt idx="10">
                  <c:v>53.130638333109715</c:v>
                </c:pt>
                <c:pt idx="11">
                  <c:v>54.538028213915652</c:v>
                </c:pt>
                <c:pt idx="12">
                  <c:v>54.718105521756044</c:v>
                </c:pt>
                <c:pt idx="13">
                  <c:v>55.213080489777994</c:v>
                </c:pt>
                <c:pt idx="14">
                  <c:v>55.631354196960295</c:v>
                </c:pt>
                <c:pt idx="15">
                  <c:v>55.737674962588116</c:v>
                </c:pt>
                <c:pt idx="16">
                  <c:v>55.770697842590408</c:v>
                </c:pt>
                <c:pt idx="17">
                  <c:v>55.738215153902317</c:v>
                </c:pt>
                <c:pt idx="18">
                  <c:v>55.737994992191517</c:v>
                </c:pt>
                <c:pt idx="19">
                  <c:v>55.727254146674547</c:v>
                </c:pt>
                <c:pt idx="20">
                  <c:v>55.747120024339644</c:v>
                </c:pt>
                <c:pt idx="21">
                  <c:v>55.751134738987872</c:v>
                </c:pt>
                <c:pt idx="22">
                  <c:v>55.738499823752413</c:v>
                </c:pt>
                <c:pt idx="23">
                  <c:v>55.716011114709104</c:v>
                </c:pt>
                <c:pt idx="24">
                  <c:v>55.742527335545262</c:v>
                </c:pt>
                <c:pt idx="25">
                  <c:v>55.753089186819032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57.870306029796595</c:v>
                </c:pt>
                <c:pt idx="1">
                  <c:v>57.700479807409629</c:v>
                </c:pt>
                <c:pt idx="2">
                  <c:v>58.875184111677385</c:v>
                </c:pt>
                <c:pt idx="3">
                  <c:v>58.185740348015266</c:v>
                </c:pt>
                <c:pt idx="4">
                  <c:v>60.396606988335236</c:v>
                </c:pt>
                <c:pt idx="5">
                  <c:v>63.857754400406719</c:v>
                </c:pt>
                <c:pt idx="6">
                  <c:v>63.760712939324748</c:v>
                </c:pt>
                <c:pt idx="7">
                  <c:v>64.748843477426817</c:v>
                </c:pt>
                <c:pt idx="8">
                  <c:v>62.792095691838817</c:v>
                </c:pt>
                <c:pt idx="9">
                  <c:v>68.791539269799642</c:v>
                </c:pt>
                <c:pt idx="10">
                  <c:v>65.062987869591581</c:v>
                </c:pt>
                <c:pt idx="11">
                  <c:v>64.385075960863773</c:v>
                </c:pt>
                <c:pt idx="12">
                  <c:v>64.659762390159784</c:v>
                </c:pt>
                <c:pt idx="13">
                  <c:v>65.093496822405513</c:v>
                </c:pt>
                <c:pt idx="14">
                  <c:v>65.607570418315376</c:v>
                </c:pt>
                <c:pt idx="15">
                  <c:v>66.015872360150283</c:v>
                </c:pt>
                <c:pt idx="16">
                  <c:v>66.369051089415549</c:v>
                </c:pt>
                <c:pt idx="17">
                  <c:v>66.689173088899949</c:v>
                </c:pt>
                <c:pt idx="18">
                  <c:v>67.003085276379977</c:v>
                </c:pt>
                <c:pt idx="19">
                  <c:v>67.326525672181248</c:v>
                </c:pt>
                <c:pt idx="20">
                  <c:v>67.666134280268153</c:v>
                </c:pt>
                <c:pt idx="21">
                  <c:v>67.984187798705292</c:v>
                </c:pt>
                <c:pt idx="22">
                  <c:v>68.305469626387705</c:v>
                </c:pt>
                <c:pt idx="23">
                  <c:v>68.631668138142558</c:v>
                </c:pt>
                <c:pt idx="24">
                  <c:v>68.94672405904474</c:v>
                </c:pt>
                <c:pt idx="25">
                  <c:v>69.253162537067482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46.390607831451376</c:v>
                </c:pt>
                <c:pt idx="1">
                  <c:v>49.568064178464681</c:v>
                </c:pt>
                <c:pt idx="2">
                  <c:v>52.361410192434384</c:v>
                </c:pt>
                <c:pt idx="3">
                  <c:v>50.977652706201695</c:v>
                </c:pt>
                <c:pt idx="4">
                  <c:v>50.18239959126899</c:v>
                </c:pt>
                <c:pt idx="5">
                  <c:v>50.114676189201461</c:v>
                </c:pt>
                <c:pt idx="6">
                  <c:v>51.430291075609489</c:v>
                </c:pt>
                <c:pt idx="7">
                  <c:v>47.998760148571407</c:v>
                </c:pt>
                <c:pt idx="8">
                  <c:v>48.405206399786223</c:v>
                </c:pt>
                <c:pt idx="9">
                  <c:v>47.785168610646025</c:v>
                </c:pt>
                <c:pt idx="10">
                  <c:v>47.414019707104224</c:v>
                </c:pt>
                <c:pt idx="11">
                  <c:v>47.846403592150892</c:v>
                </c:pt>
                <c:pt idx="12">
                  <c:v>47.887545696918593</c:v>
                </c:pt>
                <c:pt idx="13">
                  <c:v>48.054824063242329</c:v>
                </c:pt>
                <c:pt idx="14">
                  <c:v>48.27007108204802</c:v>
                </c:pt>
                <c:pt idx="15">
                  <c:v>48.378475274678607</c:v>
                </c:pt>
                <c:pt idx="16">
                  <c:v>48.450491230664028</c:v>
                </c:pt>
                <c:pt idx="17">
                  <c:v>48.483081784492398</c:v>
                </c:pt>
                <c:pt idx="18">
                  <c:v>48.515548044227785</c:v>
                </c:pt>
                <c:pt idx="19">
                  <c:v>48.535436560639148</c:v>
                </c:pt>
                <c:pt idx="20">
                  <c:v>48.538965793148364</c:v>
                </c:pt>
                <c:pt idx="21">
                  <c:v>48.578571659076999</c:v>
                </c:pt>
                <c:pt idx="22">
                  <c:v>48.586554223345622</c:v>
                </c:pt>
                <c:pt idx="23">
                  <c:v>48.587066751373499</c:v>
                </c:pt>
                <c:pt idx="24">
                  <c:v>48.584292874516002</c:v>
                </c:pt>
                <c:pt idx="25">
                  <c:v>48.600548894803296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27.705877795364643</c:v>
                </c:pt>
                <c:pt idx="1">
                  <c:v>27.157477414845882</c:v>
                </c:pt>
                <c:pt idx="2">
                  <c:v>27.482899805703724</c:v>
                </c:pt>
                <c:pt idx="3">
                  <c:v>25.789968385326645</c:v>
                </c:pt>
                <c:pt idx="4">
                  <c:v>28.526533180497236</c:v>
                </c:pt>
                <c:pt idx="5">
                  <c:v>27.431291111166608</c:v>
                </c:pt>
                <c:pt idx="6">
                  <c:v>29.965906187228441</c:v>
                </c:pt>
                <c:pt idx="7">
                  <c:v>28.500969515585204</c:v>
                </c:pt>
                <c:pt idx="8">
                  <c:v>29.449174807958215</c:v>
                </c:pt>
                <c:pt idx="9">
                  <c:v>29.31372670798622</c:v>
                </c:pt>
                <c:pt idx="10">
                  <c:v>24.896142231706129</c:v>
                </c:pt>
                <c:pt idx="11">
                  <c:v>26.003667561132346</c:v>
                </c:pt>
                <c:pt idx="12">
                  <c:v>25.888582226808929</c:v>
                </c:pt>
                <c:pt idx="13">
                  <c:v>25.94503602019563</c:v>
                </c:pt>
                <c:pt idx="14">
                  <c:v>25.999427742757199</c:v>
                </c:pt>
                <c:pt idx="15">
                  <c:v>25.935374076329914</c:v>
                </c:pt>
                <c:pt idx="16">
                  <c:v>25.857082430642052</c:v>
                </c:pt>
                <c:pt idx="17">
                  <c:v>25.783811730221501</c:v>
                </c:pt>
                <c:pt idx="18">
                  <c:v>25.709506809693021</c:v>
                </c:pt>
                <c:pt idx="19">
                  <c:v>25.631943710951447</c:v>
                </c:pt>
                <c:pt idx="20">
                  <c:v>25.561049920920574</c:v>
                </c:pt>
                <c:pt idx="21">
                  <c:v>25.478415805475471</c:v>
                </c:pt>
                <c:pt idx="22">
                  <c:v>25.40905334947233</c:v>
                </c:pt>
                <c:pt idx="23">
                  <c:v>25.359564016064052</c:v>
                </c:pt>
                <c:pt idx="24">
                  <c:v>25.345229908198029</c:v>
                </c:pt>
                <c:pt idx="25">
                  <c:v>25.329675496178027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69.026702272858657</c:v>
                </c:pt>
                <c:pt idx="1">
                  <c:v>70.411031954595117</c:v>
                </c:pt>
                <c:pt idx="2">
                  <c:v>73.115028130650472</c:v>
                </c:pt>
                <c:pt idx="3">
                  <c:v>67.724464560692965</c:v>
                </c:pt>
                <c:pt idx="4">
                  <c:v>71.429043701964318</c:v>
                </c:pt>
                <c:pt idx="5">
                  <c:v>72.006249155523705</c:v>
                </c:pt>
                <c:pt idx="6">
                  <c:v>71.957474876314691</c:v>
                </c:pt>
                <c:pt idx="7">
                  <c:v>68.988188154118703</c:v>
                </c:pt>
                <c:pt idx="8">
                  <c:v>68.224659964824497</c:v>
                </c:pt>
                <c:pt idx="9">
                  <c:v>70.15727899389401</c:v>
                </c:pt>
                <c:pt idx="10">
                  <c:v>63.62156371650395</c:v>
                </c:pt>
                <c:pt idx="11">
                  <c:v>63.702895696352662</c:v>
                </c:pt>
                <c:pt idx="12">
                  <c:v>63.720465231779002</c:v>
                </c:pt>
                <c:pt idx="13">
                  <c:v>63.744271569279746</c:v>
                </c:pt>
                <c:pt idx="14">
                  <c:v>63.799079669162587</c:v>
                </c:pt>
                <c:pt idx="15">
                  <c:v>63.646651277636686</c:v>
                </c:pt>
                <c:pt idx="16">
                  <c:v>63.445908042232951</c:v>
                </c:pt>
                <c:pt idx="17">
                  <c:v>63.220763065596493</c:v>
                </c:pt>
                <c:pt idx="18">
                  <c:v>62.997640776842779</c:v>
                </c:pt>
                <c:pt idx="19">
                  <c:v>62.783073030456116</c:v>
                </c:pt>
                <c:pt idx="20">
                  <c:v>62.570342804349259</c:v>
                </c:pt>
                <c:pt idx="21">
                  <c:v>62.356392230110373</c:v>
                </c:pt>
                <c:pt idx="22">
                  <c:v>62.142105239758038</c:v>
                </c:pt>
                <c:pt idx="23">
                  <c:v>61.95529743270373</c:v>
                </c:pt>
                <c:pt idx="24">
                  <c:v>61.728007352946236</c:v>
                </c:pt>
                <c:pt idx="25">
                  <c:v>61.44517425194887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88.800036898175847</c:v>
                </c:pt>
                <c:pt idx="1">
                  <c:v>197.16947633500382</c:v>
                </c:pt>
                <c:pt idx="2">
                  <c:v>109.79734195395366</c:v>
                </c:pt>
                <c:pt idx="3">
                  <c:v>62.611494446049917</c:v>
                </c:pt>
                <c:pt idx="4">
                  <c:v>55.753089186819032</c:v>
                </c:pt>
                <c:pt idx="5">
                  <c:v>69.253162537067482</c:v>
                </c:pt>
                <c:pt idx="6">
                  <c:v>48.600548894803296</c:v>
                </c:pt>
                <c:pt idx="7">
                  <c:v>25.329675496178027</c:v>
                </c:pt>
                <c:pt idx="8">
                  <c:v>61.44517425194887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84.475671806726325</c:v>
                </c:pt>
                <c:pt idx="1">
                  <c:v>167.34954123329754</c:v>
                </c:pt>
                <c:pt idx="2">
                  <c:v>97.219178111583005</c:v>
                </c:pt>
                <c:pt idx="3">
                  <c:v>69.164256990377339</c:v>
                </c:pt>
                <c:pt idx="4">
                  <c:v>53.130638333109715</c:v>
                </c:pt>
                <c:pt idx="5">
                  <c:v>65.062987869591581</c:v>
                </c:pt>
                <c:pt idx="6">
                  <c:v>47.414019707104224</c:v>
                </c:pt>
                <c:pt idx="7">
                  <c:v>24.896142231706129</c:v>
                </c:pt>
                <c:pt idx="8">
                  <c:v>63.62156371650395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12.354615852047395</c:v>
                </c:pt>
                <c:pt idx="1">
                  <c:v>27.43189330722408</c:v>
                </c:pt>
                <c:pt idx="2">
                  <c:v>15.275939389219442</c:v>
                </c:pt>
                <c:pt idx="3">
                  <c:v>8.7110432475443709</c:v>
                </c:pt>
                <c:pt idx="4">
                  <c:v>7.7568436177331836</c:v>
                </c:pt>
                <c:pt idx="5">
                  <c:v>9.6350885604468086</c:v>
                </c:pt>
                <c:pt idx="6">
                  <c:v>6.7617214222832791</c:v>
                </c:pt>
                <c:pt idx="7">
                  <c:v>3.5240797340110785</c:v>
                </c:pt>
                <c:pt idx="8">
                  <c:v>8.5487748694903534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12.564539619701867</c:v>
                </c:pt>
                <c:pt idx="1">
                  <c:v>24.890834203431272</c:v>
                </c:pt>
                <c:pt idx="2">
                  <c:v>14.459952659181752</c:v>
                </c:pt>
                <c:pt idx="3">
                  <c:v>10.287187170420857</c:v>
                </c:pt>
                <c:pt idx="4">
                  <c:v>7.9024173004949532</c:v>
                </c:pt>
                <c:pt idx="5">
                  <c:v>9.677182452410797</c:v>
                </c:pt>
                <c:pt idx="6">
                  <c:v>7.0521526067556071</c:v>
                </c:pt>
                <c:pt idx="7">
                  <c:v>3.7029426195471506</c:v>
                </c:pt>
                <c:pt idx="8">
                  <c:v>9.462791368055754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11.472640017592536</c:v>
                </c:pt>
                <c:pt idx="1">
                  <c:v>21.91932717182609</c:v>
                </c:pt>
                <c:pt idx="2">
                  <c:v>13.810161489712893</c:v>
                </c:pt>
                <c:pt idx="3">
                  <c:v>11.103751096908214</c:v>
                </c:pt>
                <c:pt idx="4">
                  <c:v>9.147526040546003</c:v>
                </c:pt>
                <c:pt idx="5">
                  <c:v>9.7387784159984356</c:v>
                </c:pt>
                <c:pt idx="6">
                  <c:v>7.6428576510206474</c:v>
                </c:pt>
                <c:pt idx="7">
                  <c:v>4.1834741654288052</c:v>
                </c:pt>
                <c:pt idx="8">
                  <c:v>10.981483950966391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0.10027471623499153</c:v>
                </c:pt>
                <c:pt idx="1">
                  <c:v>0.10940395837040089</c:v>
                </c:pt>
                <c:pt idx="2">
                  <c:v>0.11148941041031203</c:v>
                </c:pt>
                <c:pt idx="3">
                  <c:v>0.11498468034584781</c:v>
                </c:pt>
                <c:pt idx="4">
                  <c:v>0.11405666733332914</c:v>
                </c:pt>
                <c:pt idx="5">
                  <c:v>0.11472640017592536</c:v>
                </c:pt>
                <c:pt idx="6">
                  <c:v>0.1175107328724381</c:v>
                </c:pt>
                <c:pt idx="7">
                  <c:v>0.11893700609040783</c:v>
                </c:pt>
                <c:pt idx="8">
                  <c:v>0.12110741924777588</c:v>
                </c:pt>
                <c:pt idx="9">
                  <c:v>0.1228165513303805</c:v>
                </c:pt>
                <c:pt idx="10">
                  <c:v>0.12564539619701867</c:v>
                </c:pt>
                <c:pt idx="11">
                  <c:v>0.11388316159789295</c:v>
                </c:pt>
                <c:pt idx="12">
                  <c:v>0.11468289144971522</c:v>
                </c:pt>
                <c:pt idx="13">
                  <c:v>0.1154636273980801</c:v>
                </c:pt>
                <c:pt idx="14">
                  <c:v>0.11619586109571409</c:v>
                </c:pt>
                <c:pt idx="15">
                  <c:v>0.1168769581975508</c:v>
                </c:pt>
                <c:pt idx="16">
                  <c:v>0.11756237793360469</c:v>
                </c:pt>
                <c:pt idx="17">
                  <c:v>0.11826116142945618</c:v>
                </c:pt>
                <c:pt idx="18">
                  <c:v>0.11893231691898909</c:v>
                </c:pt>
                <c:pt idx="19">
                  <c:v>0.11956834813158992</c:v>
                </c:pt>
                <c:pt idx="20">
                  <c:v>0.12021270461288504</c:v>
                </c:pt>
                <c:pt idx="21">
                  <c:v>0.12084127168383767</c:v>
                </c:pt>
                <c:pt idx="22">
                  <c:v>0.12151088583925138</c:v>
                </c:pt>
                <c:pt idx="23">
                  <c:v>0.12214146957677111</c:v>
                </c:pt>
                <c:pt idx="24">
                  <c:v>0.12287297010504301</c:v>
                </c:pt>
                <c:pt idx="25">
                  <c:v>0.12354615852047394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0.22621244574703825</c:v>
                </c:pt>
                <c:pt idx="1">
                  <c:v>0.2185486301974959</c:v>
                </c:pt>
                <c:pt idx="2">
                  <c:v>0.21723941801279192</c:v>
                </c:pt>
                <c:pt idx="3">
                  <c:v>0.22356592594477492</c:v>
                </c:pt>
                <c:pt idx="4">
                  <c:v>0.21884892688430271</c:v>
                </c:pt>
                <c:pt idx="5">
                  <c:v>0.21919327171826089</c:v>
                </c:pt>
                <c:pt idx="6">
                  <c:v>0.22758980223427833</c:v>
                </c:pt>
                <c:pt idx="7">
                  <c:v>0.22073089672294399</c:v>
                </c:pt>
                <c:pt idx="8">
                  <c:v>0.22919106688996485</c:v>
                </c:pt>
                <c:pt idx="9">
                  <c:v>0.2377960808186578</c:v>
                </c:pt>
                <c:pt idx="10">
                  <c:v>0.24890834203431272</c:v>
                </c:pt>
                <c:pt idx="11">
                  <c:v>0.25615839661406886</c:v>
                </c:pt>
                <c:pt idx="12">
                  <c:v>0.25719733289005109</c:v>
                </c:pt>
                <c:pt idx="13">
                  <c:v>0.25838909376978042</c:v>
                </c:pt>
                <c:pt idx="14">
                  <c:v>0.2596157798617213</c:v>
                </c:pt>
                <c:pt idx="15">
                  <c:v>0.26096549885267878</c:v>
                </c:pt>
                <c:pt idx="16">
                  <c:v>0.26234452105070855</c:v>
                </c:pt>
                <c:pt idx="17">
                  <c:v>0.26374078386974542</c:v>
                </c:pt>
                <c:pt idx="18">
                  <c:v>0.26510808003637187</c:v>
                </c:pt>
                <c:pt idx="19">
                  <c:v>0.26644279315376534</c:v>
                </c:pt>
                <c:pt idx="20">
                  <c:v>0.2677719834286218</c:v>
                </c:pt>
                <c:pt idx="21">
                  <c:v>0.2690475105804836</c:v>
                </c:pt>
                <c:pt idx="22">
                  <c:v>0.2703277412975546</c:v>
                </c:pt>
                <c:pt idx="23">
                  <c:v>0.27164735825980835</c:v>
                </c:pt>
                <c:pt idx="24">
                  <c:v>0.27302608230169578</c:v>
                </c:pt>
                <c:pt idx="25">
                  <c:v>0.27431893307224081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0.13254265147330074</c:v>
                </c:pt>
                <c:pt idx="1">
                  <c:v>0.13408052188875513</c:v>
                </c:pt>
                <c:pt idx="2">
                  <c:v>0.13665432278290837</c:v>
                </c:pt>
                <c:pt idx="3">
                  <c:v>0.13553080269943996</c:v>
                </c:pt>
                <c:pt idx="4">
                  <c:v>0.13628974545553882</c:v>
                </c:pt>
                <c:pt idx="5">
                  <c:v>0.13810161489712894</c:v>
                </c:pt>
                <c:pt idx="6">
                  <c:v>0.13675488495139548</c:v>
                </c:pt>
                <c:pt idx="7">
                  <c:v>0.13942942681870435</c:v>
                </c:pt>
                <c:pt idx="8">
                  <c:v>0.14018140063448292</c:v>
                </c:pt>
                <c:pt idx="9">
                  <c:v>0.13750451014438705</c:v>
                </c:pt>
                <c:pt idx="10">
                  <c:v>0.14459952659181752</c:v>
                </c:pt>
                <c:pt idx="11">
                  <c:v>0.14488347564626564</c:v>
                </c:pt>
                <c:pt idx="12">
                  <c:v>0.14548889217894709</c:v>
                </c:pt>
                <c:pt idx="13">
                  <c:v>0.14602249132581166</c:v>
                </c:pt>
                <c:pt idx="14">
                  <c:v>0.14659728188496429</c:v>
                </c:pt>
                <c:pt idx="15">
                  <c:v>0.14718374176261068</c:v>
                </c:pt>
                <c:pt idx="16">
                  <c:v>0.14777668846911238</c:v>
                </c:pt>
                <c:pt idx="17">
                  <c:v>0.14833397302444046</c:v>
                </c:pt>
                <c:pt idx="18">
                  <c:v>0.14889617918575651</c:v>
                </c:pt>
                <c:pt idx="19">
                  <c:v>0.14947734956282824</c:v>
                </c:pt>
                <c:pt idx="20">
                  <c:v>0.15004307408006645</c:v>
                </c:pt>
                <c:pt idx="21">
                  <c:v>0.15055818334842477</c:v>
                </c:pt>
                <c:pt idx="22">
                  <c:v>0.15112242809118046</c:v>
                </c:pt>
                <c:pt idx="23">
                  <c:v>0.1516761733078785</c:v>
                </c:pt>
                <c:pt idx="24">
                  <c:v>0.15224551375912942</c:v>
                </c:pt>
                <c:pt idx="25">
                  <c:v>0.15275939389219442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0.1234843804346457</c:v>
                </c:pt>
                <c:pt idx="1">
                  <c:v>0.11753601690268289</c:v>
                </c:pt>
                <c:pt idx="2">
                  <c:v>0.11608993654645845</c:v>
                </c:pt>
                <c:pt idx="3">
                  <c:v>0.11374728683629216</c:v>
                </c:pt>
                <c:pt idx="4">
                  <c:v>0.11264063338259987</c:v>
                </c:pt>
                <c:pt idx="5">
                  <c:v>0.11103751096908214</c:v>
                </c:pt>
                <c:pt idx="6">
                  <c:v>0.10487460331432719</c:v>
                </c:pt>
                <c:pt idx="7">
                  <c:v>0.10681829313670202</c:v>
                </c:pt>
                <c:pt idx="8">
                  <c:v>0.10761707348829763</c:v>
                </c:pt>
                <c:pt idx="9">
                  <c:v>0.10063311751073713</c:v>
                </c:pt>
                <c:pt idx="10">
                  <c:v>0.10287187170420857</c:v>
                </c:pt>
                <c:pt idx="11">
                  <c:v>0.10492907280537307</c:v>
                </c:pt>
                <c:pt idx="12">
                  <c:v>0.10361185529560614</c:v>
                </c:pt>
                <c:pt idx="13">
                  <c:v>0.10219075923582548</c:v>
                </c:pt>
                <c:pt idx="14">
                  <c:v>0.10079469373261096</c:v>
                </c:pt>
                <c:pt idx="15">
                  <c:v>9.9444158143142961E-2</c:v>
                </c:pt>
                <c:pt idx="16">
                  <c:v>9.812757596647452E-2</c:v>
                </c:pt>
                <c:pt idx="17">
                  <c:v>9.6831456732139248E-2</c:v>
                </c:pt>
                <c:pt idx="18">
                  <c:v>9.5543831473615434E-2</c:v>
                </c:pt>
                <c:pt idx="19">
                  <c:v>9.4288577175039662E-2</c:v>
                </c:pt>
                <c:pt idx="20">
                  <c:v>9.3110586273932122E-2</c:v>
                </c:pt>
                <c:pt idx="21">
                  <c:v>9.2027269689178889E-2</c:v>
                </c:pt>
                <c:pt idx="22">
                  <c:v>9.0878283971953605E-2</c:v>
                </c:pt>
                <c:pt idx="23">
                  <c:v>8.9687677766994545E-2</c:v>
                </c:pt>
                <c:pt idx="24">
                  <c:v>8.8261907330998868E-2</c:v>
                </c:pt>
                <c:pt idx="25">
                  <c:v>8.71104324754437E-2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9.6055131148570769E-2</c:v>
                </c:pt>
                <c:pt idx="1">
                  <c:v>9.2987595994248967E-2</c:v>
                </c:pt>
                <c:pt idx="2">
                  <c:v>8.904439819786307E-2</c:v>
                </c:pt>
                <c:pt idx="3">
                  <c:v>9.1095994508432407E-2</c:v>
                </c:pt>
                <c:pt idx="4">
                  <c:v>9.4706560433760786E-2</c:v>
                </c:pt>
                <c:pt idx="5">
                  <c:v>9.1475260405460029E-2</c:v>
                </c:pt>
                <c:pt idx="6">
                  <c:v>9.2536570891263659E-2</c:v>
                </c:pt>
                <c:pt idx="7">
                  <c:v>9.3662565387916133E-2</c:v>
                </c:pt>
                <c:pt idx="8">
                  <c:v>8.5159508759974023E-2</c:v>
                </c:pt>
                <c:pt idx="9">
                  <c:v>8.7023658526260803E-2</c:v>
                </c:pt>
                <c:pt idx="10">
                  <c:v>7.902417300494953E-2</c:v>
                </c:pt>
                <c:pt idx="11">
                  <c:v>8.0835640429828215E-2</c:v>
                </c:pt>
                <c:pt idx="12">
                  <c:v>8.0736726776329995E-2</c:v>
                </c:pt>
                <c:pt idx="13">
                  <c:v>8.0863571374893958E-2</c:v>
                </c:pt>
                <c:pt idx="14">
                  <c:v>8.0837202221712451E-2</c:v>
                </c:pt>
                <c:pt idx="15">
                  <c:v>8.0593057433390278E-2</c:v>
                </c:pt>
                <c:pt idx="16">
                  <c:v>8.0297484047377937E-2</c:v>
                </c:pt>
                <c:pt idx="17">
                  <c:v>7.9953144227098233E-2</c:v>
                </c:pt>
                <c:pt idx="18">
                  <c:v>7.9656317916730196E-2</c:v>
                </c:pt>
                <c:pt idx="19">
                  <c:v>7.935065969331026E-2</c:v>
                </c:pt>
                <c:pt idx="20">
                  <c:v>7.9062938803314747E-2</c:v>
                </c:pt>
                <c:pt idx="21">
                  <c:v>7.876256253406555E-2</c:v>
                </c:pt>
                <c:pt idx="22">
                  <c:v>7.844228598253572E-2</c:v>
                </c:pt>
                <c:pt idx="23">
                  <c:v>7.8109003106231548E-2</c:v>
                </c:pt>
                <c:pt idx="24">
                  <c:v>7.7848560181925097E-2</c:v>
                </c:pt>
                <c:pt idx="25">
                  <c:v>7.7568436177331834E-2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9.2546734542116954E-2</c:v>
                </c:pt>
                <c:pt idx="1">
                  <c:v>9.2237385095728874E-2</c:v>
                </c:pt>
                <c:pt idx="2">
                  <c:v>9.1573098997679958E-2</c:v>
                </c:pt>
                <c:pt idx="3">
                  <c:v>9.2175868317814214E-2</c:v>
                </c:pt>
                <c:pt idx="4">
                  <c:v>9.279109000063801E-2</c:v>
                </c:pt>
                <c:pt idx="5">
                  <c:v>9.738778415998435E-2</c:v>
                </c:pt>
                <c:pt idx="6">
                  <c:v>9.4190859835529397E-2</c:v>
                </c:pt>
                <c:pt idx="7">
                  <c:v>9.8683701242029812E-2</c:v>
                </c:pt>
                <c:pt idx="8">
                  <c:v>9.5221342716908006E-2</c:v>
                </c:pt>
                <c:pt idx="9">
                  <c:v>0.10005241656274713</c:v>
                </c:pt>
                <c:pt idx="10">
                  <c:v>9.6771824524107972E-2</c:v>
                </c:pt>
                <c:pt idx="11">
                  <c:v>9.5430821756250783E-2</c:v>
                </c:pt>
                <c:pt idx="12">
                  <c:v>9.5405670933565098E-2</c:v>
                </c:pt>
                <c:pt idx="13">
                  <c:v>9.5334159580437255E-2</c:v>
                </c:pt>
                <c:pt idx="14">
                  <c:v>9.5333513155255623E-2</c:v>
                </c:pt>
                <c:pt idx="15">
                  <c:v>9.5454663227486469E-2</c:v>
                </c:pt>
                <c:pt idx="16">
                  <c:v>9.5556771337764301E-2</c:v>
                </c:pt>
                <c:pt idx="17">
                  <c:v>9.5661640037094625E-2</c:v>
                </c:pt>
                <c:pt idx="18">
                  <c:v>9.5755490719119207E-2</c:v>
                </c:pt>
                <c:pt idx="19">
                  <c:v>9.5866991990757766E-2</c:v>
                </c:pt>
                <c:pt idx="20">
                  <c:v>9.5966992219901529E-2</c:v>
                </c:pt>
                <c:pt idx="21">
                  <c:v>9.6044840484270866E-2</c:v>
                </c:pt>
                <c:pt idx="22">
                  <c:v>9.6128119693692157E-2</c:v>
                </c:pt>
                <c:pt idx="23">
                  <c:v>9.6215631243794911E-2</c:v>
                </c:pt>
                <c:pt idx="24">
                  <c:v>9.6289197024522113E-2</c:v>
                </c:pt>
                <c:pt idx="25">
                  <c:v>9.6350885604468084E-2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7.4188293837848793E-2</c:v>
                </c:pt>
                <c:pt idx="1">
                  <c:v>7.9237272191482397E-2</c:v>
                </c:pt>
                <c:pt idx="2">
                  <c:v>8.1441725772181423E-2</c:v>
                </c:pt>
                <c:pt idx="3">
                  <c:v>8.0757061350314061E-2</c:v>
                </c:pt>
                <c:pt idx="4">
                  <c:v>7.7098363453111787E-2</c:v>
                </c:pt>
                <c:pt idx="5">
                  <c:v>7.6428576510206472E-2</c:v>
                </c:pt>
                <c:pt idx="6">
                  <c:v>7.597567710092977E-2</c:v>
                </c:pt>
                <c:pt idx="7">
                  <c:v>7.3154902112511175E-2</c:v>
                </c:pt>
                <c:pt idx="8">
                  <c:v>7.3404282769873833E-2</c:v>
                </c:pt>
                <c:pt idx="9">
                  <c:v>6.950013978612038E-2</c:v>
                </c:pt>
                <c:pt idx="10">
                  <c:v>7.0521526067556073E-2</c:v>
                </c:pt>
                <c:pt idx="11">
                  <c:v>7.091739109938501E-2</c:v>
                </c:pt>
                <c:pt idx="12">
                  <c:v>7.0658215522170997E-2</c:v>
                </c:pt>
                <c:pt idx="13">
                  <c:v>7.0379784302478654E-2</c:v>
                </c:pt>
                <c:pt idx="14">
                  <c:v>7.0140616809381148E-2</c:v>
                </c:pt>
                <c:pt idx="15">
                  <c:v>6.9952132717575055E-2</c:v>
                </c:pt>
                <c:pt idx="16">
                  <c:v>6.9758003704067831E-2</c:v>
                </c:pt>
                <c:pt idx="17">
                  <c:v>6.9546088258951533E-2</c:v>
                </c:pt>
                <c:pt idx="18">
                  <c:v>6.9334570062249357E-2</c:v>
                </c:pt>
                <c:pt idx="19">
                  <c:v>6.9110150294734177E-2</c:v>
                </c:pt>
                <c:pt idx="20">
                  <c:v>6.8840027617647959E-2</c:v>
                </c:pt>
                <c:pt idx="21">
                  <c:v>6.8629505139702895E-2</c:v>
                </c:pt>
                <c:pt idx="22">
                  <c:v>6.8377161088744143E-2</c:v>
                </c:pt>
                <c:pt idx="23">
                  <c:v>6.8114842966635197E-2</c:v>
                </c:pt>
                <c:pt idx="24">
                  <c:v>6.7851556585706366E-2</c:v>
                </c:pt>
                <c:pt idx="25">
                  <c:v>6.7617214222832789E-2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4.4307498845154392E-2</c:v>
                </c:pt>
                <c:pt idx="1">
                  <c:v>4.3412718765988963E-2</c:v>
                </c:pt>
                <c:pt idx="2">
                  <c:v>4.2746266404487754E-2</c:v>
                </c:pt>
                <c:pt idx="3">
                  <c:v>4.0855589627082023E-2</c:v>
                </c:pt>
                <c:pt idx="4">
                  <c:v>4.3827099563207884E-2</c:v>
                </c:pt>
                <c:pt idx="5">
                  <c:v>4.1834741654288049E-2</c:v>
                </c:pt>
                <c:pt idx="6">
                  <c:v>4.4267297829806054E-2</c:v>
                </c:pt>
                <c:pt idx="7">
                  <c:v>4.3438322751892092E-2</c:v>
                </c:pt>
                <c:pt idx="8">
                  <c:v>4.4658327393318507E-2</c:v>
                </c:pt>
                <c:pt idx="9">
                  <c:v>4.2634737159916232E-2</c:v>
                </c:pt>
                <c:pt idx="10">
                  <c:v>3.7029426195471504E-2</c:v>
                </c:pt>
                <c:pt idx="11">
                  <c:v>3.8542338065169372E-2</c:v>
                </c:pt>
                <c:pt idx="12">
                  <c:v>3.8198679759506166E-2</c:v>
                </c:pt>
                <c:pt idx="13">
                  <c:v>3.799839192873334E-2</c:v>
                </c:pt>
                <c:pt idx="14">
                  <c:v>3.7779432631623817E-2</c:v>
                </c:pt>
                <c:pt idx="15">
                  <c:v>3.7500866225458743E-2</c:v>
                </c:pt>
                <c:pt idx="16">
                  <c:v>3.7228486361177288E-2</c:v>
                </c:pt>
                <c:pt idx="17">
                  <c:v>3.6985339632756763E-2</c:v>
                </c:pt>
                <c:pt idx="18">
                  <c:v>3.6741986291436324E-2</c:v>
                </c:pt>
                <c:pt idx="19">
                  <c:v>3.6497610977431656E-2</c:v>
                </c:pt>
                <c:pt idx="20">
                  <c:v>3.6251769145452924E-2</c:v>
                </c:pt>
                <c:pt idx="21">
                  <c:v>3.5994699077296612E-2</c:v>
                </c:pt>
                <c:pt idx="22">
                  <c:v>3.5758842374431055E-2</c:v>
                </c:pt>
                <c:pt idx="23">
                  <c:v>3.5551903750347412E-2</c:v>
                </c:pt>
                <c:pt idx="24">
                  <c:v>3.5396487209055992E-2</c:v>
                </c:pt>
                <c:pt idx="25">
                  <c:v>3.5240797340110784E-2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0.11038814773633303</c:v>
                </c:pt>
                <c:pt idx="1">
                  <c:v>0.11255590059321594</c:v>
                </c:pt>
                <c:pt idx="2">
                  <c:v>0.11372142287531703</c:v>
                </c:pt>
                <c:pt idx="3">
                  <c:v>0.10728679037000251</c:v>
                </c:pt>
                <c:pt idx="4">
                  <c:v>0.10974091349351096</c:v>
                </c:pt>
                <c:pt idx="5">
                  <c:v>0.10981483950966391</c:v>
                </c:pt>
                <c:pt idx="6">
                  <c:v>0.10629957097003195</c:v>
                </c:pt>
                <c:pt idx="7">
                  <c:v>0.10514488573689265</c:v>
                </c:pt>
                <c:pt idx="8">
                  <c:v>0.1034595780994043</c:v>
                </c:pt>
                <c:pt idx="9">
                  <c:v>0.10203878816079291</c:v>
                </c:pt>
                <c:pt idx="10">
                  <c:v>9.4627913680557549E-2</c:v>
                </c:pt>
                <c:pt idx="11">
                  <c:v>9.4419701985766033E-2</c:v>
                </c:pt>
                <c:pt idx="12">
                  <c:v>9.401973519410825E-2</c:v>
                </c:pt>
                <c:pt idx="13">
                  <c:v>9.3358121083959161E-2</c:v>
                </c:pt>
                <c:pt idx="14">
                  <c:v>9.2705618607016357E-2</c:v>
                </c:pt>
                <c:pt idx="15">
                  <c:v>9.202892344010602E-2</c:v>
                </c:pt>
                <c:pt idx="16">
                  <c:v>9.1348091129712483E-2</c:v>
                </c:pt>
                <c:pt idx="17">
                  <c:v>9.0686412788317544E-2</c:v>
                </c:pt>
                <c:pt idx="18">
                  <c:v>9.0031227395731786E-2</c:v>
                </c:pt>
                <c:pt idx="19">
                  <c:v>8.9397519020542951E-2</c:v>
                </c:pt>
                <c:pt idx="20">
                  <c:v>8.8739923818177371E-2</c:v>
                </c:pt>
                <c:pt idx="21">
                  <c:v>8.8094157462739214E-2</c:v>
                </c:pt>
                <c:pt idx="22">
                  <c:v>8.745425166065704E-2</c:v>
                </c:pt>
                <c:pt idx="23">
                  <c:v>8.6855940021538652E-2</c:v>
                </c:pt>
                <c:pt idx="24">
                  <c:v>8.6207725501923432E-2</c:v>
                </c:pt>
                <c:pt idx="25">
                  <c:v>8.548774869490354E-2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9.2163449962044695</c:v>
                </c:pt>
                <c:pt idx="1">
                  <c:v>19.771540921978328</c:v>
                </c:pt>
                <c:pt idx="2">
                  <c:v>3.9878559745872337</c:v>
                </c:pt>
                <c:pt idx="3">
                  <c:v>-3.6171590573980978</c:v>
                </c:pt>
                <c:pt idx="4">
                  <c:v>-0.14732556139931319</c:v>
                </c:pt>
                <c:pt idx="5">
                  <c:v>4.9337848693929232</c:v>
                </c:pt>
                <c:pt idx="6">
                  <c:v>-2.329507578555436</c:v>
                </c:pt>
                <c:pt idx="7">
                  <c:v>1.8824355968196116</c:v>
                </c:pt>
                <c:pt idx="8">
                  <c:v>-1.8489701616296941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3.2537856766509776E-2</c:v>
                </c:pt>
                <c:pt idx="1">
                  <c:v>3.8516568860251823</c:v>
                </c:pt>
                <c:pt idx="2">
                  <c:v>2.6772646392589081</c:v>
                </c:pt>
                <c:pt idx="3">
                  <c:v>-2.6546119717565375E-2</c:v>
                </c:pt>
                <c:pt idx="4">
                  <c:v>-6.702913204913564</c:v>
                </c:pt>
                <c:pt idx="5">
                  <c:v>-3.7285514002080618</c:v>
                </c:pt>
                <c:pt idx="6">
                  <c:v>-0.37114890354180119</c:v>
                </c:pt>
                <c:pt idx="7">
                  <c:v>-4.4175844762800907</c:v>
                </c:pt>
                <c:pt idx="8">
                  <c:v>-6.5357152773900609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-3.6442687790493693</c:v>
                </c:pt>
                <c:pt idx="1">
                  <c:v>13.132631980222015</c:v>
                </c:pt>
                <c:pt idx="2">
                  <c:v>4.5722145889879755</c:v>
                </c:pt>
                <c:pt idx="3">
                  <c:v>-0.38927388352851722</c:v>
                </c:pt>
                <c:pt idx="4">
                  <c:v>2.6070366294784009</c:v>
                </c:pt>
                <c:pt idx="5">
                  <c:v>0.95288449055870217</c:v>
                </c:pt>
                <c:pt idx="6">
                  <c:v>0.96445556757438311</c:v>
                </c:pt>
                <c:pt idx="7">
                  <c:v>1.0392318446237852</c:v>
                </c:pt>
                <c:pt idx="8">
                  <c:v>2.5087561132735914E-2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7.9686338704988913</c:v>
                </c:pt>
                <c:pt idx="1">
                  <c:v>16.687303121484263</c:v>
                </c:pt>
                <c:pt idx="2">
                  <c:v>8.0059492533826813</c:v>
                </c:pt>
                <c:pt idx="3">
                  <c:v>-6.1634886607989046</c:v>
                </c:pt>
                <c:pt idx="4">
                  <c:v>1.5414224230916318E-2</c:v>
                </c:pt>
                <c:pt idx="5">
                  <c:v>3.2372901769171989</c:v>
                </c:pt>
                <c:pt idx="6">
                  <c:v>0.22207362012468934</c:v>
                </c:pt>
                <c:pt idx="7">
                  <c:v>-0.60569858015188771</c:v>
                </c:pt>
                <c:pt idx="8">
                  <c:v>-2.2014770256878151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4.324365091449522</c:v>
                </c:pt>
                <c:pt idx="1">
                  <c:v>29.819935101706278</c:v>
                </c:pt>
                <c:pt idx="2">
                  <c:v>12.578163842370657</c:v>
                </c:pt>
                <c:pt idx="3">
                  <c:v>-6.5527625443274218</c:v>
                </c:pt>
                <c:pt idx="4">
                  <c:v>2.6224508537093172</c:v>
                </c:pt>
                <c:pt idx="5">
                  <c:v>4.1901746674759011</c:v>
                </c:pt>
                <c:pt idx="6">
                  <c:v>1.1865291876990725</c:v>
                </c:pt>
                <c:pt idx="7">
                  <c:v>0.43353326447189744</c:v>
                </c:pt>
                <c:pt idx="8">
                  <c:v>-2.1763894645550792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4.4092884330702162</c:v>
                </c:pt>
                <c:pt idx="1">
                  <c:v>11.984086390640215</c:v>
                </c:pt>
                <c:pt idx="2">
                  <c:v>12.189847943091195</c:v>
                </c:pt>
                <c:pt idx="3">
                  <c:v>-8.2421782281255105</c:v>
                </c:pt>
                <c:pt idx="4">
                  <c:v>2.4573053113156824</c:v>
                </c:pt>
                <c:pt idx="5">
                  <c:v>0.36422067788100776</c:v>
                </c:pt>
                <c:pt idx="6">
                  <c:v>-0.72025608907702221</c:v>
                </c:pt>
                <c:pt idx="7">
                  <c:v>0.94071604924639773</c:v>
                </c:pt>
                <c:pt idx="8">
                  <c:v>-1.9350230862477495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-8.492334162078663E-2</c:v>
                </c:pt>
                <c:pt idx="1">
                  <c:v>17.835848711066063</c:v>
                </c:pt>
                <c:pt idx="2">
                  <c:v>0.38831589927933408</c:v>
                </c:pt>
                <c:pt idx="3">
                  <c:v>1.6894156837980479</c:v>
                </c:pt>
                <c:pt idx="4">
                  <c:v>0.16514554239361701</c:v>
                </c:pt>
                <c:pt idx="5">
                  <c:v>3.8259539895948986</c:v>
                </c:pt>
                <c:pt idx="6">
                  <c:v>1.9067852767760236</c:v>
                </c:pt>
                <c:pt idx="7">
                  <c:v>-0.50718278477451406</c:v>
                </c:pt>
                <c:pt idx="8">
                  <c:v>-0.24136637830736163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2.0813119325634055</c:v>
                </c:pt>
                <c:pt idx="1">
                  <c:v>0.50361628486078303</c:v>
                </c:pt>
                <c:pt idx="2">
                  <c:v>1.5600713419238197</c:v>
                </c:pt>
                <c:pt idx="3">
                  <c:v>0.21651234456514912</c:v>
                </c:pt>
                <c:pt idx="4">
                  <c:v>3.7730150228007489</c:v>
                </c:pt>
                <c:pt idx="5">
                  <c:v>1.0610058655243915</c:v>
                </c:pt>
                <c:pt idx="6">
                  <c:v>-0.31075776250073828</c:v>
                </c:pt>
                <c:pt idx="7">
                  <c:v>1.1500229797069998</c:v>
                </c:pt>
                <c:pt idx="8">
                  <c:v>1.1858003774457271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2.8025273450956689</c:v>
                </c:pt>
                <c:pt idx="1">
                  <c:v>5.2916076056203494</c:v>
                </c:pt>
                <c:pt idx="2">
                  <c:v>3.8128342226440388</c:v>
                </c:pt>
                <c:pt idx="3">
                  <c:v>-4.1736453138654213</c:v>
                </c:pt>
                <c:pt idx="4">
                  <c:v>1.9210405844822649</c:v>
                </c:pt>
                <c:pt idx="5">
                  <c:v>-0.4582633799616076</c:v>
                </c:pt>
                <c:pt idx="6">
                  <c:v>1.2832936973496913</c:v>
                </c:pt>
                <c:pt idx="7">
                  <c:v>1.4002290253251219</c:v>
                </c:pt>
                <c:pt idx="8">
                  <c:v>-4.5574617639839019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-0.55947418620958445</c:v>
                </c:pt>
                <c:pt idx="1">
                  <c:v>24.024711211225053</c:v>
                </c:pt>
                <c:pt idx="2">
                  <c:v>7.2052582778027627</c:v>
                </c:pt>
                <c:pt idx="3">
                  <c:v>-2.5956295750272389</c:v>
                </c:pt>
                <c:pt idx="4">
                  <c:v>-3.0716047535737019</c:v>
                </c:pt>
                <c:pt idx="5">
                  <c:v>3.5874321819131652</c:v>
                </c:pt>
                <c:pt idx="6">
                  <c:v>0.21399325285005943</c:v>
                </c:pt>
                <c:pt idx="7">
                  <c:v>-2.1167187405602323</c:v>
                </c:pt>
                <c:pt idx="8">
                  <c:v>1.195271921983025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0.55518420510917377</c:v>
                </c:pt>
                <c:pt idx="1">
                  <c:v>1.2004695204122484</c:v>
                </c:pt>
                <c:pt idx="2">
                  <c:v>0.68745023897520596</c:v>
                </c:pt>
                <c:pt idx="3">
                  <c:v>-0.1242488933289434</c:v>
                </c:pt>
                <c:pt idx="4">
                  <c:v>0.75357283732605884</c:v>
                </c:pt>
                <c:pt idx="5">
                  <c:v>0.64347770786319103</c:v>
                </c:pt>
                <c:pt idx="6">
                  <c:v>-0.27176232676761547</c:v>
                </c:pt>
                <c:pt idx="7">
                  <c:v>0.12337651097882341</c:v>
                </c:pt>
                <c:pt idx="8">
                  <c:v>0.47625555762546434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2.5665603432456265</c:v>
                </c:pt>
                <c:pt idx="1">
                  <c:v>2.1082484650501243</c:v>
                </c:pt>
                <c:pt idx="2">
                  <c:v>3.4276252042254303</c:v>
                </c:pt>
                <c:pt idx="3">
                  <c:v>-3.6314712226348789</c:v>
                </c:pt>
                <c:pt idx="4">
                  <c:v>0.81999993444961827</c:v>
                </c:pt>
                <c:pt idx="5">
                  <c:v>-2.1208345400492092</c:v>
                </c:pt>
                <c:pt idx="6">
                  <c:v>0.1178523603477899</c:v>
                </c:pt>
                <c:pt idx="7">
                  <c:v>0.76667683369321971</c:v>
                </c:pt>
                <c:pt idx="8">
                  <c:v>-3.3124161934086516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1.2875438847154292</c:v>
                </c:pt>
                <c:pt idx="1">
                  <c:v>8.675368405177835</c:v>
                </c:pt>
                <c:pt idx="2">
                  <c:v>8.0747724998906243</c:v>
                </c:pt>
                <c:pt idx="3">
                  <c:v>-4.4864581121617171</c:v>
                </c:pt>
                <c:pt idx="4">
                  <c:v>0.88373253954001285</c:v>
                </c:pt>
                <c:pt idx="5">
                  <c:v>1.8415775100670473</c:v>
                </c:pt>
                <c:pt idx="6">
                  <c:v>-0.56634612265720907</c:v>
                </c:pt>
                <c:pt idx="7">
                  <c:v>5.0662704574355955E-2</c:v>
                </c:pt>
                <c:pt idx="8">
                  <c:v>0.90113754953547787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1.5261277274542362</c:v>
                </c:pt>
                <c:pt idx="1">
                  <c:v>-0.69685323555147605</c:v>
                </c:pt>
                <c:pt idx="2">
                  <c:v>0.87262110294860129</c:v>
                </c:pt>
                <c:pt idx="3">
                  <c:v>0.34076123789409529</c:v>
                </c:pt>
                <c:pt idx="4">
                  <c:v>3.019442185474702</c:v>
                </c:pt>
                <c:pt idx="5">
                  <c:v>0.41752815766120122</c:v>
                </c:pt>
                <c:pt idx="6">
                  <c:v>-3.8995435733123474E-2</c:v>
                </c:pt>
                <c:pt idx="7">
                  <c:v>1.0266464687281722</c:v>
                </c:pt>
                <c:pt idx="8">
                  <c:v>0.70954481982026119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0.23596700185003439</c:v>
                </c:pt>
                <c:pt idx="1">
                  <c:v>3.1833591405702268</c:v>
                </c:pt>
                <c:pt idx="2">
                  <c:v>0.38520901841860766</c:v>
                </c:pt>
                <c:pt idx="3">
                  <c:v>-0.54217409123055438</c:v>
                </c:pt>
                <c:pt idx="4">
                  <c:v>1.1010406500326457</c:v>
                </c:pt>
                <c:pt idx="5">
                  <c:v>1.6625711600876052</c:v>
                </c:pt>
                <c:pt idx="6">
                  <c:v>1.1654413370018819</c:v>
                </c:pt>
                <c:pt idx="7">
                  <c:v>0.63355219163190135</c:v>
                </c:pt>
                <c:pt idx="8">
                  <c:v>-1.2450455705752042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-1.8470180709250599</c:v>
                </c:pt>
                <c:pt idx="1">
                  <c:v>15.349342806047218</c:v>
                </c:pt>
                <c:pt idx="2">
                  <c:v>-0.86951422208787932</c:v>
                </c:pt>
                <c:pt idx="3">
                  <c:v>1.89082853713448</c:v>
                </c:pt>
                <c:pt idx="4">
                  <c:v>-3.9553372931137361</c:v>
                </c:pt>
                <c:pt idx="5">
                  <c:v>1.7458546718461108</c:v>
                </c:pt>
                <c:pt idx="6">
                  <c:v>0.78033937550726407</c:v>
                </c:pt>
                <c:pt idx="7">
                  <c:v>-2.1673814451345823</c:v>
                </c:pt>
                <c:pt idx="8">
                  <c:v>0.2941343724475427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32.924022284994749</c:v>
                </c:pt>
                <c:pt idx="1">
                  <c:v>30.171659030105872</c:v>
                </c:pt>
                <c:pt idx="2">
                  <c:v>24.817746989734289</c:v>
                </c:pt>
                <c:pt idx="3">
                  <c:v>26.152442349097665</c:v>
                </c:pt>
                <c:pt idx="4">
                  <c:v>19.656911973251173</c:v>
                </c:pt>
                <c:pt idx="5">
                  <c:v>23.840633769888978</c:v>
                </c:pt>
                <c:pt idx="6">
                  <c:v>22.296523188853907</c:v>
                </c:pt>
                <c:pt idx="7">
                  <c:v>22.496501704891418</c:v>
                </c:pt>
                <c:pt idx="8">
                  <c:v>21.625567259290133</c:v>
                </c:pt>
                <c:pt idx="9">
                  <c:v>24.108726039432096</c:v>
                </c:pt>
                <c:pt idx="10">
                  <c:v>21.059493753038325</c:v>
                </c:pt>
                <c:pt idx="11">
                  <c:v>23.724440118579231</c:v>
                </c:pt>
                <c:pt idx="12">
                  <c:v>21.302065971810048</c:v>
                </c:pt>
                <c:pt idx="13">
                  <c:v>20.881807470546949</c:v>
                </c:pt>
                <c:pt idx="14">
                  <c:v>20.387856622145499</c:v>
                </c:pt>
                <c:pt idx="15">
                  <c:v>20.385500063990946</c:v>
                </c:pt>
                <c:pt idx="16">
                  <c:v>20.421611472396741</c:v>
                </c:pt>
                <c:pt idx="17">
                  <c:v>20.38157603741104</c:v>
                </c:pt>
                <c:pt idx="18">
                  <c:v>20.275899901469405</c:v>
                </c:pt>
                <c:pt idx="19">
                  <c:v>20.138014209538458</c:v>
                </c:pt>
                <c:pt idx="20">
                  <c:v>19.998775264449524</c:v>
                </c:pt>
                <c:pt idx="21">
                  <c:v>19.831630603236359</c:v>
                </c:pt>
                <c:pt idx="22">
                  <c:v>19.634449147023872</c:v>
                </c:pt>
                <c:pt idx="23">
                  <c:v>19.410071028422301</c:v>
                </c:pt>
                <c:pt idx="24">
                  <c:v>19.202921597414402</c:v>
                </c:pt>
                <c:pt idx="25">
                  <c:v>19.656847013212175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93.449957866778362</c:v>
                </c:pt>
                <c:pt idx="1">
                  <c:v>90.631321645206697</c:v>
                </c:pt>
                <c:pt idx="2">
                  <c:v>87.936743588459905</c:v>
                </c:pt>
                <c:pt idx="3">
                  <c:v>83.188511777967094</c:v>
                </c:pt>
                <c:pt idx="4">
                  <c:v>83.342159275437098</c:v>
                </c:pt>
                <c:pt idx="5">
                  <c:v>85.107492752129843</c:v>
                </c:pt>
                <c:pt idx="6">
                  <c:v>85.838373126103605</c:v>
                </c:pt>
                <c:pt idx="7">
                  <c:v>77.814517887591279</c:v>
                </c:pt>
                <c:pt idx="8">
                  <c:v>76.983088755086314</c:v>
                </c:pt>
                <c:pt idx="9">
                  <c:v>77.043480511488781</c:v>
                </c:pt>
                <c:pt idx="10">
                  <c:v>66.71862168693319</c:v>
                </c:pt>
                <c:pt idx="11">
                  <c:v>72.92248108997353</c:v>
                </c:pt>
                <c:pt idx="12">
                  <c:v>68.525312160138341</c:v>
                </c:pt>
                <c:pt idx="13">
                  <c:v>66.816950123499041</c:v>
                </c:pt>
                <c:pt idx="14">
                  <c:v>65.115587611193988</c:v>
                </c:pt>
                <c:pt idx="15">
                  <c:v>63.154479414117297</c:v>
                </c:pt>
                <c:pt idx="16">
                  <c:v>61.164363534682636</c:v>
                </c:pt>
                <c:pt idx="17">
                  <c:v>59.185808318551707</c:v>
                </c:pt>
                <c:pt idx="18">
                  <c:v>57.223273496652311</c:v>
                </c:pt>
                <c:pt idx="19">
                  <c:v>55.275459804109815</c:v>
                </c:pt>
                <c:pt idx="20">
                  <c:v>53.340847876735005</c:v>
                </c:pt>
                <c:pt idx="21">
                  <c:v>51.394254309378503</c:v>
                </c:pt>
                <c:pt idx="22">
                  <c:v>49.419479679870008</c:v>
                </c:pt>
                <c:pt idx="23">
                  <c:v>47.421605503417517</c:v>
                </c:pt>
                <c:pt idx="24">
                  <c:v>45.388651060909694</c:v>
                </c:pt>
                <c:pt idx="25">
                  <c:v>43.275872154672591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125.65566885783529</c:v>
                </c:pt>
                <c:pt idx="1">
                  <c:v>127.20639031412466</c:v>
                </c:pt>
                <c:pt idx="2">
                  <c:v>127.12944593829953</c:v>
                </c:pt>
                <c:pt idx="3">
                  <c:v>127.09222595138802</c:v>
                </c:pt>
                <c:pt idx="4">
                  <c:v>126.22278746466914</c:v>
                </c:pt>
                <c:pt idx="5">
                  <c:v>125.16065528054561</c:v>
                </c:pt>
                <c:pt idx="6">
                  <c:v>128.73618079558025</c:v>
                </c:pt>
                <c:pt idx="7">
                  <c:v>121.38689677175519</c:v>
                </c:pt>
                <c:pt idx="8">
                  <c:v>118.42524379162229</c:v>
                </c:pt>
                <c:pt idx="9">
                  <c:v>123.42532227547184</c:v>
                </c:pt>
                <c:pt idx="10">
                  <c:v>112.54926706557903</c:v>
                </c:pt>
                <c:pt idx="11">
                  <c:v>118.28257158073622</c:v>
                </c:pt>
                <c:pt idx="12">
                  <c:v>114.0606377978342</c:v>
                </c:pt>
                <c:pt idx="13">
                  <c:v>112.88424945119614</c:v>
                </c:pt>
                <c:pt idx="14">
                  <c:v>111.75944241663885</c:v>
                </c:pt>
                <c:pt idx="15">
                  <c:v>110.1798642101103</c:v>
                </c:pt>
                <c:pt idx="16">
                  <c:v>108.5220557808084</c:v>
                </c:pt>
                <c:pt idx="17">
                  <c:v>106.80011797921158</c:v>
                </c:pt>
                <c:pt idx="18">
                  <c:v>105.09811646809121</c:v>
                </c:pt>
                <c:pt idx="19">
                  <c:v>103.39014384097443</c:v>
                </c:pt>
                <c:pt idx="20">
                  <c:v>101.70847143215939</c:v>
                </c:pt>
                <c:pt idx="21">
                  <c:v>100.01048023517275</c:v>
                </c:pt>
                <c:pt idx="22">
                  <c:v>98.318837636953774</c:v>
                </c:pt>
                <c:pt idx="23">
                  <c:v>96.629608996571775</c:v>
                </c:pt>
                <c:pt idx="24">
                  <c:v>94.92503730700939</c:v>
                </c:pt>
                <c:pt idx="25">
                  <c:v>93.107488341007752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128.11247180494487</c:v>
                </c:pt>
                <c:pt idx="1">
                  <c:v>124.84124874791598</c:v>
                </c:pt>
                <c:pt idx="2">
                  <c:v>132.3417722501338</c:v>
                </c:pt>
                <c:pt idx="3">
                  <c:v>122.62076988854429</c:v>
                </c:pt>
                <c:pt idx="4">
                  <c:v>128.38281664850797</c:v>
                </c:pt>
                <c:pt idx="5">
                  <c:v>130.77599716290791</c:v>
                </c:pt>
                <c:pt idx="6">
                  <c:v>136.11146712446026</c:v>
                </c:pt>
                <c:pt idx="7">
                  <c:v>130.20994558494368</c:v>
                </c:pt>
                <c:pt idx="8">
                  <c:v>131.48244510306122</c:v>
                </c:pt>
                <c:pt idx="9">
                  <c:v>127.01364455606517</c:v>
                </c:pt>
                <c:pt idx="10">
                  <c:v>131.73000326718343</c:v>
                </c:pt>
                <c:pt idx="11">
                  <c:v>126.71898734826485</c:v>
                </c:pt>
                <c:pt idx="12">
                  <c:v>128.53613280152859</c:v>
                </c:pt>
                <c:pt idx="13">
                  <c:v>128.87953168983759</c:v>
                </c:pt>
                <c:pt idx="14">
                  <c:v>129.30693890931187</c:v>
                </c:pt>
                <c:pt idx="15">
                  <c:v>129.2362130717174</c:v>
                </c:pt>
                <c:pt idx="16">
                  <c:v>129.09725386868712</c:v>
                </c:pt>
                <c:pt idx="17">
                  <c:v>128.92074414372038</c:v>
                </c:pt>
                <c:pt idx="18">
                  <c:v>128.78574397252811</c:v>
                </c:pt>
                <c:pt idx="19">
                  <c:v>128.66713095828206</c:v>
                </c:pt>
                <c:pt idx="20">
                  <c:v>128.61604951193937</c:v>
                </c:pt>
                <c:pt idx="21">
                  <c:v>128.58147134287512</c:v>
                </c:pt>
                <c:pt idx="22">
                  <c:v>128.56949350977737</c:v>
                </c:pt>
                <c:pt idx="23">
                  <c:v>128.59398134556758</c:v>
                </c:pt>
                <c:pt idx="24">
                  <c:v>128.64186053339827</c:v>
                </c:pt>
                <c:pt idx="25">
                  <c:v>128.59190025524939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33.954156679223424</c:v>
                </c:pt>
                <c:pt idx="1">
                  <c:v>35.229054298937221</c:v>
                </c:pt>
                <c:pt idx="2">
                  <c:v>37.416701417364564</c:v>
                </c:pt>
                <c:pt idx="3">
                  <c:v>37.32195836348194</c:v>
                </c:pt>
                <c:pt idx="4">
                  <c:v>39.915245351083172</c:v>
                </c:pt>
                <c:pt idx="5">
                  <c:v>37.573435100916363</c:v>
                </c:pt>
                <c:pt idx="6">
                  <c:v>37.924492226575516</c:v>
                </c:pt>
                <c:pt idx="7">
                  <c:v>38.312214820048716</c:v>
                </c:pt>
                <c:pt idx="8">
                  <c:v>38.39344918983376</c:v>
                </c:pt>
                <c:pt idx="9">
                  <c:v>41.732638100613485</c:v>
                </c:pt>
                <c:pt idx="10">
                  <c:v>41.597170439345021</c:v>
                </c:pt>
                <c:pt idx="11">
                  <c:v>40.502076463557188</c:v>
                </c:pt>
                <c:pt idx="12">
                  <c:v>41.086996800943204</c:v>
                </c:pt>
                <c:pt idx="13">
                  <c:v>41.709207485389619</c:v>
                </c:pt>
                <c:pt idx="14">
                  <c:v>42.36808200980991</c:v>
                </c:pt>
                <c:pt idx="15">
                  <c:v>42.872405406945084</c:v>
                </c:pt>
                <c:pt idx="16">
                  <c:v>43.377986215013344</c:v>
                </c:pt>
                <c:pt idx="17">
                  <c:v>43.874273324604459</c:v>
                </c:pt>
                <c:pt idx="18" formatCode="General">
                  <c:v>44.400234733224785</c:v>
                </c:pt>
                <c:pt idx="19" formatCode="General">
                  <c:v>44.947522812325282</c:v>
                </c:pt>
                <c:pt idx="20" formatCode="General">
                  <c:v>45.532700767254987</c:v>
                </c:pt>
                <c:pt idx="21" formatCode="General">
                  <c:v>46.131339601456233</c:v>
                </c:pt>
                <c:pt idx="22">
                  <c:v>46.744208720026819</c:v>
                </c:pt>
                <c:pt idx="23">
                  <c:v>47.390285143993054</c:v>
                </c:pt>
                <c:pt idx="24">
                  <c:v>48.071084663844822</c:v>
                </c:pt>
                <c:pt idx="25">
                  <c:v>48.712757369052021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38.578742559020554</c:v>
                </c:pt>
                <c:pt idx="1">
                  <c:v>38.273454856592032</c:v>
                </c:pt>
                <c:pt idx="2">
                  <c:v>40.026817748165861</c:v>
                </c:pt>
                <c:pt idx="3">
                  <c:v>39.208254474331738</c:v>
                </c:pt>
                <c:pt idx="4">
                  <c:v>40.319061463054467</c:v>
                </c:pt>
                <c:pt idx="5">
                  <c:v>38.130943631310188</c:v>
                </c:pt>
                <c:pt idx="6">
                  <c:v>37.664246992224875</c:v>
                </c:pt>
                <c:pt idx="7">
                  <c:v>38.108381674557357</c:v>
                </c:pt>
                <c:pt idx="8">
                  <c:v>38.238013929054212</c:v>
                </c:pt>
                <c:pt idx="9">
                  <c:v>40.997057426057019</c:v>
                </c:pt>
                <c:pt idx="10">
                  <c:v>40.537135517806355</c:v>
                </c:pt>
                <c:pt idx="11">
                  <c:v>39.190302987742704</c:v>
                </c:pt>
                <c:pt idx="12">
                  <c:v>39.521949870278817</c:v>
                </c:pt>
                <c:pt idx="13">
                  <c:v>39.875257729746288</c:v>
                </c:pt>
                <c:pt idx="14">
                  <c:v>40.310993287031984</c:v>
                </c:pt>
                <c:pt idx="15">
                  <c:v>40.625190725727109</c:v>
                </c:pt>
                <c:pt idx="16">
                  <c:v>40.959057383805757</c:v>
                </c:pt>
                <c:pt idx="17">
                  <c:v>41.280542955247398</c:v>
                </c:pt>
                <c:pt idx="18" formatCode="General">
                  <c:v>41.615158943696677</c:v>
                </c:pt>
                <c:pt idx="19" formatCode="General">
                  <c:v>42.011972403204432</c:v>
                </c:pt>
                <c:pt idx="20" formatCode="General">
                  <c:v>42.446501903652724</c:v>
                </c:pt>
                <c:pt idx="21" formatCode="General">
                  <c:v>42.907249314894578</c:v>
                </c:pt>
                <c:pt idx="22">
                  <c:v>43.414666510444</c:v>
                </c:pt>
                <c:pt idx="23">
                  <c:v>43.958015283543858</c:v>
                </c:pt>
                <c:pt idx="24">
                  <c:v>44.520581396892233</c:v>
                </c:pt>
                <c:pt idx="25">
                  <c:v>45.048710741197993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113.30919785354068</c:v>
                </c:pt>
                <c:pt idx="1">
                  <c:v>120.01831946456505</c:v>
                </c:pt>
                <c:pt idx="2">
                  <c:v>129.32627958055704</c:v>
                </c:pt>
                <c:pt idx="3">
                  <c:v>134.25633448005539</c:v>
                </c:pt>
                <c:pt idx="4">
                  <c:v>142.62680340947179</c:v>
                </c:pt>
                <c:pt idx="5">
                  <c:v>140.04584462322032</c:v>
                </c:pt>
                <c:pt idx="6">
                  <c:v>139.77580964028823</c:v>
                </c:pt>
                <c:pt idx="7">
                  <c:v>139.73895985078775</c:v>
                </c:pt>
                <c:pt idx="8">
                  <c:v>145.25186196946703</c:v>
                </c:pt>
                <c:pt idx="9">
                  <c:v>157.78810138836198</c:v>
                </c:pt>
                <c:pt idx="10">
                  <c:v>155.73802959488361</c:v>
                </c:pt>
                <c:pt idx="11">
                  <c:v>156.27402254781396</c:v>
                </c:pt>
                <c:pt idx="12">
                  <c:v>158.19543909414153</c:v>
                </c:pt>
                <c:pt idx="13">
                  <c:v>161.06712716423479</c:v>
                </c:pt>
                <c:pt idx="14">
                  <c:v>164.06031493049338</c:v>
                </c:pt>
                <c:pt idx="15">
                  <c:v>166.51856667907327</c:v>
                </c:pt>
                <c:pt idx="16">
                  <c:v>168.8110597428969</c:v>
                </c:pt>
                <c:pt idx="17">
                  <c:v>171.05937955757571</c:v>
                </c:pt>
                <c:pt idx="18" formatCode="General">
                  <c:v>173.32850436532271</c:v>
                </c:pt>
                <c:pt idx="19" formatCode="General">
                  <c:v>175.56941171696241</c:v>
                </c:pt>
                <c:pt idx="20" formatCode="General">
                  <c:v>177.90024949387313</c:v>
                </c:pt>
                <c:pt idx="21" formatCode="General">
                  <c:v>180.24753931341039</c:v>
                </c:pt>
                <c:pt idx="22" formatCode="General">
                  <c:v>182.62148722061048</c:v>
                </c:pt>
                <c:pt idx="23" formatCode="General">
                  <c:v>185.02263739147654</c:v>
                </c:pt>
                <c:pt idx="24" formatCode="General">
                  <c:v>187.4456688421914</c:v>
                </c:pt>
                <c:pt idx="25" formatCode="General">
                  <c:v>189.78340346405301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51.856254781529501</c:v>
                </c:pt>
                <c:pt idx="1">
                  <c:v>51.93230930550434</c:v>
                </c:pt>
                <c:pt idx="2">
                  <c:v>56.040295161524234</c:v>
                </c:pt>
                <c:pt idx="3">
                  <c:v>53.708062686767157</c:v>
                </c:pt>
                <c:pt idx="4">
                  <c:v>61.781489364662271</c:v>
                </c:pt>
                <c:pt idx="5">
                  <c:v>65.810449577066009</c:v>
                </c:pt>
                <c:pt idx="6">
                  <c:v>77.627619033413055</c:v>
                </c:pt>
                <c:pt idx="7">
                  <c:v>77.244888036775322</c:v>
                </c:pt>
                <c:pt idx="8">
                  <c:v>78.12947247850866</c:v>
                </c:pt>
                <c:pt idx="9">
                  <c:v>83.747962203200245</c:v>
                </c:pt>
                <c:pt idx="10">
                  <c:v>89.814447945630747</c:v>
                </c:pt>
                <c:pt idx="11">
                  <c:v>85.109343350651841</c:v>
                </c:pt>
                <c:pt idx="12">
                  <c:v>93.444286741164376</c:v>
                </c:pt>
                <c:pt idx="13">
                  <c:v>97.120471702085723</c:v>
                </c:pt>
                <c:pt idx="14">
                  <c:v>100.82303278855632</c:v>
                </c:pt>
                <c:pt idx="15">
                  <c:v>104.11505336774947</c:v>
                </c:pt>
                <c:pt idx="16">
                  <c:v>107.26154313993217</c:v>
                </c:pt>
                <c:pt idx="17">
                  <c:v>110.28345394437038</c:v>
                </c:pt>
                <c:pt idx="18" formatCode="General">
                  <c:v>113.24753762183536</c:v>
                </c:pt>
                <c:pt idx="19" formatCode="General">
                  <c:v>116.1412151585476</c:v>
                </c:pt>
                <c:pt idx="20" formatCode="General">
                  <c:v>119.01345554982485</c:v>
                </c:pt>
                <c:pt idx="21" formatCode="General">
                  <c:v>121.81297536945527</c:v>
                </c:pt>
                <c:pt idx="22" formatCode="General">
                  <c:v>124.55081937476281</c:v>
                </c:pt>
                <c:pt idx="23" formatCode="General">
                  <c:v>127.22784325579798</c:v>
                </c:pt>
                <c:pt idx="24" formatCode="General">
                  <c:v>129.82762728418655</c:v>
                </c:pt>
                <c:pt idx="25" formatCode="General">
                  <c:v>132.23508964537712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7.4685273121326006</c:v>
                </c:pt>
                <c:pt idx="1">
                  <c:v>7.2612423370477988</c:v>
                </c:pt>
                <c:pt idx="2">
                  <c:v>7.8951973257614894</c:v>
                </c:pt>
                <c:pt idx="3">
                  <c:v>7.6984400283670018</c:v>
                </c:pt>
                <c:pt idx="4">
                  <c:v>8.6407250498629899</c:v>
                </c:pt>
                <c:pt idx="5">
                  <c:v>9.260548102014841</c:v>
                </c:pt>
                <c:pt idx="6">
                  <c:v>10.956287872499974</c:v>
                </c:pt>
                <c:pt idx="7">
                  <c:v>10.812693668649034</c:v>
                </c:pt>
                <c:pt idx="8">
                  <c:v>10.903857524076878</c:v>
                </c:pt>
                <c:pt idx="9">
                  <c:v>11.698067499309946</c:v>
                </c:pt>
                <c:pt idx="10">
                  <c:v>12.589830729599404</c:v>
                </c:pt>
                <c:pt idx="11">
                  <c:v>11.953774512680285</c:v>
                </c:pt>
                <c:pt idx="12">
                  <c:v>13.062178762160537</c:v>
                </c:pt>
                <c:pt idx="13">
                  <c:v>13.558397183464338</c:v>
                </c:pt>
                <c:pt idx="14">
                  <c:v>14.057751424817548</c:v>
                </c:pt>
                <c:pt idx="15">
                  <c:v>14.506727060568842</c:v>
                </c:pt>
                <c:pt idx="16">
                  <c:v>14.936068861777084</c:v>
                </c:pt>
                <c:pt idx="17">
                  <c:v>15.350103739306711</c:v>
                </c:pt>
                <c:pt idx="18" formatCode="General">
                  <c:v>15.756530497178424</c:v>
                </c:pt>
                <c:pt idx="19" formatCode="General">
                  <c:v>16.150129096054513</c:v>
                </c:pt>
                <c:pt idx="20" formatCode="General">
                  <c:v>16.540948200110687</c:v>
                </c:pt>
                <c:pt idx="21" formatCode="General">
                  <c:v>16.921059910119986</c:v>
                </c:pt>
                <c:pt idx="22" formatCode="General">
                  <c:v>17.293558200531219</c:v>
                </c:pt>
                <c:pt idx="23" formatCode="General">
                  <c:v>17.656952051209654</c:v>
                </c:pt>
                <c:pt idx="24" formatCode="General">
                  <c:v>18.014567314152707</c:v>
                </c:pt>
                <c:pt idx="25" formatCode="General">
                  <c:v>18.347931016177348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32.924022284994749</c:v>
                </c:pt>
                <c:pt idx="1">
                  <c:v>30.171659030105872</c:v>
                </c:pt>
                <c:pt idx="2">
                  <c:v>24.817746989734289</c:v>
                </c:pt>
                <c:pt idx="3">
                  <c:v>26.152442349097665</c:v>
                </c:pt>
                <c:pt idx="4">
                  <c:v>19.656911973251173</c:v>
                </c:pt>
                <c:pt idx="5">
                  <c:v>23.840633769888978</c:v>
                </c:pt>
                <c:pt idx="6">
                  <c:v>22.296523188853907</c:v>
                </c:pt>
                <c:pt idx="7">
                  <c:v>22.496501704891418</c:v>
                </c:pt>
                <c:pt idx="8">
                  <c:v>21.625567259290133</c:v>
                </c:pt>
                <c:pt idx="9">
                  <c:v>24.108726039432096</c:v>
                </c:pt>
                <c:pt idx="10">
                  <c:v>21.059493753038325</c:v>
                </c:pt>
                <c:pt idx="11">
                  <c:v>23.724440118579231</c:v>
                </c:pt>
                <c:pt idx="12">
                  <c:v>21.302065971810048</c:v>
                </c:pt>
                <c:pt idx="13">
                  <c:v>20.881807470546949</c:v>
                </c:pt>
                <c:pt idx="14">
                  <c:v>20.387856622145499</c:v>
                </c:pt>
                <c:pt idx="15">
                  <c:v>20.385500063990946</c:v>
                </c:pt>
                <c:pt idx="16">
                  <c:v>20.421611472396741</c:v>
                </c:pt>
                <c:pt idx="17">
                  <c:v>20.38157603741104</c:v>
                </c:pt>
                <c:pt idx="18">
                  <c:v>20.275899901469405</c:v>
                </c:pt>
                <c:pt idx="19">
                  <c:v>20.138014209538458</c:v>
                </c:pt>
                <c:pt idx="20">
                  <c:v>19.998775264449524</c:v>
                </c:pt>
                <c:pt idx="21">
                  <c:v>19.831630603236359</c:v>
                </c:pt>
                <c:pt idx="22">
                  <c:v>19.634449147023872</c:v>
                </c:pt>
                <c:pt idx="23">
                  <c:v>19.410071028422301</c:v>
                </c:pt>
                <c:pt idx="24">
                  <c:v>19.202921597414402</c:v>
                </c:pt>
                <c:pt idx="25">
                  <c:v>19.656847013212175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93.449957866778362</c:v>
                </c:pt>
                <c:pt idx="1">
                  <c:v>90.631321645206697</c:v>
                </c:pt>
                <c:pt idx="2">
                  <c:v>87.936743588459905</c:v>
                </c:pt>
                <c:pt idx="3">
                  <c:v>83.188511777967094</c:v>
                </c:pt>
                <c:pt idx="4">
                  <c:v>83.342159275437098</c:v>
                </c:pt>
                <c:pt idx="5">
                  <c:v>85.107492752129843</c:v>
                </c:pt>
                <c:pt idx="6">
                  <c:v>85.838373126103605</c:v>
                </c:pt>
                <c:pt idx="7">
                  <c:v>77.814517887591279</c:v>
                </c:pt>
                <c:pt idx="8">
                  <c:v>76.983088755086314</c:v>
                </c:pt>
                <c:pt idx="9">
                  <c:v>77.043480511488781</c:v>
                </c:pt>
                <c:pt idx="10">
                  <c:v>66.71862168693319</c:v>
                </c:pt>
                <c:pt idx="11">
                  <c:v>72.92248108997353</c:v>
                </c:pt>
                <c:pt idx="12">
                  <c:v>68.525312160138341</c:v>
                </c:pt>
                <c:pt idx="13">
                  <c:v>66.816950123499041</c:v>
                </c:pt>
                <c:pt idx="14">
                  <c:v>65.115587611193988</c:v>
                </c:pt>
                <c:pt idx="15">
                  <c:v>63.154479414117297</c:v>
                </c:pt>
                <c:pt idx="16">
                  <c:v>61.164363534682636</c:v>
                </c:pt>
                <c:pt idx="17">
                  <c:v>59.185808318551707</c:v>
                </c:pt>
                <c:pt idx="18">
                  <c:v>57.223273496652311</c:v>
                </c:pt>
                <c:pt idx="19">
                  <c:v>55.275459804109815</c:v>
                </c:pt>
                <c:pt idx="20">
                  <c:v>53.340847876735005</c:v>
                </c:pt>
                <c:pt idx="21">
                  <c:v>51.394254309378503</c:v>
                </c:pt>
                <c:pt idx="22">
                  <c:v>49.419479679870008</c:v>
                </c:pt>
                <c:pt idx="23">
                  <c:v>47.421605503417517</c:v>
                </c:pt>
                <c:pt idx="24">
                  <c:v>45.388651060909694</c:v>
                </c:pt>
                <c:pt idx="25">
                  <c:v>43.275872154672591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125.65566885783529</c:v>
                </c:pt>
                <c:pt idx="1">
                  <c:v>127.20639031412466</c:v>
                </c:pt>
                <c:pt idx="2">
                  <c:v>127.12944593829953</c:v>
                </c:pt>
                <c:pt idx="3">
                  <c:v>127.09222595138802</c:v>
                </c:pt>
                <c:pt idx="4">
                  <c:v>126.22278746466914</c:v>
                </c:pt>
                <c:pt idx="5">
                  <c:v>125.16065528054561</c:v>
                </c:pt>
                <c:pt idx="6">
                  <c:v>128.73618079558025</c:v>
                </c:pt>
                <c:pt idx="7">
                  <c:v>121.38689677175519</c:v>
                </c:pt>
                <c:pt idx="8">
                  <c:v>118.42524379162229</c:v>
                </c:pt>
                <c:pt idx="9">
                  <c:v>123.42532227547184</c:v>
                </c:pt>
                <c:pt idx="10">
                  <c:v>112.54926706557903</c:v>
                </c:pt>
                <c:pt idx="11">
                  <c:v>118.28257158073622</c:v>
                </c:pt>
                <c:pt idx="12">
                  <c:v>114.0606377978342</c:v>
                </c:pt>
                <c:pt idx="13">
                  <c:v>112.88424945119614</c:v>
                </c:pt>
                <c:pt idx="14">
                  <c:v>111.75944241663885</c:v>
                </c:pt>
                <c:pt idx="15">
                  <c:v>110.1798642101103</c:v>
                </c:pt>
                <c:pt idx="16">
                  <c:v>108.5220557808084</c:v>
                </c:pt>
                <c:pt idx="17">
                  <c:v>106.80011797921158</c:v>
                </c:pt>
                <c:pt idx="18">
                  <c:v>105.09811646809121</c:v>
                </c:pt>
                <c:pt idx="19">
                  <c:v>103.39014384097443</c:v>
                </c:pt>
                <c:pt idx="20">
                  <c:v>101.70847143215939</c:v>
                </c:pt>
                <c:pt idx="21">
                  <c:v>100.01048023517275</c:v>
                </c:pt>
                <c:pt idx="22">
                  <c:v>98.318837636953774</c:v>
                </c:pt>
                <c:pt idx="23">
                  <c:v>96.629608996571775</c:v>
                </c:pt>
                <c:pt idx="24">
                  <c:v>94.92503730700939</c:v>
                </c:pt>
                <c:pt idx="25">
                  <c:v>93.107488341007752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128.11247180494487</c:v>
                </c:pt>
                <c:pt idx="1">
                  <c:v>124.84124874791598</c:v>
                </c:pt>
                <c:pt idx="2">
                  <c:v>132.3417722501338</c:v>
                </c:pt>
                <c:pt idx="3">
                  <c:v>122.62076988854429</c:v>
                </c:pt>
                <c:pt idx="4">
                  <c:v>128.38281664850797</c:v>
                </c:pt>
                <c:pt idx="5">
                  <c:v>130.77599716290791</c:v>
                </c:pt>
                <c:pt idx="6">
                  <c:v>136.11146712446026</c:v>
                </c:pt>
                <c:pt idx="7">
                  <c:v>130.20994558494368</c:v>
                </c:pt>
                <c:pt idx="8">
                  <c:v>131.48244510306122</c:v>
                </c:pt>
                <c:pt idx="9">
                  <c:v>127.01364455606517</c:v>
                </c:pt>
                <c:pt idx="10">
                  <c:v>131.73000326718343</c:v>
                </c:pt>
                <c:pt idx="11">
                  <c:v>126.71898734826485</c:v>
                </c:pt>
                <c:pt idx="12">
                  <c:v>128.53613280152859</c:v>
                </c:pt>
                <c:pt idx="13">
                  <c:v>128.87953168983759</c:v>
                </c:pt>
                <c:pt idx="14">
                  <c:v>129.30693890931187</c:v>
                </c:pt>
                <c:pt idx="15">
                  <c:v>129.2362130717174</c:v>
                </c:pt>
                <c:pt idx="16">
                  <c:v>129.09725386868712</c:v>
                </c:pt>
                <c:pt idx="17">
                  <c:v>128.92074414372038</c:v>
                </c:pt>
                <c:pt idx="18">
                  <c:v>128.78574397252811</c:v>
                </c:pt>
                <c:pt idx="19">
                  <c:v>128.66713095828206</c:v>
                </c:pt>
                <c:pt idx="20">
                  <c:v>128.61604951193937</c:v>
                </c:pt>
                <c:pt idx="21">
                  <c:v>128.58147134287512</c:v>
                </c:pt>
                <c:pt idx="22">
                  <c:v>128.56949350977737</c:v>
                </c:pt>
                <c:pt idx="23">
                  <c:v>128.59398134556758</c:v>
                </c:pt>
                <c:pt idx="24">
                  <c:v>128.64186053339827</c:v>
                </c:pt>
                <c:pt idx="25">
                  <c:v>128.59190025524939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33.954156679223424</c:v>
                </c:pt>
                <c:pt idx="1">
                  <c:v>35.229054298937221</c:v>
                </c:pt>
                <c:pt idx="2">
                  <c:v>37.416701417364564</c:v>
                </c:pt>
                <c:pt idx="3">
                  <c:v>37.32195836348194</c:v>
                </c:pt>
                <c:pt idx="4">
                  <c:v>39.915245351083172</c:v>
                </c:pt>
                <c:pt idx="5">
                  <c:v>37.573435100916363</c:v>
                </c:pt>
                <c:pt idx="6">
                  <c:v>37.924492226575516</c:v>
                </c:pt>
                <c:pt idx="7">
                  <c:v>38.312214820048716</c:v>
                </c:pt>
                <c:pt idx="8">
                  <c:v>38.39344918983376</c:v>
                </c:pt>
                <c:pt idx="9">
                  <c:v>41.732638100613485</c:v>
                </c:pt>
                <c:pt idx="10">
                  <c:v>41.597170439345021</c:v>
                </c:pt>
                <c:pt idx="11">
                  <c:v>40.502076463557188</c:v>
                </c:pt>
                <c:pt idx="12">
                  <c:v>41.086996800943204</c:v>
                </c:pt>
                <c:pt idx="13">
                  <c:v>41.709207485389619</c:v>
                </c:pt>
                <c:pt idx="14">
                  <c:v>42.36808200980991</c:v>
                </c:pt>
                <c:pt idx="15">
                  <c:v>42.872405406945084</c:v>
                </c:pt>
                <c:pt idx="16">
                  <c:v>43.377986215013344</c:v>
                </c:pt>
                <c:pt idx="17">
                  <c:v>43.874273324604459</c:v>
                </c:pt>
                <c:pt idx="18" formatCode="General">
                  <c:v>44.400234733224785</c:v>
                </c:pt>
                <c:pt idx="19" formatCode="General">
                  <c:v>44.947522812325282</c:v>
                </c:pt>
                <c:pt idx="20" formatCode="General">
                  <c:v>45.532700767254987</c:v>
                </c:pt>
                <c:pt idx="21" formatCode="General">
                  <c:v>46.131339601456233</c:v>
                </c:pt>
                <c:pt idx="22">
                  <c:v>46.744208720026819</c:v>
                </c:pt>
                <c:pt idx="23">
                  <c:v>47.390285143993054</c:v>
                </c:pt>
                <c:pt idx="24">
                  <c:v>48.071084663844822</c:v>
                </c:pt>
                <c:pt idx="25">
                  <c:v>48.712757369052021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38.578742559020554</c:v>
                </c:pt>
                <c:pt idx="1">
                  <c:v>38.273454856592032</c:v>
                </c:pt>
                <c:pt idx="2">
                  <c:v>40.026817748165861</c:v>
                </c:pt>
                <c:pt idx="3">
                  <c:v>39.208254474331738</c:v>
                </c:pt>
                <c:pt idx="4">
                  <c:v>40.319061463054467</c:v>
                </c:pt>
                <c:pt idx="5">
                  <c:v>38.130943631310188</c:v>
                </c:pt>
                <c:pt idx="6">
                  <c:v>37.664246992224875</c:v>
                </c:pt>
                <c:pt idx="7">
                  <c:v>38.108381674557357</c:v>
                </c:pt>
                <c:pt idx="8">
                  <c:v>38.238013929054212</c:v>
                </c:pt>
                <c:pt idx="9">
                  <c:v>40.997057426057019</c:v>
                </c:pt>
                <c:pt idx="10">
                  <c:v>40.537135517806355</c:v>
                </c:pt>
                <c:pt idx="11">
                  <c:v>39.190302987742704</c:v>
                </c:pt>
                <c:pt idx="12">
                  <c:v>39.521949870278817</c:v>
                </c:pt>
                <c:pt idx="13">
                  <c:v>39.875257729746288</c:v>
                </c:pt>
                <c:pt idx="14">
                  <c:v>40.310993287031984</c:v>
                </c:pt>
                <c:pt idx="15">
                  <c:v>40.625190725727109</c:v>
                </c:pt>
                <c:pt idx="16">
                  <c:v>40.959057383805757</c:v>
                </c:pt>
                <c:pt idx="17">
                  <c:v>41.280542955247398</c:v>
                </c:pt>
                <c:pt idx="18" formatCode="General">
                  <c:v>41.615158943696677</c:v>
                </c:pt>
                <c:pt idx="19" formatCode="General">
                  <c:v>42.011972403204432</c:v>
                </c:pt>
                <c:pt idx="20" formatCode="General">
                  <c:v>42.446501903652724</c:v>
                </c:pt>
                <c:pt idx="21" formatCode="General">
                  <c:v>42.907249314894578</c:v>
                </c:pt>
                <c:pt idx="22">
                  <c:v>43.414666510444</c:v>
                </c:pt>
                <c:pt idx="23">
                  <c:v>43.958015283543858</c:v>
                </c:pt>
                <c:pt idx="24">
                  <c:v>44.520581396892233</c:v>
                </c:pt>
                <c:pt idx="25">
                  <c:v>45.048710741197993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113.30919785354068</c:v>
                </c:pt>
                <c:pt idx="1">
                  <c:v>120.01831946456505</c:v>
                </c:pt>
                <c:pt idx="2">
                  <c:v>129.32627958055704</c:v>
                </c:pt>
                <c:pt idx="3">
                  <c:v>134.25633448005539</c:v>
                </c:pt>
                <c:pt idx="4">
                  <c:v>142.62680340947179</c:v>
                </c:pt>
                <c:pt idx="5">
                  <c:v>140.04584462322032</c:v>
                </c:pt>
                <c:pt idx="6">
                  <c:v>139.77580964028823</c:v>
                </c:pt>
                <c:pt idx="7">
                  <c:v>139.73895985078775</c:v>
                </c:pt>
                <c:pt idx="8">
                  <c:v>145.25186196946703</c:v>
                </c:pt>
                <c:pt idx="9">
                  <c:v>157.78810138836198</c:v>
                </c:pt>
                <c:pt idx="10">
                  <c:v>155.73802959488361</c:v>
                </c:pt>
                <c:pt idx="11">
                  <c:v>156.27402254781396</c:v>
                </c:pt>
                <c:pt idx="12">
                  <c:v>158.19543909414153</c:v>
                </c:pt>
                <c:pt idx="13">
                  <c:v>161.06712716423479</c:v>
                </c:pt>
                <c:pt idx="14">
                  <c:v>164.06031493049338</c:v>
                </c:pt>
                <c:pt idx="15">
                  <c:v>166.51856667907327</c:v>
                </c:pt>
                <c:pt idx="16">
                  <c:v>168.8110597428969</c:v>
                </c:pt>
                <c:pt idx="17">
                  <c:v>171.05937955757571</c:v>
                </c:pt>
                <c:pt idx="18" formatCode="General">
                  <c:v>173.32850436532271</c:v>
                </c:pt>
                <c:pt idx="19" formatCode="General">
                  <c:v>175.56941171696241</c:v>
                </c:pt>
                <c:pt idx="20" formatCode="General">
                  <c:v>177.90024949387313</c:v>
                </c:pt>
                <c:pt idx="21" formatCode="General">
                  <c:v>180.24753931341039</c:v>
                </c:pt>
                <c:pt idx="22" formatCode="General">
                  <c:v>182.62148722061048</c:v>
                </c:pt>
                <c:pt idx="23" formatCode="General">
                  <c:v>185.02263739147654</c:v>
                </c:pt>
                <c:pt idx="24" formatCode="General">
                  <c:v>187.4456688421914</c:v>
                </c:pt>
                <c:pt idx="25" formatCode="General">
                  <c:v>189.78340346405301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51.856254781529501</c:v>
                </c:pt>
                <c:pt idx="1">
                  <c:v>51.93230930550434</c:v>
                </c:pt>
                <c:pt idx="2">
                  <c:v>56.040295161524234</c:v>
                </c:pt>
                <c:pt idx="3">
                  <c:v>53.708062686767157</c:v>
                </c:pt>
                <c:pt idx="4">
                  <c:v>61.781489364662271</c:v>
                </c:pt>
                <c:pt idx="5">
                  <c:v>65.810449577066009</c:v>
                </c:pt>
                <c:pt idx="6">
                  <c:v>77.627619033413055</c:v>
                </c:pt>
                <c:pt idx="7">
                  <c:v>77.244888036775322</c:v>
                </c:pt>
                <c:pt idx="8">
                  <c:v>78.12947247850866</c:v>
                </c:pt>
                <c:pt idx="9">
                  <c:v>83.747962203200245</c:v>
                </c:pt>
                <c:pt idx="10">
                  <c:v>89.814447945630747</c:v>
                </c:pt>
                <c:pt idx="11">
                  <c:v>85.109343350651841</c:v>
                </c:pt>
                <c:pt idx="12">
                  <c:v>93.444286741164376</c:v>
                </c:pt>
                <c:pt idx="13">
                  <c:v>97.120471702085723</c:v>
                </c:pt>
                <c:pt idx="14">
                  <c:v>100.82303278855632</c:v>
                </c:pt>
                <c:pt idx="15">
                  <c:v>104.11505336774947</c:v>
                </c:pt>
                <c:pt idx="16">
                  <c:v>107.26154313993217</c:v>
                </c:pt>
                <c:pt idx="17">
                  <c:v>110.28345394437038</c:v>
                </c:pt>
                <c:pt idx="18" formatCode="General">
                  <c:v>113.24753762183536</c:v>
                </c:pt>
                <c:pt idx="19" formatCode="General">
                  <c:v>116.1412151585476</c:v>
                </c:pt>
                <c:pt idx="20" formatCode="General">
                  <c:v>119.01345554982485</c:v>
                </c:pt>
                <c:pt idx="21" formatCode="General">
                  <c:v>121.81297536945527</c:v>
                </c:pt>
                <c:pt idx="22" formatCode="General">
                  <c:v>124.55081937476281</c:v>
                </c:pt>
                <c:pt idx="23" formatCode="General">
                  <c:v>127.22784325579798</c:v>
                </c:pt>
                <c:pt idx="24" formatCode="General">
                  <c:v>129.82762728418655</c:v>
                </c:pt>
                <c:pt idx="25" formatCode="General">
                  <c:v>132.23508964537712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7.4685273121326006</c:v>
                </c:pt>
                <c:pt idx="1">
                  <c:v>7.2612423370477988</c:v>
                </c:pt>
                <c:pt idx="2">
                  <c:v>7.8951973257614894</c:v>
                </c:pt>
                <c:pt idx="3">
                  <c:v>7.6984400283670018</c:v>
                </c:pt>
                <c:pt idx="4">
                  <c:v>8.6407250498629899</c:v>
                </c:pt>
                <c:pt idx="5">
                  <c:v>9.260548102014841</c:v>
                </c:pt>
                <c:pt idx="6">
                  <c:v>10.956287872499974</c:v>
                </c:pt>
                <c:pt idx="7">
                  <c:v>10.812693668649034</c:v>
                </c:pt>
                <c:pt idx="8">
                  <c:v>10.903857524076878</c:v>
                </c:pt>
                <c:pt idx="9">
                  <c:v>11.698067499309946</c:v>
                </c:pt>
                <c:pt idx="10">
                  <c:v>12.589830729599404</c:v>
                </c:pt>
                <c:pt idx="11">
                  <c:v>11.953774512680285</c:v>
                </c:pt>
                <c:pt idx="12">
                  <c:v>13.062178762160537</c:v>
                </c:pt>
                <c:pt idx="13">
                  <c:v>13.558397183464338</c:v>
                </c:pt>
                <c:pt idx="14">
                  <c:v>14.057751424817548</c:v>
                </c:pt>
                <c:pt idx="15">
                  <c:v>14.506727060568842</c:v>
                </c:pt>
                <c:pt idx="16">
                  <c:v>14.936068861777084</c:v>
                </c:pt>
                <c:pt idx="17">
                  <c:v>15.350103739306711</c:v>
                </c:pt>
                <c:pt idx="18" formatCode="General">
                  <c:v>15.756530497178424</c:v>
                </c:pt>
                <c:pt idx="19" formatCode="General">
                  <c:v>16.150129096054513</c:v>
                </c:pt>
                <c:pt idx="20" formatCode="General">
                  <c:v>16.540948200110687</c:v>
                </c:pt>
                <c:pt idx="21" formatCode="General">
                  <c:v>16.921059910119986</c:v>
                </c:pt>
                <c:pt idx="22" formatCode="General">
                  <c:v>17.293558200531219</c:v>
                </c:pt>
                <c:pt idx="23" formatCode="General">
                  <c:v>17.656952051209654</c:v>
                </c:pt>
                <c:pt idx="24" formatCode="General">
                  <c:v>18.014567314152707</c:v>
                </c:pt>
                <c:pt idx="25" formatCode="General">
                  <c:v>18.347931016177348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51.739734539298638</c:v>
                </c:pt>
                <c:pt idx="1">
                  <c:v>23.487054414456715</c:v>
                </c:pt>
                <c:pt idx="2">
                  <c:v>46.620619677401834</c:v>
                </c:pt>
                <c:pt idx="3">
                  <c:v>22.753327942066822</c:v>
                </c:pt>
                <c:pt idx="4">
                  <c:v>29.334821809343204</c:v>
                </c:pt>
                <c:pt idx="5">
                  <c:v>45.017573996482184</c:v>
                </c:pt>
                <c:pt idx="6">
                  <c:v>11.633769394937962</c:v>
                </c:pt>
                <c:pt idx="7">
                  <c:v>10.249634391005323</c:v>
                </c:pt>
                <c:pt idx="8">
                  <c:v>7.3253255591752122</c:v>
                </c:pt>
                <c:pt idx="9">
                  <c:v>17.433309851255842</c:v>
                </c:pt>
                <c:pt idx="10">
                  <c:v>43.912018301362522</c:v>
                </c:pt>
                <c:pt idx="11">
                  <c:v>55.724101870212202</c:v>
                </c:pt>
                <c:pt idx="12">
                  <c:v>17.083860297280804</c:v>
                </c:pt>
                <c:pt idx="13">
                  <c:v>5.8419020870392391</c:v>
                </c:pt>
                <c:pt idx="14">
                  <c:v>20.830934907048732</c:v>
                </c:pt>
                <c:pt idx="15">
                  <c:v>19.131431277554302</c:v>
                </c:pt>
                <c:pt idx="16">
                  <c:v>14.176608827780322</c:v>
                </c:pt>
                <c:pt idx="17">
                  <c:v>46.579122488274436</c:v>
                </c:pt>
                <c:pt idx="18">
                  <c:v>16.607446470052196</c:v>
                </c:pt>
                <c:pt idx="19">
                  <c:v>0.67118544208009079</c:v>
                </c:pt>
                <c:pt idx="20">
                  <c:v>40.081648756838845</c:v>
                </c:pt>
                <c:pt idx="21">
                  <c:v>10.033027432362616</c:v>
                </c:pt>
                <c:pt idx="22">
                  <c:v>9.0370928455206112</c:v>
                </c:pt>
                <c:pt idx="23">
                  <c:v>18.394198265645997</c:v>
                </c:pt>
                <c:pt idx="24">
                  <c:v>8.1336458223531736</c:v>
                </c:pt>
                <c:pt idx="25">
                  <c:v>63.872603333170538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60.451833934309072</c:v>
                </c:pt>
                <c:pt idx="1">
                  <c:v>24.023837872417261</c:v>
                </c:pt>
                <c:pt idx="2">
                  <c:v>52.778183637484631</c:v>
                </c:pt>
                <c:pt idx="3">
                  <c:v>28.005384621847504</c:v>
                </c:pt>
                <c:pt idx="4">
                  <c:v>32.868196066820978</c:v>
                </c:pt>
                <c:pt idx="5">
                  <c:v>53.697776907144416</c:v>
                </c:pt>
                <c:pt idx="6">
                  <c:v>14.099290861082933</c:v>
                </c:pt>
                <c:pt idx="7">
                  <c:v>12.379730467379172</c:v>
                </c:pt>
                <c:pt idx="8">
                  <c:v>7.2157401970687491</c:v>
                </c:pt>
                <c:pt idx="9">
                  <c:v>17.025437918777587</c:v>
                </c:pt>
                <c:pt idx="10">
                  <c:v>46.498978667274578</c:v>
                </c:pt>
                <c:pt idx="11">
                  <c:v>54.315778295124524</c:v>
                </c:pt>
                <c:pt idx="12">
                  <c:v>14.848478695252814</c:v>
                </c:pt>
                <c:pt idx="13">
                  <c:v>5.347451721445176</c:v>
                </c:pt>
                <c:pt idx="14">
                  <c:v>18.59962304446638</c:v>
                </c:pt>
                <c:pt idx="15">
                  <c:v>17.42873980503504</c:v>
                </c:pt>
                <c:pt idx="16">
                  <c:v>11.75482376216312</c:v>
                </c:pt>
                <c:pt idx="17">
                  <c:v>48.198748642989237</c:v>
                </c:pt>
                <c:pt idx="18">
                  <c:v>16.193530107914572</c:v>
                </c:pt>
                <c:pt idx="19">
                  <c:v>0.67070911868777017</c:v>
                </c:pt>
                <c:pt idx="20">
                  <c:v>36.980552411720929</c:v>
                </c:pt>
                <c:pt idx="21">
                  <c:v>10.433467295383297</c:v>
                </c:pt>
                <c:pt idx="22">
                  <c:v>8.1040367839493257</c:v>
                </c:pt>
                <c:pt idx="23">
                  <c:v>16.792105447756803</c:v>
                </c:pt>
                <c:pt idx="24">
                  <c:v>6.4936373865476549</c:v>
                </c:pt>
                <c:pt idx="25">
                  <c:v>57.127926329956296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60.196168631095219</c:v>
                </c:pt>
                <c:pt idx="1">
                  <c:v>28.603868267080621</c:v>
                </c:pt>
                <c:pt idx="2">
                  <c:v>73.559182266085685</c:v>
                </c:pt>
                <c:pt idx="3">
                  <c:v>28.143192628933537</c:v>
                </c:pt>
                <c:pt idx="4">
                  <c:v>33.895041381889854</c:v>
                </c:pt>
                <c:pt idx="5">
                  <c:v>61.572060058094721</c:v>
                </c:pt>
                <c:pt idx="6">
                  <c:v>14.496774882245825</c:v>
                </c:pt>
                <c:pt idx="7">
                  <c:v>21.724209861554861</c:v>
                </c:pt>
                <c:pt idx="8">
                  <c:v>6.6948678078931545</c:v>
                </c:pt>
                <c:pt idx="9">
                  <c:v>17.024188601708573</c:v>
                </c:pt>
                <c:pt idx="10">
                  <c:v>49.857300800551251</c:v>
                </c:pt>
                <c:pt idx="11">
                  <c:v>52.509622150937574</c:v>
                </c:pt>
                <c:pt idx="12">
                  <c:v>10.101872295112347</c:v>
                </c:pt>
                <c:pt idx="13">
                  <c:v>6.5326437094992471</c:v>
                </c:pt>
                <c:pt idx="14">
                  <c:v>18.800080949190455</c:v>
                </c:pt>
                <c:pt idx="15">
                  <c:v>16.562246244385349</c:v>
                </c:pt>
                <c:pt idx="16">
                  <c:v>13.858118283743986</c:v>
                </c:pt>
                <c:pt idx="17">
                  <c:v>53.316177513778328</c:v>
                </c:pt>
                <c:pt idx="18">
                  <c:v>15.405758515972643</c:v>
                </c:pt>
                <c:pt idx="19">
                  <c:v>0.53122650731651366</c:v>
                </c:pt>
                <c:pt idx="20">
                  <c:v>35.775586849137945</c:v>
                </c:pt>
                <c:pt idx="21">
                  <c:v>12.824962045665352</c:v>
                </c:pt>
                <c:pt idx="22">
                  <c:v>8.448356897663162</c:v>
                </c:pt>
                <c:pt idx="23">
                  <c:v>16.881318598514863</c:v>
                </c:pt>
                <c:pt idx="24">
                  <c:v>13.595436503429541</c:v>
                </c:pt>
                <c:pt idx="25">
                  <c:v>47.849737748519331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8.7120993950104335</c:v>
                </c:pt>
                <c:pt idx="1">
                  <c:v>0.53678345796054572</c:v>
                </c:pt>
                <c:pt idx="2">
                  <c:v>6.1575639600827969</c:v>
                </c:pt>
                <c:pt idx="3">
                  <c:v>5.2520566797806829</c:v>
                </c:pt>
                <c:pt idx="4">
                  <c:v>3.5333742574777744</c:v>
                </c:pt>
                <c:pt idx="5">
                  <c:v>8.6802029106622314</c:v>
                </c:pt>
                <c:pt idx="6">
                  <c:v>2.4655214661449705</c:v>
                </c:pt>
                <c:pt idx="7">
                  <c:v>2.1300960763738495</c:v>
                </c:pt>
                <c:pt idx="8">
                  <c:v>-0.10958536210646308</c:v>
                </c:pt>
                <c:pt idx="9">
                  <c:v>-0.40787193247825471</c:v>
                </c:pt>
                <c:pt idx="10">
                  <c:v>2.5869603659120557</c:v>
                </c:pt>
                <c:pt idx="11">
                  <c:v>-1.4083235750876781</c:v>
                </c:pt>
                <c:pt idx="12">
                  <c:v>-2.2353816020279904</c:v>
                </c:pt>
                <c:pt idx="13">
                  <c:v>-0.49445036559406308</c:v>
                </c:pt>
                <c:pt idx="14">
                  <c:v>-2.231311862582352</c:v>
                </c:pt>
                <c:pt idx="15">
                  <c:v>-1.7026914725192626</c:v>
                </c:pt>
                <c:pt idx="16">
                  <c:v>-2.4217850656172022</c:v>
                </c:pt>
                <c:pt idx="17">
                  <c:v>1.6196261547148012</c:v>
                </c:pt>
                <c:pt idx="18">
                  <c:v>-0.41391636213762339</c:v>
                </c:pt>
                <c:pt idx="19">
                  <c:v>-4.7632339232062115E-4</c:v>
                </c:pt>
                <c:pt idx="20">
                  <c:v>-3.1010963451179165</c:v>
                </c:pt>
                <c:pt idx="21">
                  <c:v>0.40043986302068113</c:v>
                </c:pt>
                <c:pt idx="22">
                  <c:v>-0.93305606157128551</c:v>
                </c:pt>
                <c:pt idx="23">
                  <c:v>-1.6020928178891936</c:v>
                </c:pt>
                <c:pt idx="24">
                  <c:v>-1.6400084358055187</c:v>
                </c:pt>
                <c:pt idx="25">
                  <c:v>-6.7446770032142425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-0.25566530321385272</c:v>
                </c:pt>
                <c:pt idx="1">
                  <c:v>4.5800303946633605</c:v>
                </c:pt>
                <c:pt idx="2">
                  <c:v>20.780998628601054</c:v>
                </c:pt>
                <c:pt idx="3">
                  <c:v>0.1378080070860328</c:v>
                </c:pt>
                <c:pt idx="4">
                  <c:v>1.0268453150688757</c:v>
                </c:pt>
                <c:pt idx="5">
                  <c:v>7.8742831509503048</c:v>
                </c:pt>
                <c:pt idx="6">
                  <c:v>0.39748402116289228</c:v>
                </c:pt>
                <c:pt idx="7">
                  <c:v>9.3444793941756892</c:v>
                </c:pt>
                <c:pt idx="8">
                  <c:v>-0.52087238917559464</c:v>
                </c:pt>
                <c:pt idx="9">
                  <c:v>-1.2493170690142108E-3</c:v>
                </c:pt>
                <c:pt idx="10">
                  <c:v>3.3583221332766726</c:v>
                </c:pt>
                <c:pt idx="11">
                  <c:v>-1.80615614418695</c:v>
                </c:pt>
                <c:pt idx="12">
                  <c:v>-4.7466064001404664</c:v>
                </c:pt>
                <c:pt idx="13">
                  <c:v>1.1851919880540711</c:v>
                </c:pt>
                <c:pt idx="14">
                  <c:v>0.20045790472407532</c:v>
                </c:pt>
                <c:pt idx="15">
                  <c:v>-0.86649356064969041</c:v>
                </c:pt>
                <c:pt idx="16">
                  <c:v>2.1032945215808656</c:v>
                </c:pt>
                <c:pt idx="17">
                  <c:v>5.1174288707890909</c:v>
                </c:pt>
                <c:pt idx="18">
                  <c:v>-0.78777159194192947</c:v>
                </c:pt>
                <c:pt idx="19">
                  <c:v>-0.1394826113712565</c:v>
                </c:pt>
                <c:pt idx="20">
                  <c:v>-1.2049655625829843</c:v>
                </c:pt>
                <c:pt idx="21">
                  <c:v>2.3914947502820549</c:v>
                </c:pt>
                <c:pt idx="22">
                  <c:v>0.34432011371383631</c:v>
                </c:pt>
                <c:pt idx="23">
                  <c:v>8.9213150758059356E-2</c:v>
                </c:pt>
                <c:pt idx="24">
                  <c:v>7.1017991168818861</c:v>
                </c:pt>
                <c:pt idx="25">
                  <c:v>-9.2781885814369645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7.8906910321544412</c:v>
                </c:pt>
                <c:pt idx="1">
                  <c:v>8.991339711260931</c:v>
                </c:pt>
                <c:pt idx="2">
                  <c:v>8.3750025921163118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3.5819489854380921</c:v>
                </c:pt>
                <c:pt idx="1">
                  <c:v>3.5731999084409329</c:v>
                </c:pt>
                <c:pt idx="2">
                  <c:v>3.9796132599310781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1.7742356170201208</c:v>
                </c:pt>
                <c:pt idx="1">
                  <c:v>2.0970664671254071</c:v>
                </c:pt>
                <c:pt idx="2">
                  <c:v>2.016914530892902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1.5631448226804872</c:v>
                </c:pt>
                <c:pt idx="1">
                  <c:v>1.8413066225089276</c:v>
                </c:pt>
                <c:pt idx="2">
                  <c:v>3.0224567117751211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1.1171661627581884</c:v>
                </c:pt>
                <c:pt idx="1">
                  <c:v>1.0732374380990326</c:v>
                </c:pt>
                <c:pt idx="2">
                  <c:v>0.9314469096629131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2.6587083008628607</c:v>
                </c:pt>
                <c:pt idx="1">
                  <c:v>2.5322887015646374</c:v>
                </c:pt>
                <c:pt idx="2">
                  <c:v>2.3685498082403824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6.6969065863912327</c:v>
                </c:pt>
                <c:pt idx="1">
                  <c:v>6.9160534298837453</c:v>
                </c:pt>
                <c:pt idx="2">
                  <c:v>6.9365714286481222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8.4983364297737332</c:v>
                </c:pt>
                <c:pt idx="1">
                  <c:v>8.0786898022596692</c:v>
                </c:pt>
                <c:pt idx="2">
                  <c:v>7.3055849172098561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2.6054146671344767</c:v>
                </c:pt>
                <c:pt idx="1">
                  <c:v>2.2084973681611841</c:v>
                </c:pt>
                <c:pt idx="2">
                  <c:v>1.4054583303345132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7.1036596414055087</c:v>
                </c:pt>
                <c:pt idx="1">
                  <c:v>7.1688697348325743</c:v>
                </c:pt>
                <c:pt idx="2">
                  <c:v>7.4177997542682288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2.5327580455344596</c:v>
                </c:pt>
                <c:pt idx="1">
                  <c:v>2.4085543952729704</c:v>
                </c:pt>
                <c:pt idx="2">
                  <c:v>2.1433800595431913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0.10236072905846375</c:v>
                </c:pt>
                <c:pt idx="1">
                  <c:v>9.9758322305248628E-2</c:v>
                </c:pt>
                <c:pt idx="2">
                  <c:v>7.3908746635387823E-2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6.1127469867347282</c:v>
                </c:pt>
                <c:pt idx="1">
                  <c:v>5.5003246023138699</c:v>
                </c:pt>
                <c:pt idx="2">
                  <c:v>4.9774037020894228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1.5301106642859159</c:v>
                </c:pt>
                <c:pt idx="1">
                  <c:v>1.5518280044417354</c:v>
                </c:pt>
                <c:pt idx="2">
                  <c:v>1.7843177201938547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1.3782232960382557</c:v>
                </c:pt>
                <c:pt idx="1">
                  <c:v>1.2053587627502591</c:v>
                </c:pt>
                <c:pt idx="2">
                  <c:v>1.1754072148788415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2.8052508693905476</c:v>
                </c:pt>
                <c:pt idx="1">
                  <c:v>2.4975838567968904</c:v>
                </c:pt>
                <c:pt idx="2">
                  <c:v>2.348672519132236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7.1099882687365685</c:v>
                </c:pt>
                <c:pt idx="1">
                  <c:v>7.8499947403351058</c:v>
                </c:pt>
                <c:pt idx="2">
                  <c:v>10.234178622361521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3.4700502880966169</c:v>
                </c:pt>
                <c:pt idx="1">
                  <c:v>4.1653976478725614</c:v>
                </c:pt>
                <c:pt idx="2">
                  <c:v>3.9155201498321461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4.4737766330250421</c:v>
                </c:pt>
                <c:pt idx="1">
                  <c:v>4.8886708193875341</c:v>
                </c:pt>
                <c:pt idx="2">
                  <c:v>4.715766233776205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6.8655119819678561</c:v>
                </c:pt>
                <c:pt idx="1">
                  <c:v>7.9867709958360606</c:v>
                </c:pt>
                <c:pt idx="2">
                  <c:v>8.5664283012542022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0.8909331448910387</c:v>
                </c:pt>
                <c:pt idx="1">
                  <c:v>0.79535643317832738</c:v>
                </c:pt>
                <c:pt idx="2">
                  <c:v>0.90887691433847817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3.1768711750462426</c:v>
                </c:pt>
                <c:pt idx="1">
                  <c:v>2.7664260686602762</c:v>
                </c:pt>
                <c:pt idx="2">
                  <c:v>2.6156270450763053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2.9176843398648615</c:v>
                </c:pt>
                <c:pt idx="1">
                  <c:v>2.5922740490641618</c:v>
                </c:pt>
                <c:pt idx="2">
                  <c:v>2.304280461403716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2.1620373807438567</c:v>
                </c:pt>
                <c:pt idx="1">
                  <c:v>1.7483607495921851</c:v>
                </c:pt>
                <c:pt idx="2">
                  <c:v>1.9280591969146843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1.2404409632294302</c:v>
                </c:pt>
                <c:pt idx="1">
                  <c:v>0.96583504427080225</c:v>
                </c:pt>
                <c:pt idx="2">
                  <c:v>1.8915126750834128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9.7410429877369573</c:v>
                </c:pt>
                <c:pt idx="1">
                  <c:v>8.4969563237849481</c:v>
                </c:pt>
                <c:pt idx="2">
                  <c:v>6.6572621944069406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-2.1763894645550792</c:v>
                </c:pt>
                <c:pt idx="1">
                  <c:v>0.43353326447189744</c:v>
                </c:pt>
                <c:pt idx="2">
                  <c:v>1.1865291876990725</c:v>
                </c:pt>
                <c:pt idx="3">
                  <c:v>4.1901746674759011</c:v>
                </c:pt>
                <c:pt idx="4">
                  <c:v>2.6224508537093172</c:v>
                </c:pt>
                <c:pt idx="5">
                  <c:v>-6.5527625443274218</c:v>
                </c:pt>
                <c:pt idx="6">
                  <c:v>12.578163842370657</c:v>
                </c:pt>
                <c:pt idx="7">
                  <c:v>29.819935101706278</c:v>
                </c:pt>
                <c:pt idx="8">
                  <c:v>4.324365091449522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27.431251774688661</c:v>
                </c:pt>
                <c:pt idx="1">
                  <c:v>12.624297449925876</c:v>
                </c:pt>
                <c:pt idx="2">
                  <c:v>22.648562728046208</c:v>
                </c:pt>
                <c:pt idx="3">
                  <c:v>40.378812275260671</c:v>
                </c:pt>
                <c:pt idx="4">
                  <c:v>26.171125446297243</c:v>
                </c:pt>
                <c:pt idx="5">
                  <c:v>27.514859464424227</c:v>
                </c:pt>
                <c:pt idx="6">
                  <c:v>61.397967869219983</c:v>
                </c:pt>
                <c:pt idx="7">
                  <c:v>113.93681662708235</c:v>
                </c:pt>
                <c:pt idx="8">
                  <c:v>48.687653627580964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-0.25566530321385272</c:v>
                </c:pt>
                <c:pt idx="1">
                  <c:v>4.5800303946633605</c:v>
                </c:pt>
                <c:pt idx="2">
                  <c:v>20.780998628601054</c:v>
                </c:pt>
                <c:pt idx="3">
                  <c:v>0.1378080070860328</c:v>
                </c:pt>
                <c:pt idx="4">
                  <c:v>1.0268453150688757</c:v>
                </c:pt>
                <c:pt idx="5">
                  <c:v>7.8742831509503048</c:v>
                </c:pt>
                <c:pt idx="6">
                  <c:v>0.39748402116289228</c:v>
                </c:pt>
                <c:pt idx="7">
                  <c:v>9.3444793941756892</c:v>
                </c:pt>
                <c:pt idx="8">
                  <c:v>-0.52087238917559464</c:v>
                </c:pt>
                <c:pt idx="9">
                  <c:v>-1.2493170690142108E-3</c:v>
                </c:pt>
                <c:pt idx="10">
                  <c:v>3.3583221332766726</c:v>
                </c:pt>
                <c:pt idx="11">
                  <c:v>-1.80615614418695</c:v>
                </c:pt>
                <c:pt idx="12">
                  <c:v>-4.7466064001404664</c:v>
                </c:pt>
                <c:pt idx="13">
                  <c:v>1.1851919880540711</c:v>
                </c:pt>
                <c:pt idx="14">
                  <c:v>0.20045790472407532</c:v>
                </c:pt>
                <c:pt idx="15">
                  <c:v>-0.86649356064969041</c:v>
                </c:pt>
                <c:pt idx="16">
                  <c:v>2.1032945215808656</c:v>
                </c:pt>
                <c:pt idx="17">
                  <c:v>5.1174288707890909</c:v>
                </c:pt>
                <c:pt idx="18">
                  <c:v>-0.78777159194192947</c:v>
                </c:pt>
                <c:pt idx="19">
                  <c:v>-0.1394826113712565</c:v>
                </c:pt>
                <c:pt idx="20">
                  <c:v>-1.2049655625829843</c:v>
                </c:pt>
                <c:pt idx="21">
                  <c:v>2.3914947502820549</c:v>
                </c:pt>
                <c:pt idx="22">
                  <c:v>0.34432011371383631</c:v>
                </c:pt>
                <c:pt idx="23">
                  <c:v>8.9213150758059356E-2</c:v>
                </c:pt>
                <c:pt idx="24">
                  <c:v>7.1017991168818861</c:v>
                </c:pt>
                <c:pt idx="25">
                  <c:v>-9.2781885814369645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29.213994260999648</c:v>
                </c:pt>
                <c:pt idx="1">
                  <c:v>19.473659366581302</c:v>
                </c:pt>
                <c:pt idx="2">
                  <c:v>45.895442650751434</c:v>
                </c:pt>
                <c:pt idx="3">
                  <c:v>14.865895109254568</c:v>
                </c:pt>
                <c:pt idx="4">
                  <c:v>17.830686149766894</c:v>
                </c:pt>
                <c:pt idx="5">
                  <c:v>35.344792717309439</c:v>
                </c:pt>
                <c:pt idx="6">
                  <c:v>6.1240948882076927</c:v>
                </c:pt>
                <c:pt idx="7">
                  <c:v>20.512661801247866</c:v>
                </c:pt>
                <c:pt idx="8">
                  <c:v>1.6787174905578306</c:v>
                </c:pt>
                <c:pt idx="9">
                  <c:v>7.5649984013596017</c:v>
                </c:pt>
                <c:pt idx="10">
                  <c:v>25.51749528784698</c:v>
                </c:pt>
                <c:pt idx="11">
                  <c:v>25.671695724030457</c:v>
                </c:pt>
                <c:pt idx="12">
                  <c:v>1.8431637403937779</c:v>
                </c:pt>
                <c:pt idx="13">
                  <c:v>4.4495439147698566</c:v>
                </c:pt>
                <c:pt idx="14">
                  <c:v>7.4573146361193441</c:v>
                </c:pt>
                <c:pt idx="15">
                  <c:v>6.4318819913039453</c:v>
                </c:pt>
                <c:pt idx="16">
                  <c:v>7.8323849041041003</c:v>
                </c:pt>
                <c:pt idx="17">
                  <c:v>33.238851542076091</c:v>
                </c:pt>
                <c:pt idx="18">
                  <c:v>7.026599082101229</c:v>
                </c:pt>
                <c:pt idx="19">
                  <c:v>0.11336165108335816</c:v>
                </c:pt>
                <c:pt idx="20">
                  <c:v>14.881632051434217</c:v>
                </c:pt>
                <c:pt idx="21">
                  <c:v>7.7669306766119881</c:v>
                </c:pt>
                <c:pt idx="22">
                  <c:v>3.6126062879695429</c:v>
                </c:pt>
                <c:pt idx="23">
                  <c:v>9.0116911619563318</c:v>
                </c:pt>
                <c:pt idx="24">
                  <c:v>12.256804413820092</c:v>
                </c:pt>
                <c:pt idx="25">
                  <c:v>15.174447360868569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44960.528900462959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automation/Data/Results/Workbooks/LSIPs/M3_LSIP/M3_LSIP_Database.Main.xlsx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Enterprise M3 LEP (including all of Surrey)</v>
      </c>
      <c r="L1" s="19" t="str">
        <f>CONCATENATE("Industry Table 1.1  Employment by Industry Sector (SIC 2007), ",B$5,"-",F$5,", ",Info!B5)</f>
        <v>Industry Table 1.1  Employment by Industry Sector (SIC 2007), 2015-2035, Enterprise M3 LEP (including all of Surrey)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11.830999999999989</v>
      </c>
      <c r="N5" s="11">
        <f t="shared" si="1"/>
        <v>12.465000000000005</v>
      </c>
      <c r="O5" s="11">
        <f t="shared" si="1"/>
        <v>11.855999999999991</v>
      </c>
      <c r="P5" s="11">
        <f t="shared" si="1"/>
        <v>12.000000000000009</v>
      </c>
      <c r="Q5" s="11">
        <f t="shared" si="1"/>
        <v>12.406999999999993</v>
      </c>
      <c r="R5" s="40">
        <f t="shared" ref="R5:R10" si="2">IF(D$5-B$5 &lt;&gt; 0,(EXP(LN(D7/B7)/(D$5-B$5))-1)*100,0)</f>
        <v>4.2226178385895707E-2</v>
      </c>
      <c r="S5" s="40">
        <f t="shared" si="0"/>
        <v>0.30330411167902582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26.791</v>
      </c>
      <c r="N6" s="11">
        <f t="shared" si="1"/>
        <v>29.635999999999974</v>
      </c>
      <c r="O6" s="11">
        <f t="shared" si="1"/>
        <v>29.340999999999969</v>
      </c>
      <c r="P6" s="11">
        <f t="shared" si="1"/>
        <v>27.688999999999993</v>
      </c>
      <c r="Q6" s="11">
        <f t="shared" si="1"/>
        <v>24.625000000000032</v>
      </c>
      <c r="R6" s="40">
        <f t="shared" si="2"/>
        <v>1.8350304060611</v>
      </c>
      <c r="S6" s="40">
        <f t="shared" si="0"/>
        <v>-1.1613613154183189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11.830999999999989</v>
      </c>
      <c r="C7" s="11">
        <f t="array" ref="C7:C12">MMULT(aggregation!$B$3:$W$8,'Ind T2'!C5:C26)</f>
        <v>12.465000000000005</v>
      </c>
      <c r="D7" s="11">
        <f t="array" ref="D7:D12">MMULT(aggregation!$B$3:$W$8,'Ind T2'!D5:D26)</f>
        <v>11.855999999999991</v>
      </c>
      <c r="E7" s="11">
        <f t="array" ref="E7:E12">MMULT(aggregation!$B$3:$W$8,'Ind T2'!E5:E26)</f>
        <v>12.000000000000009</v>
      </c>
      <c r="F7" s="11">
        <f t="array" ref="F7:F12">MMULT(aggregation!$B$3:$W$8,'Ind T2'!F5:F26)</f>
        <v>12.406999999999993</v>
      </c>
      <c r="G7" s="11"/>
      <c r="H7" s="11">
        <f>F7-D7</f>
        <v>0.55100000000000193</v>
      </c>
      <c r="I7" s="11">
        <f t="array" ref="I7:I12">MMULT(aggregation!$B$3:$W$8,'RD T1'!AB7:AB28)</f>
        <v>5.5261747590762846</v>
      </c>
      <c r="J7" s="11">
        <f>SUM(H7:I7)</f>
        <v>6.0771747590762866</v>
      </c>
      <c r="K7" s="11"/>
      <c r="L7" t="str">
        <f t="shared" si="1"/>
        <v>Construction</v>
      </c>
      <c r="M7" s="11">
        <f t="shared" si="1"/>
        <v>43.664000000000051</v>
      </c>
      <c r="N7" s="11">
        <f t="shared" si="1"/>
        <v>53.106000000000058</v>
      </c>
      <c r="O7" s="11">
        <f t="shared" si="1"/>
        <v>54.820000000000057</v>
      </c>
      <c r="P7" s="11">
        <f t="shared" si="1"/>
        <v>58.791999999999824</v>
      </c>
      <c r="Q7" s="11">
        <f t="shared" si="1"/>
        <v>63.851000000000028</v>
      </c>
      <c r="R7" s="40">
        <f>IF(D$5-B$5 &lt;&gt; 0,(EXP(LN(D9/B9)/(D$5-B$5))-1)*100,0)</f>
        <v>4.6557519813733572</v>
      </c>
      <c r="S7" s="40">
        <f t="shared" si="0"/>
        <v>1.0218331081166321</v>
      </c>
    </row>
    <row r="8" spans="1:19" x14ac:dyDescent="0.2">
      <c r="A8" t="str">
        <f>name!C5</f>
        <v>Manufacturing</v>
      </c>
      <c r="B8" s="11">
        <v>26.791</v>
      </c>
      <c r="C8" s="11">
        <v>29.635999999999974</v>
      </c>
      <c r="D8" s="11">
        <v>29.340999999999969</v>
      </c>
      <c r="E8" s="11">
        <v>27.688999999999993</v>
      </c>
      <c r="F8" s="11">
        <v>24.625000000000032</v>
      </c>
      <c r="G8" s="11"/>
      <c r="H8" s="11">
        <f t="shared" ref="H8:H12" si="3">F8-D8</f>
        <v>-4.7159999999999371</v>
      </c>
      <c r="I8" s="11">
        <v>11.423535820085092</v>
      </c>
      <c r="J8" s="11">
        <f t="shared" ref="J8:J12" si="4">SUM(H8:I8)</f>
        <v>6.7075358200851554</v>
      </c>
      <c r="K8" s="11"/>
      <c r="L8" t="str">
        <f t="shared" si="1"/>
        <v>Trade, accomod. and transport</v>
      </c>
      <c r="M8" s="11">
        <f t="shared" si="1"/>
        <v>154.09499999999971</v>
      </c>
      <c r="N8" s="11">
        <f t="shared" si="1"/>
        <v>158.45400000000004</v>
      </c>
      <c r="O8" s="11">
        <f t="shared" si="1"/>
        <v>154.29800000000017</v>
      </c>
      <c r="P8" s="11">
        <f t="shared" si="1"/>
        <v>158.38999999999996</v>
      </c>
      <c r="Q8" s="11">
        <f t="shared" si="1"/>
        <v>165.94099999999992</v>
      </c>
      <c r="R8" s="40">
        <f t="shared" si="2"/>
        <v>2.6333510379816794E-2</v>
      </c>
      <c r="S8" s="40">
        <f t="shared" si="0"/>
        <v>0.48615462193264403</v>
      </c>
    </row>
    <row r="9" spans="1:19" x14ac:dyDescent="0.2">
      <c r="A9" t="str">
        <f>name!C6</f>
        <v>Construction</v>
      </c>
      <c r="B9" s="11">
        <v>43.664000000000051</v>
      </c>
      <c r="C9" s="11">
        <v>53.106000000000058</v>
      </c>
      <c r="D9" s="11">
        <v>54.820000000000057</v>
      </c>
      <c r="E9" s="11">
        <v>58.791999999999824</v>
      </c>
      <c r="F9" s="11">
        <v>63.851000000000028</v>
      </c>
      <c r="G9" s="11"/>
      <c r="H9" s="11">
        <f t="shared" si="3"/>
        <v>9.0309999999999704</v>
      </c>
      <c r="I9" s="11">
        <v>24.777265550608796</v>
      </c>
      <c r="J9" s="11">
        <f t="shared" si="4"/>
        <v>33.808265550608766</v>
      </c>
      <c r="K9" s="11"/>
      <c r="L9" t="str">
        <f t="shared" si="1"/>
        <v>Business and other services</v>
      </c>
      <c r="M9" s="11">
        <f t="shared" si="1"/>
        <v>261.95</v>
      </c>
      <c r="N9" s="11">
        <f t="shared" si="1"/>
        <v>265.9910000000001</v>
      </c>
      <c r="O9" s="11">
        <f t="shared" si="1"/>
        <v>256.50099999999992</v>
      </c>
      <c r="P9" s="11">
        <f t="shared" si="1"/>
        <v>265.5089999999999</v>
      </c>
      <c r="Q9" s="11">
        <f t="shared" si="1"/>
        <v>280.05999999999995</v>
      </c>
      <c r="R9" s="40">
        <f t="shared" si="2"/>
        <v>-0.41953911770392649</v>
      </c>
      <c r="S9" s="40">
        <f t="shared" si="0"/>
        <v>0.58752789913079084</v>
      </c>
    </row>
    <row r="10" spans="1:19" x14ac:dyDescent="0.2">
      <c r="A10" t="str">
        <f>name!C7</f>
        <v>Trade, accomod. and transport</v>
      </c>
      <c r="B10" s="11">
        <v>154.09499999999971</v>
      </c>
      <c r="C10" s="11">
        <v>158.45400000000004</v>
      </c>
      <c r="D10" s="11">
        <v>154.29800000000017</v>
      </c>
      <c r="E10" s="11">
        <v>158.38999999999996</v>
      </c>
      <c r="F10" s="11">
        <v>165.94099999999992</v>
      </c>
      <c r="G10" s="11"/>
      <c r="H10" s="11">
        <f t="shared" si="3"/>
        <v>11.642999999999745</v>
      </c>
      <c r="I10" s="11">
        <v>74.658204710265224</v>
      </c>
      <c r="J10" s="11">
        <f t="shared" si="4"/>
        <v>86.301204710264969</v>
      </c>
      <c r="K10" s="11"/>
      <c r="L10" t="str">
        <f t="shared" si="1"/>
        <v>Non-marketed services</v>
      </c>
      <c r="M10" s="11">
        <f t="shared" si="1"/>
        <v>157.375</v>
      </c>
      <c r="N10" s="11">
        <f t="shared" si="1"/>
        <v>167.90300000000002</v>
      </c>
      <c r="O10" s="11">
        <f t="shared" si="1"/>
        <v>165.51799999999986</v>
      </c>
      <c r="P10" s="11">
        <f t="shared" si="1"/>
        <v>169.21400000000003</v>
      </c>
      <c r="Q10" s="11">
        <f t="shared" si="1"/>
        <v>171.87599999999998</v>
      </c>
      <c r="R10" s="40">
        <f t="shared" si="2"/>
        <v>1.0140764135869063</v>
      </c>
      <c r="S10" s="40">
        <f t="shared" si="0"/>
        <v>0.25160490423312698</v>
      </c>
    </row>
    <row r="11" spans="1:19" x14ac:dyDescent="0.2">
      <c r="A11" t="str">
        <f>name!C8</f>
        <v>Business and other services</v>
      </c>
      <c r="B11" s="11">
        <v>261.95</v>
      </c>
      <c r="C11" s="11">
        <v>265.9910000000001</v>
      </c>
      <c r="D11" s="11">
        <v>256.50099999999992</v>
      </c>
      <c r="E11" s="11">
        <v>265.5089999999999</v>
      </c>
      <c r="F11" s="11">
        <v>280.05999999999995</v>
      </c>
      <c r="G11" s="11"/>
      <c r="H11" s="11">
        <f t="shared" si="3"/>
        <v>23.559000000000026</v>
      </c>
      <c r="I11" s="11">
        <v>127.60589530195917</v>
      </c>
      <c r="J11" s="11">
        <f t="shared" si="4"/>
        <v>151.16489530195918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157.375</v>
      </c>
      <c r="C12" s="11">
        <v>167.90300000000002</v>
      </c>
      <c r="D12" s="11">
        <v>165.51799999999986</v>
      </c>
      <c r="E12" s="11">
        <v>169.21400000000003</v>
      </c>
      <c r="F12" s="11">
        <v>171.87599999999998</v>
      </c>
      <c r="G12" s="11"/>
      <c r="H12" s="11">
        <f t="shared" si="3"/>
        <v>6.3580000000001178</v>
      </c>
      <c r="I12" s="11">
        <v>90.374271120531461</v>
      </c>
      <c r="J12" s="11">
        <f t="shared" si="4"/>
        <v>96.732271120531578</v>
      </c>
      <c r="K12" s="11"/>
      <c r="L12" s="24" t="str">
        <f t="shared" ref="L12:Q12" si="5">A14</f>
        <v>All industries</v>
      </c>
      <c r="M12" s="34">
        <f t="shared" si="5"/>
        <v>655.70599999999968</v>
      </c>
      <c r="N12" s="34">
        <f t="shared" si="5"/>
        <v>687.55500000000018</v>
      </c>
      <c r="O12" s="34">
        <f t="shared" si="5"/>
        <v>672.33400000000006</v>
      </c>
      <c r="P12" s="34">
        <f t="shared" si="5"/>
        <v>691.59399999999971</v>
      </c>
      <c r="Q12" s="34">
        <f t="shared" si="5"/>
        <v>718.75999999999988</v>
      </c>
      <c r="R12" s="43">
        <f>IF(D$5-B$5 &lt;&gt; 0,(EXP(LN(D14/B14)/(D$5-B$5))-1)*100,0)</f>
        <v>0.50211083468565398</v>
      </c>
      <c r="S12" s="43">
        <f>F41</f>
        <v>0.44614068541453111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655.70599999999968</v>
      </c>
      <c r="C14" s="34">
        <f t="shared" ref="C14:F14" si="6">SUM(C7:C12)</f>
        <v>687.55500000000018</v>
      </c>
      <c r="D14" s="34">
        <f t="shared" si="6"/>
        <v>672.33400000000006</v>
      </c>
      <c r="E14" s="34">
        <f t="shared" si="6"/>
        <v>691.59399999999971</v>
      </c>
      <c r="F14" s="34">
        <f t="shared" si="6"/>
        <v>718.75999999999988</v>
      </c>
      <c r="G14" s="34"/>
      <c r="H14" s="34">
        <f>SUM(H7:H12)</f>
        <v>46.425999999999924</v>
      </c>
      <c r="I14" s="34">
        <f>SUM(I7:I12)</f>
        <v>334.36534726252603</v>
      </c>
      <c r="J14" s="34">
        <f t="shared" ref="J14" si="7">SUM(J7:J12)</f>
        <v>380.79134726252596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1.8043147386176115</v>
      </c>
      <c r="C20" s="18">
        <f t="shared" si="8"/>
        <v>1.8129458734210357</v>
      </c>
      <c r="D20" s="18">
        <f t="shared" si="8"/>
        <v>1.7634092578986027</v>
      </c>
      <c r="E20" s="18">
        <f t="shared" si="8"/>
        <v>1.7351220513769658</v>
      </c>
      <c r="F20" s="18">
        <f t="shared" si="8"/>
        <v>1.7261672881072954</v>
      </c>
      <c r="G20" s="351"/>
      <c r="H20" s="40">
        <f>IF(D7&gt;0,(H7/D7)*100,0)</f>
        <v>4.6474358974359173</v>
      </c>
      <c r="I20" s="40">
        <f>IF(D7&gt;0,(I7/D7)*100,0)</f>
        <v>46.610785754692046</v>
      </c>
      <c r="J20" s="40">
        <f>IF(D7&gt;0,(J7/D7)*100,0)</f>
        <v>51.258221652127965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4.0858250496411523</v>
      </c>
      <c r="C21" s="18">
        <f t="shared" si="8"/>
        <v>4.3103460814043917</v>
      </c>
      <c r="D21" s="18">
        <f t="shared" si="8"/>
        <v>4.364051200742483</v>
      </c>
      <c r="E21" s="18">
        <f t="shared" si="8"/>
        <v>4.0036495400480634</v>
      </c>
      <c r="F21" s="18">
        <f t="shared" si="8"/>
        <v>3.4260392898881458</v>
      </c>
      <c r="G21" s="351"/>
      <c r="H21" s="40">
        <f t="shared" ref="H21:H25" si="9">IF(D8&gt;0,(H8/D8)*100,0)</f>
        <v>-16.073071810776533</v>
      </c>
      <c r="I21" s="40">
        <f t="shared" ref="I21:I25" si="10">IF(D8&gt;0,(I8/D8)*100,0)</f>
        <v>38.933696261494511</v>
      </c>
      <c r="J21" s="40">
        <f t="shared" ref="J21:J27" si="11">IF(D8&gt;0,(J8/D8)*100,0)</f>
        <v>22.860624450717978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6.6590819666130967</v>
      </c>
      <c r="C22" s="18">
        <f t="shared" si="8"/>
        <v>7.7238911796147285</v>
      </c>
      <c r="D22" s="18">
        <f t="shared" si="8"/>
        <v>8.153685519399593</v>
      </c>
      <c r="E22" s="18">
        <f t="shared" si="8"/>
        <v>8.5009413037128496</v>
      </c>
      <c r="F22" s="18">
        <f t="shared" si="8"/>
        <v>8.8834937948689472</v>
      </c>
      <c r="G22" s="351"/>
      <c r="H22" s="40">
        <f t="shared" si="9"/>
        <v>16.47391462969712</v>
      </c>
      <c r="I22" s="40">
        <f t="shared" si="10"/>
        <v>45.197492795711</v>
      </c>
      <c r="J22" s="40">
        <f t="shared" si="11"/>
        <v>61.67140742540812</v>
      </c>
      <c r="K22" s="351"/>
    </row>
    <row r="23" spans="1:12" x14ac:dyDescent="0.2">
      <c r="A23" t="str">
        <f>$A$10</f>
        <v>Trade, accomod. and transport</v>
      </c>
      <c r="B23" s="18">
        <f t="shared" si="8"/>
        <v>23.500623755158532</v>
      </c>
      <c r="C23" s="18">
        <f t="shared" si="8"/>
        <v>23.04601086458538</v>
      </c>
      <c r="D23" s="18">
        <f t="shared" si="8"/>
        <v>22.949605404456737</v>
      </c>
      <c r="E23" s="18">
        <f t="shared" si="8"/>
        <v>22.902165143133114</v>
      </c>
      <c r="F23" s="18">
        <f t="shared" si="8"/>
        <v>23.087122266124986</v>
      </c>
      <c r="G23" s="351"/>
      <c r="H23" s="40">
        <f t="shared" si="9"/>
        <v>7.5457880205833732</v>
      </c>
      <c r="I23" s="40">
        <f t="shared" si="10"/>
        <v>48.385724189727114</v>
      </c>
      <c r="J23" s="40">
        <f t="shared" si="11"/>
        <v>55.931512210310487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39.949306548971656</v>
      </c>
      <c r="C24" s="18">
        <f t="shared" si="8"/>
        <v>38.686505079593637</v>
      </c>
      <c r="D24" s="18">
        <f t="shared" si="8"/>
        <v>38.150829795904997</v>
      </c>
      <c r="E24" s="18">
        <f t="shared" si="8"/>
        <v>38.390876728253865</v>
      </c>
      <c r="F24" s="18">
        <f t="shared" si="8"/>
        <v>38.964327452835441</v>
      </c>
      <c r="G24" s="351"/>
      <c r="H24" s="40">
        <f t="shared" si="9"/>
        <v>9.1847595136081477</v>
      </c>
      <c r="I24" s="40">
        <f t="shared" si="10"/>
        <v>49.748693105274135</v>
      </c>
      <c r="J24" s="40">
        <f t="shared" si="11"/>
        <v>58.933452618882278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24.000847940997961</v>
      </c>
      <c r="C25" s="18">
        <f t="shared" si="8"/>
        <v>24.420300921380829</v>
      </c>
      <c r="D25" s="18">
        <f t="shared" si="8"/>
        <v>24.618418821597576</v>
      </c>
      <c r="E25" s="18">
        <f t="shared" si="8"/>
        <v>24.467245233475147</v>
      </c>
      <c r="F25" s="18">
        <f t="shared" si="8"/>
        <v>23.91284990817519</v>
      </c>
      <c r="G25" s="351"/>
      <c r="H25" s="40">
        <f t="shared" si="9"/>
        <v>3.8412740608272955</v>
      </c>
      <c r="I25" s="40">
        <f t="shared" si="10"/>
        <v>54.60087188132502</v>
      </c>
      <c r="J25" s="40">
        <f t="shared" si="11"/>
        <v>58.442145942152315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6.905198904116097</v>
      </c>
      <c r="I27" s="43">
        <f>IF(D14&gt;0,(I14/D14)*100,0)</f>
        <v>49.732030101486167</v>
      </c>
      <c r="J27" s="43">
        <f t="shared" si="11"/>
        <v>56.637229005602265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Enterprise M3 LEP (including all of Surrey)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1.3135905759881439</v>
      </c>
      <c r="C34" s="18">
        <f t="shared" si="12"/>
        <v>-4.8856799037305549</v>
      </c>
      <c r="D34" s="18">
        <f t="shared" si="12"/>
        <v>0.24174335386843993</v>
      </c>
      <c r="E34" s="18">
        <f t="shared" si="12"/>
        <v>0.33409866633697938</v>
      </c>
      <c r="F34" s="18">
        <f t="shared" ref="F34:F39" si="13">IF(F$5-D$5 &lt;&gt; 0,(EXP(LN(F7/D7)/(F$5-D$5))-1)*100,0)</f>
        <v>0.30330411167902582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2.5551951662089012</v>
      </c>
      <c r="C35" s="18">
        <f t="shared" si="12"/>
        <v>-0.99541098663789018</v>
      </c>
      <c r="D35" s="18">
        <f t="shared" si="12"/>
        <v>-1.1523219795809947</v>
      </c>
      <c r="E35" s="18">
        <f t="shared" si="12"/>
        <v>-1.1658806733492733</v>
      </c>
      <c r="F35" s="18">
        <f t="shared" si="13"/>
        <v>-1.1613613154183189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5.0158902109949333</v>
      </c>
      <c r="C36" s="18">
        <f t="shared" si="12"/>
        <v>3.2275072496516399</v>
      </c>
      <c r="D36" s="18">
        <f t="shared" si="12"/>
        <v>1.4088460048359064</v>
      </c>
      <c r="E36" s="18">
        <f t="shared" si="12"/>
        <v>0.82888088059132059</v>
      </c>
      <c r="F36" s="18">
        <f t="shared" si="13"/>
        <v>1.0218331081166321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0.69981320401195646</v>
      </c>
      <c r="C37" s="18">
        <f t="shared" si="12"/>
        <v>-2.62284322263866</v>
      </c>
      <c r="D37" s="18">
        <f>IF(E$5-D$5 &lt;&gt; 0,(EXP(LN(E10/D10)/(E$5-D$5))-1)*100,0)</f>
        <v>0.5248635791387235</v>
      </c>
      <c r="E37" s="18">
        <f t="shared" si="12"/>
        <v>0.4668057332882336</v>
      </c>
      <c r="F37" s="18">
        <f t="shared" si="13"/>
        <v>0.48615462193264403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0.38345400507631133</v>
      </c>
      <c r="C38" s="18">
        <f t="shared" si="12"/>
        <v>-3.567789887627848</v>
      </c>
      <c r="D38" s="18">
        <f t="shared" si="12"/>
        <v>0.6927117285041362</v>
      </c>
      <c r="E38" s="18">
        <f t="shared" si="12"/>
        <v>0.53497719484321138</v>
      </c>
      <c r="F38" s="18">
        <f t="shared" si="13"/>
        <v>0.58752789913079084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1.6320482384130086</v>
      </c>
      <c r="C39" s="18">
        <f t="shared" si="12"/>
        <v>-1.4204630054258427</v>
      </c>
      <c r="D39" s="18">
        <f t="shared" si="12"/>
        <v>0.44266158130805699</v>
      </c>
      <c r="E39" s="18">
        <f t="shared" si="12"/>
        <v>0.15621289061642507</v>
      </c>
      <c r="F39" s="18">
        <f t="shared" si="13"/>
        <v>0.25160490423312698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1.1927903925089467</v>
      </c>
      <c r="C41" s="18">
        <f>IF(D$5-C$5 &lt;&gt; 0,(EXP(LN(D14/C14)/(D$5-C$5))-1)*100,0)</f>
        <v>-2.2137865334409756</v>
      </c>
      <c r="D41" s="18">
        <f>IF(E$5-D$5 &lt;&gt; 0,(EXP(LN(E14/D14)/(E$5-D$5))-1)*100,0)</f>
        <v>0.56647518460071211</v>
      </c>
      <c r="E41" s="18">
        <f>IF(F$5-E$5 &lt;&gt; 0,(EXP(LN(F14/E14)/(F$5-E$5))-1)*100,0)</f>
        <v>0.38602744219171647</v>
      </c>
      <c r="F41" s="18">
        <f>IF(F$5-D$5 &lt;&gt; 0,(EXP(LN(F14/D14)/(F$5-D$5))-1)*100,0)</f>
        <v>0.44614068541453111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0.63400000000001633</v>
      </c>
      <c r="C45" s="27">
        <f>D7-C7</f>
        <v>-0.6090000000000142</v>
      </c>
      <c r="D45" s="27">
        <f>E7-D7</f>
        <v>0.14400000000001789</v>
      </c>
      <c r="E45" s="27">
        <f>F7-E7</f>
        <v>0.40699999999998404</v>
      </c>
      <c r="F45" s="27">
        <f>F7-D7</f>
        <v>0.55100000000000193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2.844999999999974</v>
      </c>
      <c r="C46" s="27">
        <f>D8-C8</f>
        <v>-0.29500000000000526</v>
      </c>
      <c r="D46" s="27">
        <f t="shared" si="14"/>
        <v>-1.6519999999999762</v>
      </c>
      <c r="E46" s="27">
        <f t="shared" si="14"/>
        <v>-3.063999999999961</v>
      </c>
      <c r="F46" s="27">
        <f t="shared" ref="F46:F52" si="15">F8-D8</f>
        <v>-4.7159999999999371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9.4420000000000073</v>
      </c>
      <c r="C47" s="27">
        <f t="shared" ref="C47:C50" si="16">D9-C9</f>
        <v>1.7139999999999986</v>
      </c>
      <c r="D47" s="27">
        <f t="shared" si="14"/>
        <v>3.9719999999997668</v>
      </c>
      <c r="E47" s="27">
        <f t="shared" si="14"/>
        <v>5.0590000000002036</v>
      </c>
      <c r="F47" s="27">
        <f t="shared" si="15"/>
        <v>9.0309999999999704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4.3590000000003215</v>
      </c>
      <c r="C48" s="27">
        <f t="shared" si="16"/>
        <v>-4.1559999999998638</v>
      </c>
      <c r="D48" s="27">
        <f t="shared" si="14"/>
        <v>4.0919999999997856</v>
      </c>
      <c r="E48" s="27">
        <f t="shared" si="14"/>
        <v>7.5509999999999593</v>
      </c>
      <c r="F48" s="27">
        <f t="shared" si="15"/>
        <v>11.642999999999745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4.0410000000001105</v>
      </c>
      <c r="C49" s="27">
        <f t="shared" si="16"/>
        <v>-9.4900000000001796</v>
      </c>
      <c r="D49" s="27">
        <f t="shared" si="14"/>
        <v>9.0079999999999814</v>
      </c>
      <c r="E49" s="27">
        <f t="shared" si="14"/>
        <v>14.551000000000045</v>
      </c>
      <c r="F49" s="27">
        <f t="shared" si="15"/>
        <v>23.559000000000026</v>
      </c>
    </row>
    <row r="50" spans="1:6" x14ac:dyDescent="0.2">
      <c r="A50" t="str">
        <f>$A$12</f>
        <v>Non-marketed services</v>
      </c>
      <c r="B50" s="27">
        <f t="shared" si="14"/>
        <v>10.52800000000002</v>
      </c>
      <c r="C50" s="27">
        <f t="shared" si="16"/>
        <v>-2.3850000000001614</v>
      </c>
      <c r="D50" s="27">
        <f t="shared" si="14"/>
        <v>3.6960000000001685</v>
      </c>
      <c r="E50" s="27">
        <f t="shared" si="14"/>
        <v>2.6619999999999493</v>
      </c>
      <c r="F50" s="27">
        <f t="shared" si="15"/>
        <v>6.3580000000001178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31.849000000000501</v>
      </c>
      <c r="C52" s="29">
        <f>D14-C14</f>
        <v>-15.221000000000117</v>
      </c>
      <c r="D52" s="29">
        <f t="shared" si="14"/>
        <v>19.25999999999965</v>
      </c>
      <c r="E52" s="29">
        <f t="shared" si="14"/>
        <v>27.166000000000167</v>
      </c>
      <c r="F52" s="29">
        <f t="shared" si="15"/>
        <v>46.425999999999817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Enterprise M3 LEP (including all of Surrey)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3.8239999999999958</v>
      </c>
      <c r="C5" s="11">
        <v>4.892000000000003</v>
      </c>
      <c r="D5" s="11">
        <v>3.8869999999999987</v>
      </c>
      <c r="E5" s="11">
        <v>4.0319999999999983</v>
      </c>
      <c r="F5" s="11">
        <v>4.1399999999999979</v>
      </c>
      <c r="G5" s="10"/>
    </row>
    <row r="6" spans="1:7" x14ac:dyDescent="0.2">
      <c r="A6" s="10" t="str">
        <f>name!B5</f>
        <v>Mining and quarrying</v>
      </c>
      <c r="B6" s="11">
        <v>0.50899999999999945</v>
      </c>
      <c r="C6" s="11">
        <v>0.78199999999999936</v>
      </c>
      <c r="D6" s="11">
        <v>0.55199999999999938</v>
      </c>
      <c r="E6" s="11">
        <v>0.49500000000000005</v>
      </c>
      <c r="F6" s="11">
        <v>0.44400000000000039</v>
      </c>
    </row>
    <row r="7" spans="1:7" x14ac:dyDescent="0.2">
      <c r="A7" s="10" t="str">
        <f>name!B6</f>
        <v>Food drink and tobacco</v>
      </c>
      <c r="B7" s="11">
        <v>1.733000000000001</v>
      </c>
      <c r="C7" s="11">
        <v>2.3889999999999962</v>
      </c>
      <c r="D7" s="11">
        <v>2.3800000000000008</v>
      </c>
      <c r="E7" s="11">
        <v>2.597000000000004</v>
      </c>
      <c r="F7" s="11">
        <v>2.855</v>
      </c>
      <c r="G7" s="11"/>
    </row>
    <row r="8" spans="1:7" x14ac:dyDescent="0.2">
      <c r="A8" s="10" t="str">
        <f>name!B7</f>
        <v>Engineering</v>
      </c>
      <c r="B8" s="11">
        <v>5.4810000000000123</v>
      </c>
      <c r="C8" s="11">
        <v>6.3060000000000072</v>
      </c>
      <c r="D8" s="11">
        <v>6.1009999999999946</v>
      </c>
      <c r="E8" s="11">
        <v>5.8649999999999922</v>
      </c>
      <c r="F8" s="11">
        <v>4.6320000000000094</v>
      </c>
      <c r="G8" s="11"/>
    </row>
    <row r="9" spans="1:7" x14ac:dyDescent="0.2">
      <c r="A9" s="10" t="str">
        <f>name!B8</f>
        <v>Rest of manufacturing</v>
      </c>
      <c r="B9" s="11">
        <v>19.576999999999988</v>
      </c>
      <c r="C9" s="11">
        <v>20.940999999999971</v>
      </c>
      <c r="D9" s="11">
        <v>20.859999999999975</v>
      </c>
      <c r="E9" s="11">
        <v>19.226999999999997</v>
      </c>
      <c r="F9" s="11">
        <v>17.138000000000023</v>
      </c>
      <c r="G9" s="11"/>
    </row>
    <row r="10" spans="1:7" x14ac:dyDescent="0.2">
      <c r="A10" s="10" t="str">
        <f>name!B9</f>
        <v>Electricity and gas</v>
      </c>
      <c r="B10" s="11">
        <v>4.8469999999999889</v>
      </c>
      <c r="C10" s="11">
        <v>3.0730000000000004</v>
      </c>
      <c r="D10" s="11">
        <v>3.930000000000001</v>
      </c>
      <c r="E10" s="11">
        <v>3.7890000000000046</v>
      </c>
      <c r="F10" s="11">
        <v>3.8200000000000012</v>
      </c>
      <c r="G10" s="11"/>
    </row>
    <row r="11" spans="1:7" x14ac:dyDescent="0.2">
      <c r="A11" s="10" t="str">
        <f>name!B10</f>
        <v>Water and sewerage</v>
      </c>
      <c r="B11" s="11">
        <v>2.6510000000000056</v>
      </c>
      <c r="C11" s="11">
        <v>3.7180000000000013</v>
      </c>
      <c r="D11" s="11">
        <v>3.4869999999999921</v>
      </c>
      <c r="E11" s="11">
        <v>3.6840000000000068</v>
      </c>
      <c r="F11" s="11">
        <v>4.002999999999993</v>
      </c>
      <c r="G11" s="11"/>
    </row>
    <row r="12" spans="1:7" x14ac:dyDescent="0.2">
      <c r="A12" s="10" t="str">
        <f>name!B11</f>
        <v>Construction</v>
      </c>
      <c r="B12" s="11">
        <v>43.664000000000051</v>
      </c>
      <c r="C12" s="11">
        <v>53.106000000000058</v>
      </c>
      <c r="D12" s="11">
        <v>54.820000000000057</v>
      </c>
      <c r="E12" s="11">
        <v>58.791999999999824</v>
      </c>
      <c r="F12" s="11">
        <v>63.851000000000028</v>
      </c>
      <c r="G12" s="11"/>
    </row>
    <row r="13" spans="1:7" x14ac:dyDescent="0.2">
      <c r="A13" s="10" t="str">
        <f>name!B12</f>
        <v>Wholesale and retail trade</v>
      </c>
      <c r="B13" s="11">
        <v>92.297999999999718</v>
      </c>
      <c r="C13" s="11">
        <v>91.898000000000039</v>
      </c>
      <c r="D13" s="11">
        <v>93.109000000000137</v>
      </c>
      <c r="E13" s="11">
        <v>94.092000000000013</v>
      </c>
      <c r="F13" s="11">
        <v>95.296999999999841</v>
      </c>
      <c r="G13" s="11"/>
    </row>
    <row r="14" spans="1:7" x14ac:dyDescent="0.2">
      <c r="A14" s="10" t="str">
        <f>name!B13</f>
        <v>Transport and storage</v>
      </c>
      <c r="B14" s="11">
        <v>21.558999999999987</v>
      </c>
      <c r="C14" s="11">
        <v>22.753999999999934</v>
      </c>
      <c r="D14" s="11">
        <v>20.464999999999975</v>
      </c>
      <c r="E14" s="11">
        <v>21.456</v>
      </c>
      <c r="F14" s="11">
        <v>21.653000000000038</v>
      </c>
      <c r="G14" s="11"/>
    </row>
    <row r="15" spans="1:7" x14ac:dyDescent="0.2">
      <c r="A15" s="10" t="str">
        <f>name!B14</f>
        <v>Accommodation and food</v>
      </c>
      <c r="B15" s="11">
        <v>40.238000000000007</v>
      </c>
      <c r="C15" s="11">
        <v>43.802000000000071</v>
      </c>
      <c r="D15" s="11">
        <v>40.724000000000053</v>
      </c>
      <c r="E15" s="11">
        <v>42.841999999999949</v>
      </c>
      <c r="F15" s="11">
        <v>48.991000000000035</v>
      </c>
      <c r="G15" s="11"/>
    </row>
    <row r="16" spans="1:7" x14ac:dyDescent="0.2">
      <c r="A16" s="10" t="str">
        <f>name!B15</f>
        <v>Media</v>
      </c>
      <c r="B16" s="11">
        <v>6.8570000000000046</v>
      </c>
      <c r="C16" s="11">
        <v>4.4719999999999969</v>
      </c>
      <c r="D16" s="11">
        <v>4.9590000000000094</v>
      </c>
      <c r="E16" s="11">
        <v>4.7799999999999931</v>
      </c>
      <c r="F16" s="11">
        <v>4.6690000000000076</v>
      </c>
      <c r="G16" s="11"/>
    </row>
    <row r="17" spans="1:7" x14ac:dyDescent="0.2">
      <c r="A17" s="10" t="str">
        <f>name!B16</f>
        <v>Information technology</v>
      </c>
      <c r="B17" s="11">
        <v>37.247000000000085</v>
      </c>
      <c r="C17" s="11">
        <v>37.368000000000009</v>
      </c>
      <c r="D17" s="11">
        <v>37.983000000000033</v>
      </c>
      <c r="E17" s="11">
        <v>41.002000000000109</v>
      </c>
      <c r="F17" s="11">
        <v>44.591999999999999</v>
      </c>
      <c r="G17" s="11"/>
    </row>
    <row r="18" spans="1:7" x14ac:dyDescent="0.2">
      <c r="A18" s="10" t="str">
        <f>name!B17</f>
        <v>Finance and insurance</v>
      </c>
      <c r="B18" s="11">
        <v>22.966000000000044</v>
      </c>
      <c r="C18" s="11">
        <v>22.620000000000047</v>
      </c>
      <c r="D18" s="11">
        <v>22.862000000000013</v>
      </c>
      <c r="E18" s="11">
        <v>22.445000000000018</v>
      </c>
      <c r="F18" s="11">
        <v>20.994999999999962</v>
      </c>
      <c r="G18" s="11"/>
    </row>
    <row r="19" spans="1:7" x14ac:dyDescent="0.2">
      <c r="A19" s="10" t="str">
        <f>name!B18</f>
        <v>Real estate</v>
      </c>
      <c r="B19" s="11">
        <v>11.939999999999989</v>
      </c>
      <c r="C19" s="11">
        <v>10.537000000000003</v>
      </c>
      <c r="D19" s="11">
        <v>12.354999999999958</v>
      </c>
      <c r="E19" s="11">
        <v>12.344000000000017</v>
      </c>
      <c r="F19" s="11">
        <v>13.58599999999999</v>
      </c>
      <c r="G19" s="11"/>
    </row>
    <row r="20" spans="1:7" x14ac:dyDescent="0.2">
      <c r="A20" s="10" t="str">
        <f>name!B19</f>
        <v>Professional services</v>
      </c>
      <c r="B20" s="11">
        <v>79.470999999999918</v>
      </c>
      <c r="C20" s="11">
        <v>85.014999999999844</v>
      </c>
      <c r="D20" s="11">
        <v>79.022999999999925</v>
      </c>
      <c r="E20" s="11">
        <v>82.460999999999828</v>
      </c>
      <c r="F20" s="11">
        <v>87.326999999999984</v>
      </c>
      <c r="G20" s="11"/>
    </row>
    <row r="21" spans="1:7" x14ac:dyDescent="0.2">
      <c r="A21" s="10" t="str">
        <f>name!B20</f>
        <v>Support services</v>
      </c>
      <c r="B21" s="11">
        <v>54.474999999999959</v>
      </c>
      <c r="C21" s="11">
        <v>57.336000000000055</v>
      </c>
      <c r="D21" s="11">
        <v>51.939000000000028</v>
      </c>
      <c r="E21" s="11">
        <v>54.029999999999923</v>
      </c>
      <c r="F21" s="11">
        <v>57.963999999999992</v>
      </c>
      <c r="G21" s="11"/>
    </row>
    <row r="22" spans="1:7" x14ac:dyDescent="0.2">
      <c r="A22" s="10" t="str">
        <f>name!B21</f>
        <v>Public admin. and defence</v>
      </c>
      <c r="B22" s="11">
        <v>19.066000000000042</v>
      </c>
      <c r="C22" s="11">
        <v>17.437999999999992</v>
      </c>
      <c r="D22" s="11">
        <v>17.748000000000001</v>
      </c>
      <c r="E22" s="11">
        <v>18.252999999999943</v>
      </c>
      <c r="F22" s="11">
        <v>18.051999999999989</v>
      </c>
      <c r="G22" s="11"/>
    </row>
    <row r="23" spans="1:7" x14ac:dyDescent="0.2">
      <c r="A23" s="10" t="str">
        <f>name!B22</f>
        <v>Education</v>
      </c>
      <c r="B23" s="11">
        <v>61.474999999999895</v>
      </c>
      <c r="C23" s="11">
        <v>65.001999999999882</v>
      </c>
      <c r="D23" s="11">
        <v>63.172999999999931</v>
      </c>
      <c r="E23" s="11">
        <v>62.931000000000061</v>
      </c>
      <c r="F23" s="11">
        <v>64.500000000000043</v>
      </c>
      <c r="G23" s="11"/>
    </row>
    <row r="24" spans="1:7" x14ac:dyDescent="0.2">
      <c r="A24" s="10" t="str">
        <f>name!B23</f>
        <v>Health and social work</v>
      </c>
      <c r="B24" s="11">
        <v>76.83400000000006</v>
      </c>
      <c r="C24" s="11">
        <v>85.463000000000136</v>
      </c>
      <c r="D24" s="11">
        <v>84.596999999999937</v>
      </c>
      <c r="E24" s="11">
        <v>88.03000000000003</v>
      </c>
      <c r="F24" s="11">
        <v>89.323999999999941</v>
      </c>
      <c r="G24" s="11"/>
    </row>
    <row r="25" spans="1:7" x14ac:dyDescent="0.2">
      <c r="A25" s="10" t="str">
        <f>name!B24</f>
        <v>Arts and entertainment</v>
      </c>
      <c r="B25" s="11">
        <v>25.667000000000069</v>
      </c>
      <c r="C25" s="11">
        <v>24.155000000000022</v>
      </c>
      <c r="D25" s="11">
        <v>23.793999999999993</v>
      </c>
      <c r="E25" s="11">
        <v>25.977999999999984</v>
      </c>
      <c r="F25" s="11">
        <v>28.695999999999998</v>
      </c>
      <c r="G25" s="11"/>
    </row>
    <row r="26" spans="1:7" x14ac:dyDescent="0.2">
      <c r="A26" s="10" t="str">
        <f>name!B25</f>
        <v>Other services</v>
      </c>
      <c r="B26" s="11">
        <v>23.326999999999938</v>
      </c>
      <c r="C26" s="11">
        <v>24.488000000000095</v>
      </c>
      <c r="D26" s="11">
        <v>23.585999999999981</v>
      </c>
      <c r="E26" s="11">
        <v>22.46900000000003</v>
      </c>
      <c r="F26" s="11">
        <v>22.231000000000016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655.70599999999968</v>
      </c>
      <c r="C28" s="11">
        <f t="shared" ref="C28:F28" si="0">SUM(C5:C26)</f>
        <v>687.55500000000006</v>
      </c>
      <c r="D28" s="11">
        <f t="shared" si="0"/>
        <v>672.33399999999995</v>
      </c>
      <c r="E28" s="11">
        <f t="shared" si="0"/>
        <v>691.59399999999971</v>
      </c>
      <c r="F28" s="11">
        <f t="shared" si="0"/>
        <v>718.75999999999988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0.5831881971493319</v>
      </c>
      <c r="C32" s="18">
        <f t="shared" ref="C32:E32" si="1">C5/C$28*100</f>
        <v>0.71150671582637059</v>
      </c>
      <c r="D32" s="18">
        <f t="shared" si="1"/>
        <v>0.57813527205228343</v>
      </c>
      <c r="E32" s="18">
        <f t="shared" si="1"/>
        <v>0.58300100926265996</v>
      </c>
      <c r="F32" s="18">
        <f>F5/F$28*100</f>
        <v>0.57599198619845271</v>
      </c>
    </row>
    <row r="33" spans="1:6" x14ac:dyDescent="0.2">
      <c r="A33" t="str">
        <f>$A$6</f>
        <v>Mining and quarrying</v>
      </c>
      <c r="B33" s="18">
        <f t="shared" ref="B33:F53" si="2">B6/B$28*100</f>
        <v>7.7626253229343592E-2</v>
      </c>
      <c r="C33" s="18">
        <f t="shared" si="2"/>
        <v>0.11373635563700349</v>
      </c>
      <c r="D33" s="18">
        <f t="shared" si="2"/>
        <v>8.2102050468963253E-2</v>
      </c>
      <c r="E33" s="18">
        <f t="shared" si="2"/>
        <v>7.1573784619299793E-2</v>
      </c>
      <c r="F33" s="18">
        <f t="shared" si="2"/>
        <v>6.1773053592297913E-2</v>
      </c>
    </row>
    <row r="34" spans="1:6" x14ac:dyDescent="0.2">
      <c r="A34" t="str">
        <f>$A$7</f>
        <v>Food drink and tobacco</v>
      </c>
      <c r="B34" s="18">
        <f t="shared" si="2"/>
        <v>0.26429527867672431</v>
      </c>
      <c r="C34" s="18">
        <f t="shared" si="2"/>
        <v>0.34746311204194513</v>
      </c>
      <c r="D34" s="18">
        <f t="shared" si="2"/>
        <v>0.35399072484806671</v>
      </c>
      <c r="E34" s="18">
        <f t="shared" si="2"/>
        <v>0.37550933061883202</v>
      </c>
      <c r="F34" s="18">
        <f t="shared" si="2"/>
        <v>0.39721186487840182</v>
      </c>
    </row>
    <row r="35" spans="1:6" x14ac:dyDescent="0.2">
      <c r="A35" t="str">
        <f>$A$8</f>
        <v>Engineering</v>
      </c>
      <c r="B35" s="18">
        <f t="shared" si="2"/>
        <v>0.83589291542246291</v>
      </c>
      <c r="C35" s="18">
        <f t="shared" si="2"/>
        <v>0.91716299059711681</v>
      </c>
      <c r="D35" s="18">
        <f t="shared" si="2"/>
        <v>0.90743588752019022</v>
      </c>
      <c r="E35" s="18">
        <f t="shared" si="2"/>
        <v>0.84804090261049048</v>
      </c>
      <c r="F35" s="18">
        <f t="shared" si="2"/>
        <v>0.64444320774667618</v>
      </c>
    </row>
    <row r="36" spans="1:6" x14ac:dyDescent="0.2">
      <c r="A36" t="str">
        <f>$A$9</f>
        <v>Rest of manufacturing</v>
      </c>
      <c r="B36" s="18">
        <f t="shared" si="2"/>
        <v>2.9856368555419648</v>
      </c>
      <c r="C36" s="18">
        <f t="shared" si="2"/>
        <v>3.0457199787653306</v>
      </c>
      <c r="D36" s="18">
        <f t="shared" si="2"/>
        <v>3.1026245883742272</v>
      </c>
      <c r="E36" s="18">
        <f t="shared" si="2"/>
        <v>2.780099306818741</v>
      </c>
      <c r="F36" s="18">
        <f t="shared" si="2"/>
        <v>2.3843842172630678</v>
      </c>
    </row>
    <row r="37" spans="1:6" x14ac:dyDescent="0.2">
      <c r="A37" t="str">
        <f>$A$10</f>
        <v>Electricity and gas</v>
      </c>
      <c r="B37" s="18">
        <f t="shared" si="2"/>
        <v>0.73920324047667574</v>
      </c>
      <c r="C37" s="18">
        <f t="shared" si="2"/>
        <v>0.44694606249681845</v>
      </c>
      <c r="D37" s="18">
        <f t="shared" si="2"/>
        <v>0.58453090279533704</v>
      </c>
      <c r="E37" s="18">
        <f t="shared" si="2"/>
        <v>0.5478647877222772</v>
      </c>
      <c r="F37" s="18">
        <f t="shared" si="2"/>
        <v>0.53147086649229258</v>
      </c>
    </row>
    <row r="38" spans="1:6" x14ac:dyDescent="0.2">
      <c r="A38" t="str">
        <f>$A$11</f>
        <v>Water and sewerage</v>
      </c>
      <c r="B38" s="18">
        <f t="shared" si="2"/>
        <v>0.40429704776226039</v>
      </c>
      <c r="C38" s="18">
        <f t="shared" si="2"/>
        <v>0.54075673946084335</v>
      </c>
      <c r="D38" s="18">
        <f t="shared" si="2"/>
        <v>0.5186410325820191</v>
      </c>
      <c r="E38" s="18">
        <f t="shared" si="2"/>
        <v>0.53268246977272915</v>
      </c>
      <c r="F38" s="18">
        <f t="shared" si="2"/>
        <v>0.55693138182425195</v>
      </c>
    </row>
    <row r="39" spans="1:6" x14ac:dyDescent="0.2">
      <c r="A39" t="str">
        <f>$A$12</f>
        <v>Construction</v>
      </c>
      <c r="B39" s="18">
        <f t="shared" si="2"/>
        <v>6.6590819666130967</v>
      </c>
      <c r="C39" s="18">
        <f t="shared" si="2"/>
        <v>7.7238911796147294</v>
      </c>
      <c r="D39" s="18">
        <f t="shared" si="2"/>
        <v>8.153685519399593</v>
      </c>
      <c r="E39" s="18">
        <f t="shared" si="2"/>
        <v>8.5009413037128496</v>
      </c>
      <c r="F39" s="18">
        <f t="shared" si="2"/>
        <v>8.8834937948689472</v>
      </c>
    </row>
    <row r="40" spans="1:6" x14ac:dyDescent="0.2">
      <c r="A40" t="str">
        <f>$A$13</f>
        <v>Wholesale and retail trade</v>
      </c>
      <c r="B40" s="18">
        <f t="shared" si="2"/>
        <v>14.076125580671789</v>
      </c>
      <c r="C40" s="18">
        <f t="shared" si="2"/>
        <v>13.365912545178208</v>
      </c>
      <c r="D40" s="18">
        <f t="shared" si="2"/>
        <v>13.848622857091883</v>
      </c>
      <c r="E40" s="18">
        <f t="shared" si="2"/>
        <v>13.60509200484678</v>
      </c>
      <c r="F40" s="18">
        <f t="shared" si="2"/>
        <v>13.258528576993692</v>
      </c>
    </row>
    <row r="41" spans="1:6" x14ac:dyDescent="0.2">
      <c r="A41" t="str">
        <f>$A$14</f>
        <v>Transport and storage</v>
      </c>
      <c r="B41" s="18">
        <f t="shared" si="2"/>
        <v>3.2879064702778376</v>
      </c>
      <c r="C41" s="18">
        <f t="shared" si="2"/>
        <v>3.3094079746347469</v>
      </c>
      <c r="D41" s="18">
        <f t="shared" si="2"/>
        <v>3.0438740268973423</v>
      </c>
      <c r="E41" s="18">
        <f t="shared" si="2"/>
        <v>3.1023982278620128</v>
      </c>
      <c r="F41" s="18">
        <f t="shared" si="2"/>
        <v>3.0125493906171799</v>
      </c>
    </row>
    <row r="42" spans="1:6" x14ac:dyDescent="0.2">
      <c r="A42" t="str">
        <f>$A$15</f>
        <v>Accommodation and food</v>
      </c>
      <c r="B42" s="18">
        <f t="shared" si="2"/>
        <v>6.1365917042089029</v>
      </c>
      <c r="C42" s="18">
        <f t="shared" si="2"/>
        <v>6.3706903447724281</v>
      </c>
      <c r="D42" s="18">
        <f t="shared" si="2"/>
        <v>6.0571085204675139</v>
      </c>
      <c r="E42" s="18">
        <f t="shared" si="2"/>
        <v>6.1946749104243191</v>
      </c>
      <c r="F42" s="18">
        <f t="shared" si="2"/>
        <v>6.8160442985141136</v>
      </c>
    </row>
    <row r="43" spans="1:6" x14ac:dyDescent="0.2">
      <c r="A43" t="str">
        <f>$A$16</f>
        <v>Media</v>
      </c>
      <c r="B43" s="18">
        <f t="shared" si="2"/>
        <v>1.0457430616770333</v>
      </c>
      <c r="C43" s="18">
        <f t="shared" si="2"/>
        <v>0.65042069361723731</v>
      </c>
      <c r="D43" s="18">
        <f t="shared" si="2"/>
        <v>0.73757983383259063</v>
      </c>
      <c r="E43" s="18">
        <f t="shared" si="2"/>
        <v>0.69115695046515668</v>
      </c>
      <c r="F43" s="18">
        <f t="shared" si="2"/>
        <v>0.64959096221270085</v>
      </c>
    </row>
    <row r="44" spans="1:6" x14ac:dyDescent="0.2">
      <c r="A44" t="str">
        <f>$A$17</f>
        <v>Information technology</v>
      </c>
      <c r="B44" s="18">
        <f t="shared" si="2"/>
        <v>5.6804421493779378</v>
      </c>
      <c r="C44" s="18">
        <f t="shared" si="2"/>
        <v>5.4349106616925198</v>
      </c>
      <c r="D44" s="18">
        <f t="shared" si="2"/>
        <v>5.6494242444975322</v>
      </c>
      <c r="E44" s="18">
        <f t="shared" si="2"/>
        <v>5.9286228625465416</v>
      </c>
      <c r="F44" s="18">
        <f t="shared" si="2"/>
        <v>6.204018031053482</v>
      </c>
    </row>
    <row r="45" spans="1:6" x14ac:dyDescent="0.2">
      <c r="A45" t="str">
        <f>$A$18</f>
        <v>Finance and insurance</v>
      </c>
      <c r="B45" s="18">
        <f t="shared" si="2"/>
        <v>3.5024843451180945</v>
      </c>
      <c r="C45" s="18">
        <f t="shared" si="2"/>
        <v>3.2899186246918495</v>
      </c>
      <c r="D45" s="18">
        <f t="shared" si="2"/>
        <v>3.4003932569229005</v>
      </c>
      <c r="E45" s="18">
        <f t="shared" si="2"/>
        <v>3.2454012035963333</v>
      </c>
      <c r="F45" s="18">
        <f t="shared" si="2"/>
        <v>2.9210028382213764</v>
      </c>
    </row>
    <row r="46" spans="1:6" x14ac:dyDescent="0.2">
      <c r="A46" t="str">
        <f>$A$19</f>
        <v>Real estate</v>
      </c>
      <c r="B46" s="18">
        <f t="shared" si="2"/>
        <v>1.8209380423543471</v>
      </c>
      <c r="C46" s="18">
        <f t="shared" si="2"/>
        <v>1.5325319428991138</v>
      </c>
      <c r="D46" s="18">
        <f t="shared" si="2"/>
        <v>1.8376283216377514</v>
      </c>
      <c r="E46" s="18">
        <f t="shared" si="2"/>
        <v>1.7848622168497734</v>
      </c>
      <c r="F46" s="18">
        <f t="shared" si="2"/>
        <v>1.8901997885246804</v>
      </c>
    </row>
    <row r="47" spans="1:6" x14ac:dyDescent="0.2">
      <c r="A47" s="10" t="str">
        <f>$A$20</f>
        <v>Professional services</v>
      </c>
      <c r="B47" s="18">
        <f t="shared" si="2"/>
        <v>12.119913497817612</v>
      </c>
      <c r="C47" s="18">
        <f t="shared" si="2"/>
        <v>12.364828995498518</v>
      </c>
      <c r="D47" s="18">
        <f t="shared" si="2"/>
        <v>11.753533214146531</v>
      </c>
      <c r="E47" s="18">
        <f t="shared" si="2"/>
        <v>11.923324956549632</v>
      </c>
      <c r="F47" s="18">
        <f t="shared" si="2"/>
        <v>12.149674439312149</v>
      </c>
    </row>
    <row r="48" spans="1:6" x14ac:dyDescent="0.2">
      <c r="A48" s="10" t="str">
        <f>$A$21</f>
        <v>Support services</v>
      </c>
      <c r="B48" s="18">
        <f t="shared" si="2"/>
        <v>8.3078391840245462</v>
      </c>
      <c r="C48" s="18">
        <f t="shared" si="2"/>
        <v>8.3391146890067045</v>
      </c>
      <c r="D48" s="18">
        <f t="shared" si="2"/>
        <v>7.7251782596150171</v>
      </c>
      <c r="E48" s="18">
        <f t="shared" si="2"/>
        <v>7.8123870363247718</v>
      </c>
      <c r="F48" s="18">
        <f t="shared" si="2"/>
        <v>8.0644443207746672</v>
      </c>
    </row>
    <row r="49" spans="1:9" x14ac:dyDescent="0.2">
      <c r="A49" s="10" t="str">
        <f>$A$22</f>
        <v>Public admin. and defence</v>
      </c>
      <c r="B49" s="18">
        <f t="shared" si="2"/>
        <v>2.9077055875651667</v>
      </c>
      <c r="C49" s="18">
        <f t="shared" si="2"/>
        <v>2.5362334649591656</v>
      </c>
      <c r="D49" s="18">
        <f t="shared" si="2"/>
        <v>2.6397594052955826</v>
      </c>
      <c r="E49" s="18">
        <f t="shared" si="2"/>
        <v>2.6392652336486364</v>
      </c>
      <c r="F49" s="18">
        <f t="shared" si="2"/>
        <v>2.5115476654237843</v>
      </c>
    </row>
    <row r="50" spans="1:9" x14ac:dyDescent="0.2">
      <c r="A50" s="10" t="str">
        <f>$A$23</f>
        <v>Education</v>
      </c>
      <c r="B50" s="18">
        <f t="shared" si="2"/>
        <v>9.3753908001451745</v>
      </c>
      <c r="C50" s="18">
        <f t="shared" si="2"/>
        <v>9.4540800372333678</v>
      </c>
      <c r="D50" s="18">
        <f t="shared" si="2"/>
        <v>9.3960739751373481</v>
      </c>
      <c r="E50" s="18">
        <f t="shared" si="2"/>
        <v>9.099413817933657</v>
      </c>
      <c r="F50" s="18">
        <f t="shared" si="2"/>
        <v>8.9737881907730053</v>
      </c>
    </row>
    <row r="51" spans="1:9" x14ac:dyDescent="0.2">
      <c r="A51" s="10" t="str">
        <f>$A$24</f>
        <v>Health and social work</v>
      </c>
      <c r="B51" s="18">
        <f t="shared" si="2"/>
        <v>11.717751553287616</v>
      </c>
      <c r="C51" s="18">
        <f t="shared" si="2"/>
        <v>12.429987419188301</v>
      </c>
      <c r="D51" s="18">
        <f t="shared" si="2"/>
        <v>12.582585441164651</v>
      </c>
      <c r="E51" s="18">
        <f t="shared" si="2"/>
        <v>12.728566181892853</v>
      </c>
      <c r="F51" s="18">
        <f t="shared" si="2"/>
        <v>12.427514051978401</v>
      </c>
    </row>
    <row r="52" spans="1:9" x14ac:dyDescent="0.2">
      <c r="A52" s="10" t="str">
        <f>$A$25</f>
        <v>Arts and entertainment</v>
      </c>
      <c r="B52" s="18">
        <f t="shared" si="2"/>
        <v>3.914406761566934</v>
      </c>
      <c r="C52" s="18">
        <f t="shared" si="2"/>
        <v>3.5131734915752224</v>
      </c>
      <c r="D52" s="18">
        <f t="shared" si="2"/>
        <v>3.539014834888611</v>
      </c>
      <c r="E52" s="18">
        <f t="shared" si="2"/>
        <v>3.756250054222563</v>
      </c>
      <c r="F52" s="18">
        <f t="shared" si="2"/>
        <v>3.9924314096499534</v>
      </c>
    </row>
    <row r="53" spans="1:9" x14ac:dyDescent="0.2">
      <c r="A53" s="10" t="str">
        <f>$A$26</f>
        <v>Other services</v>
      </c>
      <c r="B53" s="18">
        <f t="shared" si="2"/>
        <v>3.5575395070351576</v>
      </c>
      <c r="C53" s="18">
        <f t="shared" si="2"/>
        <v>3.5616059806124736</v>
      </c>
      <c r="D53" s="18">
        <f t="shared" si="2"/>
        <v>3.5080778303640723</v>
      </c>
      <c r="E53" s="18">
        <f t="shared" si="2"/>
        <v>3.2488714476990892</v>
      </c>
      <c r="F53" s="18">
        <f t="shared" si="2"/>
        <v>3.0929656630864293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Enterprise M3 LEP (including all of Surrey)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6.3511379511718591</v>
      </c>
      <c r="C63" s="18">
        <f>IF(AND(D$3-C$3 &lt;&gt; 0,C5&lt;&gt;0,D5&lt;&gt;0),(EXP(LN(D5/C5)/(D$3-C$3))-1)*100,0)</f>
        <v>-20.543744889615777</v>
      </c>
      <c r="D63" s="18">
        <f t="shared" ref="B63:E78" si="3">IF(AND(E$3-D$3 &lt;&gt; 0,D5&lt;&gt;0,E5&lt;&gt;0),(EXP(LN(E5/D5)/(E$3-D$3))-1)*100,0)</f>
        <v>0.73518690389389185</v>
      </c>
      <c r="E63" s="18">
        <f t="shared" si="3"/>
        <v>0.26468223724749329</v>
      </c>
      <c r="F63" s="18">
        <f>IF(AND(F$3-D$3 &lt;&gt; 0,D5&lt;&gt;0,F5&lt;&gt;0),(EXP(LN(F5/D5)/(F$3-D$3))-1)*100,0)</f>
        <v>0.42127244119636309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11.332572114108363</v>
      </c>
      <c r="C64" s="18">
        <f t="shared" ref="C64:C78" si="4">IF(AND(D$3-C$3 &lt;&gt; 0,C6&lt;&gt;0,D6&lt;&gt;0),(EXP(LN(D6/C6)/(D$3-C$3))-1)*100,0)</f>
        <v>-29.411764705882369</v>
      </c>
      <c r="D64" s="18">
        <f t="shared" si="3"/>
        <v>-2.156219598011555</v>
      </c>
      <c r="E64" s="18">
        <f t="shared" si="3"/>
        <v>-1.0814419145547927</v>
      </c>
      <c r="F64" s="18">
        <f t="shared" ref="F64:F84" si="5">IF(AND(F$3-D$3 &lt;&gt; 0,D6&lt;&gt;0,F6&lt;&gt;0),(EXP(LN(F6/D6)/(F$3-D$3))-1)*100,0)</f>
        <v>-1.4410065605541256</v>
      </c>
    </row>
    <row r="65" spans="1:6" x14ac:dyDescent="0.2">
      <c r="A65" t="str">
        <f>$A$7</f>
        <v>Food drink and tobacco</v>
      </c>
      <c r="B65" s="18">
        <f t="shared" si="3"/>
        <v>8.3563573419348955</v>
      </c>
      <c r="C65" s="18">
        <f t="shared" si="4"/>
        <v>-0.3767266638759037</v>
      </c>
      <c r="D65" s="18">
        <f t="shared" si="3"/>
        <v>1.7604452412430582</v>
      </c>
      <c r="E65" s="18">
        <f t="shared" si="3"/>
        <v>0.95164875632041124</v>
      </c>
      <c r="F65" s="18">
        <f t="shared" si="5"/>
        <v>1.2205307886594019</v>
      </c>
    </row>
    <row r="66" spans="1:6" x14ac:dyDescent="0.2">
      <c r="A66" t="str">
        <f>$A$8</f>
        <v>Engineering</v>
      </c>
      <c r="B66" s="18">
        <f t="shared" si="3"/>
        <v>3.5675114656825269</v>
      </c>
      <c r="C66" s="18">
        <f t="shared" si="4"/>
        <v>-3.2508721852206213</v>
      </c>
      <c r="D66" s="18">
        <f t="shared" si="3"/>
        <v>-0.78589973329714624</v>
      </c>
      <c r="E66" s="18">
        <f t="shared" si="3"/>
        <v>-2.3325039976427764</v>
      </c>
      <c r="F66" s="18">
        <f t="shared" si="5"/>
        <v>-1.8196667865043259</v>
      </c>
    </row>
    <row r="67" spans="1:6" x14ac:dyDescent="0.2">
      <c r="A67" t="str">
        <f>$A$9</f>
        <v>Rest of manufacturing</v>
      </c>
      <c r="B67" s="18">
        <f t="shared" si="3"/>
        <v>1.6980952717717823</v>
      </c>
      <c r="C67" s="18">
        <f t="shared" si="4"/>
        <v>-0.38680101236806541</v>
      </c>
      <c r="D67" s="18">
        <f t="shared" si="3"/>
        <v>-1.6171397621511319</v>
      </c>
      <c r="E67" s="18">
        <f t="shared" si="3"/>
        <v>-1.1435840039943357</v>
      </c>
      <c r="F67" s="18">
        <f t="shared" si="5"/>
        <v>-1.3016886510651249</v>
      </c>
    </row>
    <row r="68" spans="1:6" x14ac:dyDescent="0.2">
      <c r="A68" t="str">
        <f>$A$10</f>
        <v>Electricity and gas</v>
      </c>
      <c r="B68" s="18">
        <f t="shared" si="3"/>
        <v>-10.767638795970068</v>
      </c>
      <c r="C68" s="18">
        <f t="shared" si="4"/>
        <v>27.888057273023126</v>
      </c>
      <c r="D68" s="18">
        <f t="shared" si="3"/>
        <v>-0.72808242085828923</v>
      </c>
      <c r="E68" s="18">
        <f t="shared" si="3"/>
        <v>8.1516112158452891E-2</v>
      </c>
      <c r="F68" s="18">
        <f t="shared" si="5"/>
        <v>-0.18908103790483688</v>
      </c>
    </row>
    <row r="69" spans="1:6" x14ac:dyDescent="0.2">
      <c r="A69" t="str">
        <f>$A$11</f>
        <v>Water and sewerage</v>
      </c>
      <c r="B69" s="18">
        <f t="shared" si="3"/>
        <v>8.824057475960668</v>
      </c>
      <c r="C69" s="18">
        <f t="shared" si="4"/>
        <v>-6.2130177514795326</v>
      </c>
      <c r="D69" s="18">
        <f t="shared" si="3"/>
        <v>1.1052098274996203</v>
      </c>
      <c r="E69" s="18">
        <f t="shared" si="3"/>
        <v>0.83390741412763258</v>
      </c>
      <c r="F69" s="18">
        <f t="shared" si="5"/>
        <v>0.92426056596188744</v>
      </c>
    </row>
    <row r="70" spans="1:6" x14ac:dyDescent="0.2">
      <c r="A70" t="str">
        <f>$A$12</f>
        <v>Construction</v>
      </c>
      <c r="B70" s="18">
        <f t="shared" si="3"/>
        <v>5.0158902109949333</v>
      </c>
      <c r="C70" s="18">
        <f t="shared" si="4"/>
        <v>3.2275072496516399</v>
      </c>
      <c r="D70" s="18">
        <f t="shared" si="3"/>
        <v>1.4088460048359064</v>
      </c>
      <c r="E70" s="18">
        <f t="shared" si="3"/>
        <v>0.82888088059132059</v>
      </c>
      <c r="F70" s="18">
        <f t="shared" si="5"/>
        <v>1.0218331081166321</v>
      </c>
    </row>
    <row r="71" spans="1:6" x14ac:dyDescent="0.2">
      <c r="A71" t="str">
        <f>$A$13</f>
        <v>Wholesale and retail trade</v>
      </c>
      <c r="B71" s="18">
        <f t="shared" si="3"/>
        <v>-0.10852123463399588</v>
      </c>
      <c r="C71" s="18">
        <f t="shared" si="4"/>
        <v>1.3177653485387131</v>
      </c>
      <c r="D71" s="18">
        <f t="shared" si="3"/>
        <v>0.21026428955783771</v>
      </c>
      <c r="E71" s="18">
        <f t="shared" si="3"/>
        <v>0.12733403692661849</v>
      </c>
      <c r="F71" s="18">
        <f t="shared" si="5"/>
        <v>0.15496982611276078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1.3578256294071167</v>
      </c>
      <c r="C72" s="18">
        <f t="shared" si="4"/>
        <v>-10.059769710819921</v>
      </c>
      <c r="D72" s="18">
        <f t="shared" si="3"/>
        <v>0.95025081545603296</v>
      </c>
      <c r="E72" s="18">
        <f t="shared" si="3"/>
        <v>9.1438644049879336E-2</v>
      </c>
      <c r="F72" s="18">
        <f t="shared" si="5"/>
        <v>0.37689448794127056</v>
      </c>
    </row>
    <row r="73" spans="1:6" x14ac:dyDescent="0.2">
      <c r="A73" t="str">
        <f>$A$15</f>
        <v>Accommodation and food</v>
      </c>
      <c r="B73" s="18">
        <f t="shared" si="6"/>
        <v>2.1443592941064793</v>
      </c>
      <c r="C73" s="18">
        <f>IF(AND(D$3-C$3 &lt;&gt; 0,C15&lt;&gt;0,D15&lt;&gt;0),(EXP(LN(D15/C15)/(D$3-C$3))-1)*100,0)</f>
        <v>-7.027076389206</v>
      </c>
      <c r="D73" s="18">
        <f t="shared" si="3"/>
        <v>1.0191852835838899</v>
      </c>
      <c r="E73" s="18">
        <f t="shared" si="3"/>
        <v>1.3502108978270311</v>
      </c>
      <c r="F73" s="18">
        <f t="shared" si="5"/>
        <v>1.2397486766944521</v>
      </c>
    </row>
    <row r="74" spans="1:6" x14ac:dyDescent="0.2">
      <c r="A74" t="str">
        <f>$A$16</f>
        <v>Media</v>
      </c>
      <c r="B74" s="18">
        <f t="shared" si="6"/>
        <v>-10.134724233391346</v>
      </c>
      <c r="C74" s="18">
        <f>IF(AND(D$3-C$3 &lt;&gt; 0,C16&lt;&gt;0,D16&lt;&gt;0),(EXP(LN(D16/C16)/(D$3-C$3))-1)*100,0)</f>
        <v>10.889982110912634</v>
      </c>
      <c r="D74" s="18">
        <f t="shared" si="3"/>
        <v>-0.73257471416212638</v>
      </c>
      <c r="E74" s="18">
        <f t="shared" si="3"/>
        <v>-0.23468049886934406</v>
      </c>
      <c r="F74" s="18">
        <f t="shared" si="5"/>
        <v>-0.4009220962175597</v>
      </c>
    </row>
    <row r="75" spans="1:6" x14ac:dyDescent="0.2">
      <c r="A75" t="str">
        <f>$A$17</f>
        <v>Information technology</v>
      </c>
      <c r="B75" s="18">
        <f t="shared" si="6"/>
        <v>8.1115844377532831E-2</v>
      </c>
      <c r="C75" s="18">
        <f t="shared" si="4"/>
        <v>1.645793192036038</v>
      </c>
      <c r="D75" s="18">
        <f t="shared" si="3"/>
        <v>1.5414020159258301</v>
      </c>
      <c r="E75" s="18">
        <f t="shared" si="3"/>
        <v>0.84286854976804992</v>
      </c>
      <c r="F75" s="18">
        <f t="shared" si="5"/>
        <v>1.0751774639496503</v>
      </c>
    </row>
    <row r="76" spans="1:6" x14ac:dyDescent="0.2">
      <c r="A76" t="str">
        <f>$A$18</f>
        <v>Finance and insurance</v>
      </c>
      <c r="B76" s="18">
        <f t="shared" si="6"/>
        <v>-0.37879053847039712</v>
      </c>
      <c r="C76" s="18">
        <f t="shared" si="4"/>
        <v>1.0698496905391819</v>
      </c>
      <c r="D76" s="18">
        <f t="shared" si="3"/>
        <v>-0.36748852944039623</v>
      </c>
      <c r="E76" s="18">
        <f t="shared" si="3"/>
        <v>-0.66561051517709524</v>
      </c>
      <c r="F76" s="18">
        <f t="shared" si="5"/>
        <v>-0.5663357681238157</v>
      </c>
    </row>
    <row r="77" spans="1:6" x14ac:dyDescent="0.2">
      <c r="A77" t="str">
        <f>$A$19</f>
        <v>Real estate</v>
      </c>
      <c r="B77" s="18">
        <f t="shared" si="6"/>
        <v>-3.0767064858467363</v>
      </c>
      <c r="C77" s="18">
        <f t="shared" si="4"/>
        <v>17.253487709973946</v>
      </c>
      <c r="D77" s="18">
        <f t="shared" si="3"/>
        <v>-1.7812900908553697E-2</v>
      </c>
      <c r="E77" s="18">
        <f t="shared" si="3"/>
        <v>0.96330758111584647</v>
      </c>
      <c r="F77" s="18">
        <f t="shared" si="5"/>
        <v>0.63520231617333334</v>
      </c>
    </row>
    <row r="78" spans="1:6" x14ac:dyDescent="0.2">
      <c r="A78" t="str">
        <f>$A$20</f>
        <v>Professional services</v>
      </c>
      <c r="B78" s="18">
        <f t="shared" si="6"/>
        <v>1.7001797042125011</v>
      </c>
      <c r="C78" s="18">
        <f t="shared" si="4"/>
        <v>-7.0481679703580884</v>
      </c>
      <c r="D78" s="18">
        <f t="shared" si="3"/>
        <v>0.85536764006732824</v>
      </c>
      <c r="E78" s="18">
        <f t="shared" si="3"/>
        <v>0.57498914398168566</v>
      </c>
      <c r="F78" s="18">
        <f t="shared" si="5"/>
        <v>0.66836192951689188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1.2878932663447307</v>
      </c>
      <c r="C79" s="18">
        <f t="shared" ref="C79:C84" si="8">IF(AND(D$3-C$3 &lt;&gt; 0,C21&lt;&gt;0,D21&lt;&gt;0),(EXP(LN(D21/C21)/(D$3-C$3))-1)*100,0)</f>
        <v>-9.4129342821264501</v>
      </c>
      <c r="D79" s="18">
        <f t="shared" ref="D79:D84" si="9">IF(AND(E$3-D$3 &lt;&gt; 0,D21&lt;&gt;0,E21&lt;&gt;0),(EXP(LN(E21/D21)/(E$3-D$3))-1)*100,0)</f>
        <v>0.79251379235434349</v>
      </c>
      <c r="E79" s="18">
        <f t="shared" ref="E79:E84" si="10">IF(AND(F$3-E$3 &lt;&gt; 0,E21&lt;&gt;0,F21&lt;&gt;0),(EXP(LN(F21/E21)/(F$3-E$3))-1)*100,0)</f>
        <v>0.70530242723851888</v>
      </c>
      <c r="F79" s="18">
        <f t="shared" si="5"/>
        <v>0.73436449458565978</v>
      </c>
    </row>
    <row r="80" spans="1:6" x14ac:dyDescent="0.2">
      <c r="A80" s="10" t="str">
        <f>$A$22</f>
        <v>Public admin. and defence</v>
      </c>
      <c r="B80" s="18">
        <f t="shared" si="7"/>
        <v>-2.2066617936107757</v>
      </c>
      <c r="C80" s="18">
        <f t="shared" si="8"/>
        <v>1.7777268035325644</v>
      </c>
      <c r="D80" s="18">
        <f t="shared" si="9"/>
        <v>0.56270962760545107</v>
      </c>
      <c r="E80" s="18">
        <f t="shared" si="10"/>
        <v>-0.11066839846891607</v>
      </c>
      <c r="F80" s="18">
        <f t="shared" si="5"/>
        <v>0.1132884459224881</v>
      </c>
    </row>
    <row r="81" spans="1:6" x14ac:dyDescent="0.2">
      <c r="A81" s="10" t="str">
        <f>$A$23</f>
        <v>Education</v>
      </c>
      <c r="B81" s="18">
        <f t="shared" si="7"/>
        <v>1.4044573852936892</v>
      </c>
      <c r="C81" s="18">
        <f t="shared" si="8"/>
        <v>-2.8137595766283385</v>
      </c>
      <c r="D81" s="18">
        <f t="shared" si="9"/>
        <v>-7.6732677327973065E-2</v>
      </c>
      <c r="E81" s="18">
        <f t="shared" si="10"/>
        <v>0.24656683444170824</v>
      </c>
      <c r="F81" s="18">
        <f t="shared" si="5"/>
        <v>0.13868427195813382</v>
      </c>
    </row>
    <row r="82" spans="1:6" x14ac:dyDescent="0.2">
      <c r="A82" s="10" t="str">
        <f>$A$24</f>
        <v>Health and social work</v>
      </c>
      <c r="B82" s="18">
        <f t="shared" si="7"/>
        <v>2.6966253189609546</v>
      </c>
      <c r="C82" s="18">
        <f t="shared" si="8"/>
        <v>-1.0133040029020712</v>
      </c>
      <c r="D82" s="18">
        <f t="shared" si="9"/>
        <v>0.79875033443259635</v>
      </c>
      <c r="E82" s="18">
        <f t="shared" si="10"/>
        <v>0.1460319559666301</v>
      </c>
      <c r="F82" s="18">
        <f t="shared" si="5"/>
        <v>0.3631337640335186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-1.5064064992660553</v>
      </c>
      <c r="C83" s="18">
        <f t="shared" si="8"/>
        <v>-1.4945145932520387</v>
      </c>
      <c r="D83" s="18">
        <f t="shared" si="9"/>
        <v>1.7718457551534783</v>
      </c>
      <c r="E83" s="18">
        <f t="shared" si="10"/>
        <v>1.0000444977132039</v>
      </c>
      <c r="F83" s="18">
        <f t="shared" si="5"/>
        <v>1.2566590412990575</v>
      </c>
    </row>
    <row r="84" spans="1:6" x14ac:dyDescent="0.2">
      <c r="A84" s="10" t="str">
        <f>$A$26</f>
        <v>Other services</v>
      </c>
      <c r="B84" s="18">
        <f t="shared" si="7"/>
        <v>1.2216953096484628</v>
      </c>
      <c r="C84" s="18">
        <f t="shared" si="8"/>
        <v>-3.6834367853647132</v>
      </c>
      <c r="D84" s="18">
        <f t="shared" si="9"/>
        <v>-0.96564212797108917</v>
      </c>
      <c r="E84" s="18">
        <f t="shared" si="10"/>
        <v>-0.10643202294481346</v>
      </c>
      <c r="F84" s="18">
        <f t="shared" si="5"/>
        <v>-0.39366048059334968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1.1927903925089245</v>
      </c>
      <c r="C86" s="18">
        <f>IF(AND(D$3-C$3 &lt;&gt; 0,C28&lt;&gt;0,D28&lt;&gt;0),(EXP(LN(D28/C28)/(D$3-C$3))-1)*100,0)</f>
        <v>-2.2137865334409756</v>
      </c>
      <c r="D86" s="18">
        <f>IF(AND(E$3-D$3 &lt;&gt; 0,D28&lt;&gt;0,E28&lt;&gt;0),(EXP(LN(E28/D28)/(E$3-D$3))-1)*100,0)</f>
        <v>0.56647518460071211</v>
      </c>
      <c r="E86" s="18">
        <f>IF(AND(F$3-E$3 &lt;&gt; 0,E28&lt;&gt;0,F28&lt;&gt;0),(EXP(LN(F28/E28)/(F$3-E$3))-1)*100,0)</f>
        <v>0.38602744219171647</v>
      </c>
      <c r="F86" s="18">
        <f>IF(AND(F$3-D$3 &lt;&gt; 0,D28&lt;&gt;0,F28&lt;&gt;0),(EXP(LN(F28/D28)/(F$3-D$3))-1)*100,0)</f>
        <v>0.44614068541453111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1.0680000000000072</v>
      </c>
      <c r="C90" s="27">
        <f>D5-C5</f>
        <v>-1.0050000000000043</v>
      </c>
      <c r="D90" s="27">
        <f t="shared" si="11"/>
        <v>0.14499999999999957</v>
      </c>
      <c r="E90" s="27">
        <f t="shared" si="11"/>
        <v>0.10799999999999965</v>
      </c>
      <c r="F90" s="27">
        <f>F5-D5</f>
        <v>0.25299999999999923</v>
      </c>
    </row>
    <row r="91" spans="1:6" x14ac:dyDescent="0.2">
      <c r="A91" t="str">
        <f>$A$6</f>
        <v>Mining and quarrying</v>
      </c>
      <c r="B91" s="27">
        <f t="shared" si="11"/>
        <v>0.27299999999999991</v>
      </c>
      <c r="C91" s="27">
        <f t="shared" ref="C91:C105" si="12">D6-C6</f>
        <v>-0.22999999999999998</v>
      </c>
      <c r="D91" s="27">
        <f t="shared" si="11"/>
        <v>-5.6999999999999329E-2</v>
      </c>
      <c r="E91" s="27">
        <f t="shared" si="11"/>
        <v>-5.0999999999999657E-2</v>
      </c>
      <c r="F91" s="27">
        <f t="shared" ref="F91:F111" si="13">F6-D6</f>
        <v>-0.10799999999999899</v>
      </c>
    </row>
    <row r="92" spans="1:6" x14ac:dyDescent="0.2">
      <c r="A92" t="str">
        <f>$A$7</f>
        <v>Food drink and tobacco</v>
      </c>
      <c r="B92" s="27">
        <f t="shared" si="11"/>
        <v>0.65599999999999525</v>
      </c>
      <c r="C92" s="27">
        <f t="shared" si="12"/>
        <v>-8.9999999999954561E-3</v>
      </c>
      <c r="D92" s="27">
        <f t="shared" si="11"/>
        <v>0.21700000000000319</v>
      </c>
      <c r="E92" s="27">
        <f t="shared" si="11"/>
        <v>0.25799999999999601</v>
      </c>
      <c r="F92" s="27">
        <f t="shared" si="13"/>
        <v>0.4749999999999992</v>
      </c>
    </row>
    <row r="93" spans="1:6" x14ac:dyDescent="0.2">
      <c r="A93" t="str">
        <f>$A$8</f>
        <v>Engineering</v>
      </c>
      <c r="B93" s="27">
        <f t="shared" si="11"/>
        <v>0.82499999999999485</v>
      </c>
      <c r="C93" s="27">
        <f t="shared" si="12"/>
        <v>-0.20500000000001251</v>
      </c>
      <c r="D93" s="27">
        <f t="shared" si="11"/>
        <v>-0.23600000000000243</v>
      </c>
      <c r="E93" s="27">
        <f t="shared" si="11"/>
        <v>-1.2329999999999828</v>
      </c>
      <c r="F93" s="27">
        <f t="shared" si="13"/>
        <v>-1.4689999999999852</v>
      </c>
    </row>
    <row r="94" spans="1:6" x14ac:dyDescent="0.2">
      <c r="A94" t="str">
        <f>$A$9</f>
        <v>Rest of manufacturing</v>
      </c>
      <c r="B94" s="27">
        <f t="shared" si="11"/>
        <v>1.363999999999983</v>
      </c>
      <c r="C94" s="27">
        <f t="shared" si="12"/>
        <v>-8.0999999999995964E-2</v>
      </c>
      <c r="D94" s="27">
        <f t="shared" si="11"/>
        <v>-1.6329999999999778</v>
      </c>
      <c r="E94" s="27">
        <f t="shared" si="11"/>
        <v>-2.0889999999999738</v>
      </c>
      <c r="F94" s="27">
        <f t="shared" si="13"/>
        <v>-3.7219999999999516</v>
      </c>
    </row>
    <row r="95" spans="1:6" x14ac:dyDescent="0.2">
      <c r="A95" t="str">
        <f>$A$10</f>
        <v>Electricity and gas</v>
      </c>
      <c r="B95" s="27">
        <f t="shared" si="11"/>
        <v>-1.7739999999999885</v>
      </c>
      <c r="C95" s="27">
        <f t="shared" si="12"/>
        <v>0.85700000000000065</v>
      </c>
      <c r="D95" s="27">
        <f t="shared" si="11"/>
        <v>-0.14099999999999646</v>
      </c>
      <c r="E95" s="27">
        <f t="shared" si="11"/>
        <v>3.0999999999996586E-2</v>
      </c>
      <c r="F95" s="27">
        <f t="shared" si="13"/>
        <v>-0.10999999999999988</v>
      </c>
    </row>
    <row r="96" spans="1:6" x14ac:dyDescent="0.2">
      <c r="A96" t="str">
        <f>$A$11</f>
        <v>Water and sewerage</v>
      </c>
      <c r="B96" s="27">
        <f t="shared" si="11"/>
        <v>1.0669999999999957</v>
      </c>
      <c r="C96" s="27">
        <f t="shared" si="12"/>
        <v>-0.2310000000000092</v>
      </c>
      <c r="D96" s="27">
        <f t="shared" si="11"/>
        <v>0.19700000000001472</v>
      </c>
      <c r="E96" s="27">
        <f t="shared" si="11"/>
        <v>0.31899999999998618</v>
      </c>
      <c r="F96" s="27">
        <f t="shared" si="13"/>
        <v>0.5160000000000009</v>
      </c>
    </row>
    <row r="97" spans="1:6" x14ac:dyDescent="0.2">
      <c r="A97" t="str">
        <f>$A$12</f>
        <v>Construction</v>
      </c>
      <c r="B97" s="27">
        <f t="shared" si="11"/>
        <v>9.4420000000000073</v>
      </c>
      <c r="C97" s="27">
        <f t="shared" si="12"/>
        <v>1.7139999999999986</v>
      </c>
      <c r="D97" s="27">
        <f t="shared" si="11"/>
        <v>3.9719999999997668</v>
      </c>
      <c r="E97" s="27">
        <f t="shared" si="11"/>
        <v>5.0590000000002036</v>
      </c>
      <c r="F97" s="27">
        <f t="shared" si="13"/>
        <v>9.0309999999999704</v>
      </c>
    </row>
    <row r="98" spans="1:6" x14ac:dyDescent="0.2">
      <c r="A98" t="str">
        <f>$A$13</f>
        <v>Wholesale and retail trade</v>
      </c>
      <c r="B98" s="27">
        <f t="shared" si="11"/>
        <v>-0.39999999999967883</v>
      </c>
      <c r="C98" s="27">
        <f t="shared" si="12"/>
        <v>1.211000000000098</v>
      </c>
      <c r="D98" s="27">
        <f t="shared" si="11"/>
        <v>0.9829999999998762</v>
      </c>
      <c r="E98" s="27">
        <f t="shared" si="11"/>
        <v>1.2049999999998278</v>
      </c>
      <c r="F98" s="27">
        <f t="shared" si="13"/>
        <v>2.187999999999704</v>
      </c>
    </row>
    <row r="99" spans="1:6" x14ac:dyDescent="0.2">
      <c r="A99" t="str">
        <f>$A$14</f>
        <v>Transport and storage</v>
      </c>
      <c r="B99" s="27">
        <f t="shared" si="11"/>
        <v>1.194999999999947</v>
      </c>
      <c r="C99" s="27">
        <f t="shared" si="12"/>
        <v>-2.2889999999999588</v>
      </c>
      <c r="D99" s="27">
        <f t="shared" si="11"/>
        <v>0.99100000000002453</v>
      </c>
      <c r="E99" s="27">
        <f t="shared" si="11"/>
        <v>0.19700000000003826</v>
      </c>
      <c r="F99" s="27">
        <f t="shared" si="13"/>
        <v>1.1880000000000628</v>
      </c>
    </row>
    <row r="100" spans="1:6" x14ac:dyDescent="0.2">
      <c r="A100" t="str">
        <f>$A$15</f>
        <v>Accommodation and food</v>
      </c>
      <c r="B100" s="27">
        <f t="shared" si="11"/>
        <v>3.564000000000064</v>
      </c>
      <c r="C100" s="27">
        <f t="shared" si="12"/>
        <v>-3.0780000000000172</v>
      </c>
      <c r="D100" s="27">
        <f t="shared" si="11"/>
        <v>2.1179999999998955</v>
      </c>
      <c r="E100" s="27">
        <f t="shared" si="11"/>
        <v>6.1490000000000862</v>
      </c>
      <c r="F100" s="27">
        <f t="shared" si="13"/>
        <v>8.2669999999999817</v>
      </c>
    </row>
    <row r="101" spans="1:6" x14ac:dyDescent="0.2">
      <c r="A101" t="str">
        <f>$A$16</f>
        <v>Media</v>
      </c>
      <c r="B101" s="27">
        <f t="shared" si="11"/>
        <v>-2.3850000000000078</v>
      </c>
      <c r="C101" s="27">
        <f t="shared" si="12"/>
        <v>0.48700000000001253</v>
      </c>
      <c r="D101" s="27">
        <f t="shared" si="11"/>
        <v>-0.17900000000001626</v>
      </c>
      <c r="E101" s="27">
        <f t="shared" si="11"/>
        <v>-0.11099999999998555</v>
      </c>
      <c r="F101" s="27">
        <f t="shared" si="13"/>
        <v>-0.29000000000000181</v>
      </c>
    </row>
    <row r="102" spans="1:6" x14ac:dyDescent="0.2">
      <c r="A102" t="str">
        <f>$A$17</f>
        <v>Information technology</v>
      </c>
      <c r="B102" s="27">
        <f t="shared" si="11"/>
        <v>0.12099999999992406</v>
      </c>
      <c r="C102" s="27">
        <f t="shared" si="12"/>
        <v>0.61500000000002331</v>
      </c>
      <c r="D102" s="27">
        <f t="shared" si="11"/>
        <v>3.0190000000000765</v>
      </c>
      <c r="E102" s="27">
        <f t="shared" si="11"/>
        <v>3.5899999999998897</v>
      </c>
      <c r="F102" s="27">
        <f t="shared" si="13"/>
        <v>6.6089999999999662</v>
      </c>
    </row>
    <row r="103" spans="1:6" x14ac:dyDescent="0.2">
      <c r="A103" t="str">
        <f>$A$18</f>
        <v>Finance and insurance</v>
      </c>
      <c r="B103" s="27">
        <f t="shared" si="11"/>
        <v>-0.34599999999999653</v>
      </c>
      <c r="C103" s="27">
        <f t="shared" si="12"/>
        <v>0.24199999999996535</v>
      </c>
      <c r="D103" s="27">
        <f t="shared" si="11"/>
        <v>-0.41699999999999449</v>
      </c>
      <c r="E103" s="27">
        <f t="shared" si="11"/>
        <v>-1.4500000000000561</v>
      </c>
      <c r="F103" s="27">
        <f t="shared" si="13"/>
        <v>-1.8670000000000506</v>
      </c>
    </row>
    <row r="104" spans="1:6" x14ac:dyDescent="0.2">
      <c r="A104" t="str">
        <f>$A$19</f>
        <v>Real estate</v>
      </c>
      <c r="B104" s="27">
        <f t="shared" si="11"/>
        <v>-1.4029999999999863</v>
      </c>
      <c r="C104" s="27">
        <f t="shared" si="12"/>
        <v>1.8179999999999552</v>
      </c>
      <c r="D104" s="27">
        <f t="shared" si="11"/>
        <v>-1.0999999999940613E-2</v>
      </c>
      <c r="E104" s="27">
        <f t="shared" si="11"/>
        <v>1.2419999999999725</v>
      </c>
      <c r="F104" s="27">
        <f t="shared" si="13"/>
        <v>1.2310000000000318</v>
      </c>
    </row>
    <row r="105" spans="1:6" x14ac:dyDescent="0.2">
      <c r="A105" t="str">
        <f>$A$20</f>
        <v>Professional services</v>
      </c>
      <c r="B105" s="27">
        <f t="shared" si="11"/>
        <v>5.5439999999999259</v>
      </c>
      <c r="C105" s="27">
        <f t="shared" si="12"/>
        <v>-5.9919999999999192</v>
      </c>
      <c r="D105" s="27">
        <f t="shared" si="11"/>
        <v>3.4379999999999029</v>
      </c>
      <c r="E105" s="27">
        <f t="shared" si="11"/>
        <v>4.866000000000156</v>
      </c>
      <c r="F105" s="27">
        <f t="shared" si="13"/>
        <v>8.3040000000000589</v>
      </c>
    </row>
    <row r="106" spans="1:6" x14ac:dyDescent="0.2">
      <c r="A106" s="10" t="str">
        <f>$A$21</f>
        <v>Support services</v>
      </c>
      <c r="B106" s="27">
        <f t="shared" ref="B106:B111" si="14">C21-B21</f>
        <v>2.8610000000000966</v>
      </c>
      <c r="C106" s="27">
        <f t="shared" ref="C106:C111" si="15">D21-C21</f>
        <v>-5.3970000000000269</v>
      </c>
      <c r="D106" s="27">
        <f t="shared" ref="D106:D111" si="16">E21-D21</f>
        <v>2.0909999999998945</v>
      </c>
      <c r="E106" s="27">
        <f t="shared" ref="E106:E111" si="17">F21-E21</f>
        <v>3.9340000000000686</v>
      </c>
      <c r="F106" s="27">
        <f t="shared" si="13"/>
        <v>6.0249999999999631</v>
      </c>
    </row>
    <row r="107" spans="1:6" x14ac:dyDescent="0.2">
      <c r="A107" s="10" t="str">
        <f>$A$22</f>
        <v>Public admin. and defence</v>
      </c>
      <c r="B107" s="27">
        <f t="shared" si="14"/>
        <v>-1.6280000000000499</v>
      </c>
      <c r="C107" s="27">
        <f t="shared" si="15"/>
        <v>0.31000000000000938</v>
      </c>
      <c r="D107" s="27">
        <f t="shared" si="16"/>
        <v>0.50499999999994216</v>
      </c>
      <c r="E107" s="27">
        <f t="shared" si="17"/>
        <v>-0.20099999999995433</v>
      </c>
      <c r="F107" s="27">
        <f t="shared" si="13"/>
        <v>0.30399999999998784</v>
      </c>
    </row>
    <row r="108" spans="1:6" x14ac:dyDescent="0.2">
      <c r="A108" s="10" t="str">
        <f>$A$23</f>
        <v>Education</v>
      </c>
      <c r="B108" s="27">
        <f t="shared" si="14"/>
        <v>3.5269999999999868</v>
      </c>
      <c r="C108" s="27">
        <f t="shared" si="15"/>
        <v>-1.8289999999999509</v>
      </c>
      <c r="D108" s="27">
        <f t="shared" si="16"/>
        <v>-0.24199999999986943</v>
      </c>
      <c r="E108" s="27">
        <f t="shared" si="17"/>
        <v>1.5689999999999813</v>
      </c>
      <c r="F108" s="27">
        <f t="shared" si="13"/>
        <v>1.3270000000001119</v>
      </c>
    </row>
    <row r="109" spans="1:6" x14ac:dyDescent="0.2">
      <c r="A109" s="10" t="str">
        <f>$A$24</f>
        <v>Health and social work</v>
      </c>
      <c r="B109" s="27">
        <f t="shared" si="14"/>
        <v>8.6290000000000759</v>
      </c>
      <c r="C109" s="27">
        <f t="shared" si="15"/>
        <v>-0.86600000000019861</v>
      </c>
      <c r="D109" s="27">
        <f t="shared" si="16"/>
        <v>3.4330000000000922</v>
      </c>
      <c r="E109" s="27">
        <f t="shared" si="17"/>
        <v>1.2939999999999117</v>
      </c>
      <c r="F109" s="27">
        <f t="shared" si="13"/>
        <v>4.7270000000000039</v>
      </c>
    </row>
    <row r="110" spans="1:6" x14ac:dyDescent="0.2">
      <c r="A110" s="10" t="str">
        <f>$A$25</f>
        <v>Arts and entertainment</v>
      </c>
      <c r="B110" s="27">
        <f t="shared" si="14"/>
        <v>-1.5120000000000466</v>
      </c>
      <c r="C110" s="27">
        <f t="shared" si="15"/>
        <v>-0.36100000000002908</v>
      </c>
      <c r="D110" s="27">
        <f t="shared" si="16"/>
        <v>2.1839999999999904</v>
      </c>
      <c r="E110" s="27">
        <f t="shared" si="17"/>
        <v>2.7180000000000142</v>
      </c>
      <c r="F110" s="27">
        <f t="shared" si="13"/>
        <v>4.9020000000000046</v>
      </c>
    </row>
    <row r="111" spans="1:6" x14ac:dyDescent="0.2">
      <c r="A111" s="10" t="str">
        <f>$A$26</f>
        <v>Other services</v>
      </c>
      <c r="B111" s="27">
        <f t="shared" si="14"/>
        <v>1.1610000000001577</v>
      </c>
      <c r="C111" s="27">
        <f t="shared" si="15"/>
        <v>-0.90200000000011471</v>
      </c>
      <c r="D111" s="27">
        <f t="shared" si="16"/>
        <v>-1.1169999999999511</v>
      </c>
      <c r="E111" s="27">
        <f t="shared" si="17"/>
        <v>-0.23800000000001376</v>
      </c>
      <c r="F111" s="27">
        <f t="shared" si="13"/>
        <v>-1.3549999999999649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31.849000000000387</v>
      </c>
      <c r="C113" s="29">
        <f>D28-C28</f>
        <v>-15.221000000000117</v>
      </c>
      <c r="D113" s="29">
        <f>E28-D28</f>
        <v>19.259999999999764</v>
      </c>
      <c r="E113" s="29">
        <f>F28-E28</f>
        <v>27.166000000000167</v>
      </c>
      <c r="F113" s="29">
        <f>F28-D28</f>
        <v>46.425999999999931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Enterprise M3 LEP (including all of Surrey)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11.830999999999989</v>
      </c>
      <c r="C7" s="31">
        <f>'Ind T1'!C7</f>
        <v>12.465000000000005</v>
      </c>
      <c r="D7" s="31">
        <f>'Ind T1'!D7</f>
        <v>11.855999999999991</v>
      </c>
      <c r="E7" s="31">
        <f>'Ind T1'!E7</f>
        <v>12.000000000000009</v>
      </c>
      <c r="F7" s="31">
        <f>'Ind T1'!F7</f>
        <v>12.406999999999993</v>
      </c>
      <c r="H7" s="31">
        <f>C7-B7</f>
        <v>0.63400000000001633</v>
      </c>
      <c r="I7" s="31">
        <f>D7-C7</f>
        <v>-0.6090000000000142</v>
      </c>
      <c r="J7" s="31">
        <f>E7-D7</f>
        <v>0.14400000000001789</v>
      </c>
      <c r="K7" s="31">
        <f>F7-E7</f>
        <v>0.40699999999998404</v>
      </c>
      <c r="L7" s="31">
        <f>F7-D7</f>
        <v>0.55100000000000193</v>
      </c>
    </row>
    <row r="8" spans="1:12" x14ac:dyDescent="0.2">
      <c r="A8" t="str">
        <f>'Ind T2'!A5</f>
        <v>Agriculture</v>
      </c>
      <c r="B8" s="32">
        <f>'Ind T2'!B5</f>
        <v>3.8239999999999958</v>
      </c>
      <c r="C8" s="32">
        <f>'Ind T2'!C5</f>
        <v>4.892000000000003</v>
      </c>
      <c r="D8" s="32">
        <f>'Ind T2'!D5</f>
        <v>3.8869999999999987</v>
      </c>
      <c r="E8" s="32">
        <f>'Ind T2'!E5</f>
        <v>4.0319999999999983</v>
      </c>
      <c r="F8" s="32">
        <f>'Ind T2'!F5</f>
        <v>4.1399999999999979</v>
      </c>
      <c r="H8" s="11">
        <f t="shared" ref="H8:H40" si="0">C8-B8</f>
        <v>1.0680000000000072</v>
      </c>
      <c r="I8" s="31">
        <f t="shared" ref="I8:I38" si="1">D8-C8</f>
        <v>-1.0050000000000043</v>
      </c>
      <c r="J8" s="11">
        <f t="shared" ref="J8:J38" si="2">E8-D8</f>
        <v>0.14499999999999957</v>
      </c>
      <c r="K8" s="11">
        <f t="shared" ref="K8:K38" si="3">F8-E8</f>
        <v>0.10799999999999965</v>
      </c>
      <c r="L8" s="31">
        <f t="shared" ref="L8:L40" si="4">F8-D8</f>
        <v>0.25299999999999923</v>
      </c>
    </row>
    <row r="9" spans="1:12" x14ac:dyDescent="0.2">
      <c r="A9" t="str">
        <f>'Ind T2'!A6</f>
        <v>Mining and quarrying</v>
      </c>
      <c r="B9" s="32">
        <f>'Ind T2'!B6</f>
        <v>0.50899999999999945</v>
      </c>
      <c r="C9" s="32">
        <f>'Ind T2'!C6</f>
        <v>0.78199999999999936</v>
      </c>
      <c r="D9" s="32">
        <f>'Ind T2'!D6</f>
        <v>0.55199999999999938</v>
      </c>
      <c r="E9" s="32">
        <f>'Ind T2'!E6</f>
        <v>0.49500000000000005</v>
      </c>
      <c r="F9" s="32">
        <f>'Ind T2'!F6</f>
        <v>0.44400000000000039</v>
      </c>
      <c r="H9" s="11">
        <f t="shared" si="0"/>
        <v>0.27299999999999991</v>
      </c>
      <c r="I9" s="31">
        <f t="shared" si="1"/>
        <v>-0.22999999999999998</v>
      </c>
      <c r="J9" s="11">
        <f t="shared" si="2"/>
        <v>-5.6999999999999329E-2</v>
      </c>
      <c r="K9" s="11">
        <f t="shared" si="3"/>
        <v>-5.0999999999999657E-2</v>
      </c>
      <c r="L9" s="31">
        <f t="shared" si="4"/>
        <v>-0.10799999999999899</v>
      </c>
    </row>
    <row r="10" spans="1:12" x14ac:dyDescent="0.2">
      <c r="A10" t="str">
        <f>'Ind T2'!A10</f>
        <v>Electricity and gas</v>
      </c>
      <c r="B10" s="32">
        <f>'Ind T2'!B10</f>
        <v>4.8469999999999889</v>
      </c>
      <c r="C10" s="32">
        <f>'Ind T2'!C10</f>
        <v>3.0730000000000004</v>
      </c>
      <c r="D10" s="32">
        <f>'Ind T2'!D10</f>
        <v>3.930000000000001</v>
      </c>
      <c r="E10" s="32">
        <f>'Ind T2'!E10</f>
        <v>3.7890000000000046</v>
      </c>
      <c r="F10" s="32">
        <f>'Ind T2'!F10</f>
        <v>3.8200000000000012</v>
      </c>
      <c r="H10" s="11">
        <f t="shared" si="0"/>
        <v>-1.7739999999999885</v>
      </c>
      <c r="I10" s="31">
        <f t="shared" si="1"/>
        <v>0.85700000000000065</v>
      </c>
      <c r="J10" s="11">
        <f t="shared" si="2"/>
        <v>-0.14099999999999646</v>
      </c>
      <c r="K10" s="11">
        <f t="shared" si="3"/>
        <v>3.0999999999996586E-2</v>
      </c>
      <c r="L10" s="31">
        <f t="shared" si="4"/>
        <v>-0.10999999999999988</v>
      </c>
    </row>
    <row r="11" spans="1:12" x14ac:dyDescent="0.2">
      <c r="A11" t="str">
        <f>'Ind T2'!A11</f>
        <v>Water and sewerage</v>
      </c>
      <c r="B11" s="32">
        <f>'Ind T2'!B11</f>
        <v>2.6510000000000056</v>
      </c>
      <c r="C11" s="32">
        <f>'Ind T2'!C11</f>
        <v>3.7180000000000013</v>
      </c>
      <c r="D11" s="32">
        <f>'Ind T2'!D11</f>
        <v>3.4869999999999921</v>
      </c>
      <c r="E11" s="32">
        <f>'Ind T2'!E11</f>
        <v>3.6840000000000068</v>
      </c>
      <c r="F11" s="32">
        <f>'Ind T2'!F11</f>
        <v>4.002999999999993</v>
      </c>
      <c r="H11" s="11">
        <f t="shared" ref="H11" si="5">C11-B11</f>
        <v>1.0669999999999957</v>
      </c>
      <c r="I11" s="31">
        <f t="shared" ref="I11" si="6">D11-C11</f>
        <v>-0.2310000000000092</v>
      </c>
      <c r="J11" s="11">
        <f t="shared" ref="J11" si="7">E11-D11</f>
        <v>0.19700000000001472</v>
      </c>
      <c r="K11" s="11">
        <f t="shared" ref="K11" si="8">F11-E11</f>
        <v>0.31899999999998618</v>
      </c>
      <c r="L11" s="31">
        <f t="shared" si="4"/>
        <v>0.5160000000000009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26.791</v>
      </c>
      <c r="C13" s="31">
        <f>'Ind T1'!C8</f>
        <v>29.635999999999974</v>
      </c>
      <c r="D13" s="31">
        <f>'Ind T1'!D8</f>
        <v>29.340999999999969</v>
      </c>
      <c r="E13" s="31">
        <f>'Ind T1'!E8</f>
        <v>27.688999999999993</v>
      </c>
      <c r="F13" s="31">
        <f>'Ind T1'!F8</f>
        <v>24.625000000000032</v>
      </c>
      <c r="H13" s="31">
        <f t="shared" si="0"/>
        <v>2.844999999999974</v>
      </c>
      <c r="I13" s="31">
        <f t="shared" si="1"/>
        <v>-0.29500000000000526</v>
      </c>
      <c r="J13" s="31">
        <f t="shared" si="2"/>
        <v>-1.6519999999999762</v>
      </c>
      <c r="K13" s="31">
        <f t="shared" si="3"/>
        <v>-3.063999999999961</v>
      </c>
      <c r="L13" s="31">
        <f t="shared" si="4"/>
        <v>-4.7159999999999371</v>
      </c>
    </row>
    <row r="14" spans="1:12" x14ac:dyDescent="0.2">
      <c r="A14" t="str">
        <f>'Ind T2'!A7</f>
        <v>Food drink and tobacco</v>
      </c>
      <c r="B14" s="32">
        <f>'Ind T2'!B7</f>
        <v>1.733000000000001</v>
      </c>
      <c r="C14" s="32">
        <f>'Ind T2'!C7</f>
        <v>2.3889999999999962</v>
      </c>
      <c r="D14" s="32">
        <f>'Ind T2'!D7</f>
        <v>2.3800000000000008</v>
      </c>
      <c r="E14" s="32">
        <f>'Ind T2'!E7</f>
        <v>2.597000000000004</v>
      </c>
      <c r="F14" s="32">
        <f>'Ind T2'!F7</f>
        <v>2.855</v>
      </c>
      <c r="H14" s="11">
        <f t="shared" si="0"/>
        <v>0.65599999999999525</v>
      </c>
      <c r="I14" s="31">
        <f t="shared" si="1"/>
        <v>-8.9999999999954561E-3</v>
      </c>
      <c r="J14" s="11">
        <f t="shared" si="2"/>
        <v>0.21700000000000319</v>
      </c>
      <c r="K14" s="11">
        <f t="shared" si="3"/>
        <v>0.25799999999999601</v>
      </c>
      <c r="L14" s="31">
        <f t="shared" si="4"/>
        <v>0.4749999999999992</v>
      </c>
    </row>
    <row r="15" spans="1:12" x14ac:dyDescent="0.2">
      <c r="A15" t="str">
        <f>'Ind T2'!A8</f>
        <v>Engineering</v>
      </c>
      <c r="B15" s="32">
        <f>'Ind T2'!B8</f>
        <v>5.4810000000000123</v>
      </c>
      <c r="C15" s="32">
        <f>'Ind T2'!C8</f>
        <v>6.3060000000000072</v>
      </c>
      <c r="D15" s="32">
        <f>'Ind T2'!D8</f>
        <v>6.1009999999999946</v>
      </c>
      <c r="E15" s="32">
        <f>'Ind T2'!E8</f>
        <v>5.8649999999999922</v>
      </c>
      <c r="F15" s="32">
        <f>'Ind T2'!F8</f>
        <v>4.6320000000000094</v>
      </c>
      <c r="H15" s="11">
        <f t="shared" si="0"/>
        <v>0.82499999999999485</v>
      </c>
      <c r="I15" s="31">
        <f t="shared" si="1"/>
        <v>-0.20500000000001251</v>
      </c>
      <c r="J15" s="11">
        <f t="shared" si="2"/>
        <v>-0.23600000000000243</v>
      </c>
      <c r="K15" s="11">
        <f t="shared" si="3"/>
        <v>-1.2329999999999828</v>
      </c>
      <c r="L15" s="31">
        <f t="shared" si="4"/>
        <v>-1.4689999999999852</v>
      </c>
    </row>
    <row r="16" spans="1:12" x14ac:dyDescent="0.2">
      <c r="A16" t="str">
        <f>'Ind T2'!A9</f>
        <v>Rest of manufacturing</v>
      </c>
      <c r="B16" s="32">
        <f>'Ind T2'!B9</f>
        <v>19.576999999999988</v>
      </c>
      <c r="C16" s="32">
        <f>'Ind T2'!C9</f>
        <v>20.940999999999971</v>
      </c>
      <c r="D16" s="32">
        <f>'Ind T2'!D9</f>
        <v>20.859999999999975</v>
      </c>
      <c r="E16" s="32">
        <f>'Ind T2'!E9</f>
        <v>19.226999999999997</v>
      </c>
      <c r="F16" s="32">
        <f>'Ind T2'!F9</f>
        <v>17.138000000000023</v>
      </c>
      <c r="H16" s="11">
        <f t="shared" si="0"/>
        <v>1.363999999999983</v>
      </c>
      <c r="I16" s="31">
        <f t="shared" si="1"/>
        <v>-8.0999999999995964E-2</v>
      </c>
      <c r="J16" s="11">
        <f t="shared" si="2"/>
        <v>-1.6329999999999778</v>
      </c>
      <c r="K16" s="11">
        <f t="shared" si="3"/>
        <v>-2.0889999999999738</v>
      </c>
      <c r="L16" s="31">
        <f t="shared" si="4"/>
        <v>-3.7219999999999516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43.664000000000051</v>
      </c>
      <c r="C18" s="31">
        <f>'Ind T1'!C9</f>
        <v>53.106000000000058</v>
      </c>
      <c r="D18" s="31">
        <f>'Ind T1'!D9</f>
        <v>54.820000000000057</v>
      </c>
      <c r="E18" s="31">
        <f>'Ind T1'!E9</f>
        <v>58.791999999999824</v>
      </c>
      <c r="F18" s="31">
        <f>'Ind T1'!F9</f>
        <v>63.851000000000028</v>
      </c>
      <c r="H18" s="31">
        <f t="shared" si="0"/>
        <v>9.4420000000000073</v>
      </c>
      <c r="I18" s="31">
        <f t="shared" si="1"/>
        <v>1.7139999999999986</v>
      </c>
      <c r="J18" s="31">
        <f t="shared" si="2"/>
        <v>3.9719999999997668</v>
      </c>
      <c r="K18" s="31">
        <f t="shared" si="3"/>
        <v>5.0590000000002036</v>
      </c>
      <c r="L18" s="31">
        <f t="shared" si="4"/>
        <v>9.0309999999999704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154.09499999999971</v>
      </c>
      <c r="C20" s="31">
        <f>'Ind T1'!C10</f>
        <v>158.45400000000004</v>
      </c>
      <c r="D20" s="31">
        <f>'Ind T1'!D10</f>
        <v>154.29800000000017</v>
      </c>
      <c r="E20" s="31">
        <f>'Ind T1'!E10</f>
        <v>158.38999999999996</v>
      </c>
      <c r="F20" s="31">
        <f>'Ind T1'!F10</f>
        <v>165.94099999999992</v>
      </c>
      <c r="H20" s="31">
        <f t="shared" si="0"/>
        <v>4.3590000000003215</v>
      </c>
      <c r="I20" s="31">
        <f t="shared" si="1"/>
        <v>-4.1559999999998638</v>
      </c>
      <c r="J20" s="31">
        <f t="shared" si="2"/>
        <v>4.0919999999997856</v>
      </c>
      <c r="K20" s="31">
        <f t="shared" si="3"/>
        <v>7.5509999999999593</v>
      </c>
      <c r="L20" s="31">
        <f t="shared" si="4"/>
        <v>11.642999999999745</v>
      </c>
    </row>
    <row r="21" spans="1:12" x14ac:dyDescent="0.2">
      <c r="A21" s="10" t="str">
        <f>'Ind T2'!A13</f>
        <v>Wholesale and retail trade</v>
      </c>
      <c r="B21" s="32">
        <f>'Ind T2'!B13</f>
        <v>92.297999999999718</v>
      </c>
      <c r="C21" s="32">
        <f>'Ind T2'!C13</f>
        <v>91.898000000000039</v>
      </c>
      <c r="D21" s="32">
        <f>'Ind T2'!D13</f>
        <v>93.109000000000137</v>
      </c>
      <c r="E21" s="32">
        <f>'Ind T2'!E13</f>
        <v>94.092000000000013</v>
      </c>
      <c r="F21" s="32">
        <f>'Ind T2'!F13</f>
        <v>95.296999999999841</v>
      </c>
      <c r="H21" s="11">
        <f t="shared" si="0"/>
        <v>-0.39999999999967883</v>
      </c>
      <c r="I21" s="31">
        <f t="shared" si="1"/>
        <v>1.211000000000098</v>
      </c>
      <c r="J21" s="11">
        <f t="shared" si="2"/>
        <v>0.9829999999998762</v>
      </c>
      <c r="K21" s="11">
        <f t="shared" si="3"/>
        <v>1.2049999999998278</v>
      </c>
      <c r="L21" s="31">
        <f t="shared" si="4"/>
        <v>2.187999999999704</v>
      </c>
    </row>
    <row r="22" spans="1:12" x14ac:dyDescent="0.2">
      <c r="A22" s="10" t="str">
        <f>'Ind T2'!A14</f>
        <v>Transport and storage</v>
      </c>
      <c r="B22" s="32">
        <f>'Ind T2'!B14</f>
        <v>21.558999999999987</v>
      </c>
      <c r="C22" s="32">
        <f>'Ind T2'!C14</f>
        <v>22.753999999999934</v>
      </c>
      <c r="D22" s="32">
        <f>'Ind T2'!D14</f>
        <v>20.464999999999975</v>
      </c>
      <c r="E22" s="32">
        <f>'Ind T2'!E14</f>
        <v>21.456</v>
      </c>
      <c r="F22" s="32">
        <f>'Ind T2'!F14</f>
        <v>21.653000000000038</v>
      </c>
      <c r="H22" s="11">
        <f t="shared" si="0"/>
        <v>1.194999999999947</v>
      </c>
      <c r="I22" s="31">
        <f t="shared" si="1"/>
        <v>-2.2889999999999588</v>
      </c>
      <c r="J22" s="11">
        <f t="shared" si="2"/>
        <v>0.99100000000002453</v>
      </c>
      <c r="K22" s="11">
        <f t="shared" si="3"/>
        <v>0.19700000000003826</v>
      </c>
      <c r="L22" s="31">
        <f t="shared" si="4"/>
        <v>1.1880000000000628</v>
      </c>
    </row>
    <row r="23" spans="1:12" x14ac:dyDescent="0.2">
      <c r="A23" s="10" t="str">
        <f>'Ind T2'!A15</f>
        <v>Accommodation and food</v>
      </c>
      <c r="B23" s="32">
        <f>'Ind T2'!B15</f>
        <v>40.238000000000007</v>
      </c>
      <c r="C23" s="32">
        <f>'Ind T2'!C15</f>
        <v>43.802000000000071</v>
      </c>
      <c r="D23" s="32">
        <f>'Ind T2'!D15</f>
        <v>40.724000000000053</v>
      </c>
      <c r="E23" s="32">
        <f>'Ind T2'!E15</f>
        <v>42.841999999999949</v>
      </c>
      <c r="F23" s="32">
        <f>'Ind T2'!F15</f>
        <v>48.991000000000035</v>
      </c>
      <c r="H23" s="11">
        <f t="shared" si="0"/>
        <v>3.564000000000064</v>
      </c>
      <c r="I23" s="31">
        <f t="shared" si="1"/>
        <v>-3.0780000000000172</v>
      </c>
      <c r="J23" s="11">
        <f t="shared" si="2"/>
        <v>2.1179999999998955</v>
      </c>
      <c r="K23" s="11">
        <f t="shared" si="3"/>
        <v>6.1490000000000862</v>
      </c>
      <c r="L23" s="31">
        <f t="shared" si="4"/>
        <v>8.2669999999999817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261.95</v>
      </c>
      <c r="C25" s="31">
        <f>'Ind T1'!C11</f>
        <v>265.9910000000001</v>
      </c>
      <c r="D25" s="31">
        <f>'Ind T1'!D11</f>
        <v>256.50099999999992</v>
      </c>
      <c r="E25" s="31">
        <f>'Ind T1'!E11</f>
        <v>265.5089999999999</v>
      </c>
      <c r="F25" s="31">
        <f>'Ind T1'!F11</f>
        <v>280.05999999999995</v>
      </c>
      <c r="H25" s="31">
        <f t="shared" si="0"/>
        <v>4.0410000000001105</v>
      </c>
      <c r="I25" s="31">
        <f t="shared" si="1"/>
        <v>-9.4900000000001796</v>
      </c>
      <c r="J25" s="31">
        <f t="shared" si="2"/>
        <v>9.0079999999999814</v>
      </c>
      <c r="K25" s="31">
        <f t="shared" si="3"/>
        <v>14.551000000000045</v>
      </c>
      <c r="L25" s="31">
        <f t="shared" si="4"/>
        <v>23.559000000000026</v>
      </c>
    </row>
    <row r="26" spans="1:12" x14ac:dyDescent="0.2">
      <c r="A26" s="10" t="str">
        <f>'Ind T2'!A16</f>
        <v>Media</v>
      </c>
      <c r="B26" s="11">
        <f>'Ind T2'!B16</f>
        <v>6.8570000000000046</v>
      </c>
      <c r="C26" s="11">
        <f>'Ind T2'!C16</f>
        <v>4.4719999999999969</v>
      </c>
      <c r="D26" s="11">
        <f>'Ind T2'!D16</f>
        <v>4.9590000000000094</v>
      </c>
      <c r="E26" s="11">
        <f>'Ind T2'!E16</f>
        <v>4.7799999999999931</v>
      </c>
      <c r="F26" s="11">
        <f>'Ind T2'!F16</f>
        <v>4.6690000000000076</v>
      </c>
      <c r="H26" s="11">
        <f t="shared" si="0"/>
        <v>-2.3850000000000078</v>
      </c>
      <c r="I26" s="31">
        <f t="shared" si="1"/>
        <v>0.48700000000001253</v>
      </c>
      <c r="J26" s="11">
        <f t="shared" si="2"/>
        <v>-0.17900000000001626</v>
      </c>
      <c r="K26" s="11">
        <f t="shared" si="3"/>
        <v>-0.11099999999998555</v>
      </c>
      <c r="L26" s="31">
        <f t="shared" si="4"/>
        <v>-0.29000000000000181</v>
      </c>
    </row>
    <row r="27" spans="1:12" x14ac:dyDescent="0.2">
      <c r="A27" s="10" t="str">
        <f>'Ind T2'!A17</f>
        <v>Information technology</v>
      </c>
      <c r="B27" s="11">
        <f>'Ind T2'!B17</f>
        <v>37.247000000000085</v>
      </c>
      <c r="C27" s="11">
        <f>'Ind T2'!C17</f>
        <v>37.368000000000009</v>
      </c>
      <c r="D27" s="11">
        <f>'Ind T2'!D17</f>
        <v>37.983000000000033</v>
      </c>
      <c r="E27" s="11">
        <f>'Ind T2'!E17</f>
        <v>41.002000000000109</v>
      </c>
      <c r="F27" s="11">
        <f>'Ind T2'!F17</f>
        <v>44.591999999999999</v>
      </c>
      <c r="H27" s="11">
        <f t="shared" si="0"/>
        <v>0.12099999999992406</v>
      </c>
      <c r="I27" s="31">
        <f t="shared" si="1"/>
        <v>0.61500000000002331</v>
      </c>
      <c r="J27" s="11">
        <f t="shared" si="2"/>
        <v>3.0190000000000765</v>
      </c>
      <c r="K27" s="11">
        <f t="shared" si="3"/>
        <v>3.5899999999998897</v>
      </c>
      <c r="L27" s="31">
        <f t="shared" si="4"/>
        <v>6.6089999999999662</v>
      </c>
    </row>
    <row r="28" spans="1:12" x14ac:dyDescent="0.2">
      <c r="A28" s="10" t="str">
        <f>'Ind T2'!A18</f>
        <v>Finance and insurance</v>
      </c>
      <c r="B28" s="11">
        <f>'Ind T2'!B18</f>
        <v>22.966000000000044</v>
      </c>
      <c r="C28" s="11">
        <f>'Ind T2'!C18</f>
        <v>22.620000000000047</v>
      </c>
      <c r="D28" s="11">
        <f>'Ind T2'!D18</f>
        <v>22.862000000000013</v>
      </c>
      <c r="E28" s="11">
        <f>'Ind T2'!E18</f>
        <v>22.445000000000018</v>
      </c>
      <c r="F28" s="11">
        <f>'Ind T2'!F18</f>
        <v>20.994999999999962</v>
      </c>
      <c r="H28" s="11">
        <f t="shared" si="0"/>
        <v>-0.34599999999999653</v>
      </c>
      <c r="I28" s="31">
        <f t="shared" si="1"/>
        <v>0.24199999999996535</v>
      </c>
      <c r="J28" s="11">
        <f t="shared" si="2"/>
        <v>-0.41699999999999449</v>
      </c>
      <c r="K28" s="11">
        <f t="shared" si="3"/>
        <v>-1.4500000000000561</v>
      </c>
      <c r="L28" s="31">
        <f t="shared" si="4"/>
        <v>-1.8670000000000506</v>
      </c>
    </row>
    <row r="29" spans="1:12" x14ac:dyDescent="0.2">
      <c r="A29" s="10" t="str">
        <f>'Ind T2'!A19</f>
        <v>Real estate</v>
      </c>
      <c r="B29" s="11">
        <f>'Ind T2'!B19</f>
        <v>11.939999999999989</v>
      </c>
      <c r="C29" s="11">
        <f>'Ind T2'!C19</f>
        <v>10.537000000000003</v>
      </c>
      <c r="D29" s="11">
        <f>'Ind T2'!D19</f>
        <v>12.354999999999958</v>
      </c>
      <c r="E29" s="11">
        <f>'Ind T2'!E19</f>
        <v>12.344000000000017</v>
      </c>
      <c r="F29" s="11">
        <f>'Ind T2'!F19</f>
        <v>13.58599999999999</v>
      </c>
      <c r="H29" s="11">
        <f t="shared" ref="H29:H31" si="9">C29-B29</f>
        <v>-1.4029999999999863</v>
      </c>
      <c r="I29" s="31">
        <f t="shared" ref="I29:I31" si="10">D29-C29</f>
        <v>1.8179999999999552</v>
      </c>
      <c r="J29" s="11">
        <f t="shared" ref="J29:J31" si="11">E29-D29</f>
        <v>-1.0999999999940613E-2</v>
      </c>
      <c r="K29" s="11">
        <f t="shared" ref="K29:K31" si="12">F29-E29</f>
        <v>1.2419999999999725</v>
      </c>
      <c r="L29" s="31">
        <f t="shared" si="4"/>
        <v>1.2310000000000318</v>
      </c>
    </row>
    <row r="30" spans="1:12" x14ac:dyDescent="0.2">
      <c r="A30" s="10" t="str">
        <f>'Ind T2'!A20</f>
        <v>Professional services</v>
      </c>
      <c r="B30" s="11">
        <f>'Ind T2'!B20</f>
        <v>79.470999999999918</v>
      </c>
      <c r="C30" s="11">
        <f>'Ind T2'!C20</f>
        <v>85.014999999999844</v>
      </c>
      <c r="D30" s="11">
        <f>'Ind T2'!D20</f>
        <v>79.022999999999925</v>
      </c>
      <c r="E30" s="11">
        <f>'Ind T2'!E20</f>
        <v>82.460999999999828</v>
      </c>
      <c r="F30" s="11">
        <f>'Ind T2'!F20</f>
        <v>87.326999999999984</v>
      </c>
      <c r="H30" s="11">
        <f t="shared" si="9"/>
        <v>5.5439999999999259</v>
      </c>
      <c r="I30" s="31">
        <f t="shared" si="10"/>
        <v>-5.9919999999999192</v>
      </c>
      <c r="J30" s="11">
        <f t="shared" si="11"/>
        <v>3.4379999999999029</v>
      </c>
      <c r="K30" s="11">
        <f t="shared" si="12"/>
        <v>4.866000000000156</v>
      </c>
      <c r="L30" s="31">
        <f t="shared" si="4"/>
        <v>8.3040000000000589</v>
      </c>
    </row>
    <row r="31" spans="1:12" x14ac:dyDescent="0.2">
      <c r="A31" s="10" t="str">
        <f>'Ind T2'!A21</f>
        <v>Support services</v>
      </c>
      <c r="B31" s="11">
        <f>'Ind T2'!B21</f>
        <v>54.474999999999959</v>
      </c>
      <c r="C31" s="11">
        <f>'Ind T2'!C21</f>
        <v>57.336000000000055</v>
      </c>
      <c r="D31" s="11">
        <f>'Ind T2'!D21</f>
        <v>51.939000000000028</v>
      </c>
      <c r="E31" s="11">
        <f>'Ind T2'!E21</f>
        <v>54.029999999999923</v>
      </c>
      <c r="F31" s="11">
        <f>'Ind T2'!F21</f>
        <v>57.963999999999992</v>
      </c>
      <c r="H31" s="11">
        <f t="shared" si="9"/>
        <v>2.8610000000000966</v>
      </c>
      <c r="I31" s="31">
        <f t="shared" si="10"/>
        <v>-5.3970000000000269</v>
      </c>
      <c r="J31" s="11">
        <f t="shared" si="11"/>
        <v>2.0909999999998945</v>
      </c>
      <c r="K31" s="11">
        <f t="shared" si="12"/>
        <v>3.9340000000000686</v>
      </c>
      <c r="L31" s="31">
        <f t="shared" si="4"/>
        <v>6.0249999999999631</v>
      </c>
    </row>
    <row r="32" spans="1:12" x14ac:dyDescent="0.2">
      <c r="A32" s="10" t="str">
        <f>'Ind T2'!A25</f>
        <v>Arts and entertainment</v>
      </c>
      <c r="B32" s="11">
        <f>'Ind T2'!B25</f>
        <v>25.667000000000069</v>
      </c>
      <c r="C32" s="11">
        <f>'Ind T2'!C25</f>
        <v>24.155000000000022</v>
      </c>
      <c r="D32" s="11">
        <f>'Ind T2'!D25</f>
        <v>23.793999999999993</v>
      </c>
      <c r="E32" s="11">
        <f>'Ind T2'!E25</f>
        <v>25.977999999999984</v>
      </c>
      <c r="F32" s="11">
        <f>'Ind T2'!F25</f>
        <v>28.695999999999998</v>
      </c>
      <c r="H32" s="11">
        <f t="shared" ref="H32" si="13">C32-B32</f>
        <v>-1.5120000000000466</v>
      </c>
      <c r="I32" s="31">
        <f t="shared" ref="I32:I33" si="14">D32-C32</f>
        <v>-0.36100000000002908</v>
      </c>
      <c r="J32" s="11">
        <f t="shared" ref="J32:J33" si="15">E32-D32</f>
        <v>2.1839999999999904</v>
      </c>
      <c r="K32" s="11">
        <f t="shared" ref="K32:K33" si="16">F32-E32</f>
        <v>2.7180000000000142</v>
      </c>
      <c r="L32" s="31">
        <f t="shared" si="4"/>
        <v>4.9020000000000046</v>
      </c>
    </row>
    <row r="33" spans="1:12" x14ac:dyDescent="0.2">
      <c r="A33" s="10" t="str">
        <f>'Ind T2'!A26</f>
        <v>Other services</v>
      </c>
      <c r="B33" s="11">
        <f>'Ind T2'!B26</f>
        <v>23.326999999999938</v>
      </c>
      <c r="C33" s="11">
        <f>'Ind T2'!C26</f>
        <v>24.488000000000095</v>
      </c>
      <c r="D33" s="11">
        <f>'Ind T2'!D26</f>
        <v>23.585999999999981</v>
      </c>
      <c r="E33" s="11">
        <f>'Ind T2'!E26</f>
        <v>22.46900000000003</v>
      </c>
      <c r="F33" s="11">
        <f>'Ind T2'!F26</f>
        <v>22.231000000000016</v>
      </c>
      <c r="H33" s="11">
        <f>C33-B33</f>
        <v>1.1610000000001577</v>
      </c>
      <c r="I33" s="31">
        <f t="shared" si="14"/>
        <v>-0.90200000000011471</v>
      </c>
      <c r="J33" s="11">
        <f t="shared" si="15"/>
        <v>-1.1169999999999511</v>
      </c>
      <c r="K33" s="11">
        <f t="shared" si="16"/>
        <v>-0.23800000000001376</v>
      </c>
      <c r="L33" s="31">
        <f t="shared" si="4"/>
        <v>-1.3549999999999649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157.375</v>
      </c>
      <c r="C35" s="31">
        <f>'Ind T1'!C12</f>
        <v>167.90300000000002</v>
      </c>
      <c r="D35" s="31">
        <f>'Ind T1'!D12</f>
        <v>165.51799999999986</v>
      </c>
      <c r="E35" s="31">
        <f>'Ind T1'!E12</f>
        <v>169.21400000000003</v>
      </c>
      <c r="F35" s="31">
        <f>'Ind T1'!F12</f>
        <v>171.87599999999998</v>
      </c>
      <c r="H35" s="31">
        <f t="shared" si="0"/>
        <v>10.52800000000002</v>
      </c>
      <c r="I35" s="31">
        <f t="shared" si="1"/>
        <v>-2.3850000000001614</v>
      </c>
      <c r="J35" s="31">
        <f t="shared" si="2"/>
        <v>3.6960000000001685</v>
      </c>
      <c r="K35" s="31">
        <f t="shared" si="3"/>
        <v>2.6619999999999493</v>
      </c>
      <c r="L35" s="31">
        <f t="shared" si="4"/>
        <v>6.3580000000001178</v>
      </c>
    </row>
    <row r="36" spans="1:12" x14ac:dyDescent="0.2">
      <c r="A36" s="10" t="str">
        <f>'Ind T2'!A22</f>
        <v>Public admin. and defence</v>
      </c>
      <c r="B36" s="32">
        <f>'Ind T2'!B22</f>
        <v>19.066000000000042</v>
      </c>
      <c r="C36" s="32">
        <f>'Ind T2'!C22</f>
        <v>17.437999999999992</v>
      </c>
      <c r="D36" s="32">
        <f>'Ind T2'!D22</f>
        <v>17.748000000000001</v>
      </c>
      <c r="E36" s="32">
        <f>'Ind T2'!E22</f>
        <v>18.252999999999943</v>
      </c>
      <c r="F36" s="32">
        <f>'Ind T2'!F22</f>
        <v>18.051999999999989</v>
      </c>
      <c r="H36" s="11">
        <f t="shared" si="0"/>
        <v>-1.6280000000000499</v>
      </c>
      <c r="I36" s="31">
        <f t="shared" si="1"/>
        <v>0.31000000000000938</v>
      </c>
      <c r="J36" s="11">
        <f t="shared" si="2"/>
        <v>0.50499999999994216</v>
      </c>
      <c r="K36" s="11">
        <f t="shared" si="3"/>
        <v>-0.20099999999995433</v>
      </c>
      <c r="L36" s="31">
        <f t="shared" si="4"/>
        <v>0.30399999999998784</v>
      </c>
    </row>
    <row r="37" spans="1:12" x14ac:dyDescent="0.2">
      <c r="A37" s="10" t="str">
        <f>'Ind T2'!A23</f>
        <v>Education</v>
      </c>
      <c r="B37" s="32">
        <f>'Ind T2'!B23</f>
        <v>61.474999999999895</v>
      </c>
      <c r="C37" s="32">
        <f>'Ind T2'!C23</f>
        <v>65.001999999999882</v>
      </c>
      <c r="D37" s="32">
        <f>'Ind T2'!D23</f>
        <v>63.172999999999931</v>
      </c>
      <c r="E37" s="32">
        <f>'Ind T2'!E23</f>
        <v>62.931000000000061</v>
      </c>
      <c r="F37" s="32">
        <f>'Ind T2'!F23</f>
        <v>64.500000000000043</v>
      </c>
      <c r="H37" s="11">
        <f t="shared" si="0"/>
        <v>3.5269999999999868</v>
      </c>
      <c r="I37" s="31">
        <f t="shared" si="1"/>
        <v>-1.8289999999999509</v>
      </c>
      <c r="J37" s="11">
        <f t="shared" si="2"/>
        <v>-0.24199999999986943</v>
      </c>
      <c r="K37" s="11">
        <f t="shared" si="3"/>
        <v>1.5689999999999813</v>
      </c>
      <c r="L37" s="31">
        <f t="shared" si="4"/>
        <v>1.3270000000001119</v>
      </c>
    </row>
    <row r="38" spans="1:12" x14ac:dyDescent="0.2">
      <c r="A38" s="10" t="str">
        <f>'Ind T2'!A24</f>
        <v>Health and social work</v>
      </c>
      <c r="B38" s="32">
        <f>'Ind T2'!B24</f>
        <v>76.83400000000006</v>
      </c>
      <c r="C38" s="32">
        <f>'Ind T2'!C24</f>
        <v>85.463000000000136</v>
      </c>
      <c r="D38" s="32">
        <f>'Ind T2'!D24</f>
        <v>84.596999999999937</v>
      </c>
      <c r="E38" s="32">
        <f>'Ind T2'!E24</f>
        <v>88.03000000000003</v>
      </c>
      <c r="F38" s="32">
        <f>'Ind T2'!F24</f>
        <v>89.323999999999941</v>
      </c>
      <c r="H38" s="11">
        <f t="shared" si="0"/>
        <v>8.6290000000000759</v>
      </c>
      <c r="I38" s="31">
        <f t="shared" si="1"/>
        <v>-0.86600000000019861</v>
      </c>
      <c r="J38" s="11">
        <f t="shared" si="2"/>
        <v>3.4330000000000922</v>
      </c>
      <c r="K38" s="11">
        <f t="shared" si="3"/>
        <v>1.2939999999999117</v>
      </c>
      <c r="L38" s="31">
        <f t="shared" si="4"/>
        <v>4.7270000000000039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655.70599999999968</v>
      </c>
      <c r="C40" s="33">
        <f>'Ind T1'!C14</f>
        <v>687.55500000000018</v>
      </c>
      <c r="D40" s="33">
        <f>'Ind T1'!D14</f>
        <v>672.33400000000006</v>
      </c>
      <c r="E40" s="33">
        <f>'Ind T1'!E14</f>
        <v>691.59399999999971</v>
      </c>
      <c r="F40" s="33">
        <f>'Ind T1'!F14</f>
        <v>718.75999999999988</v>
      </c>
      <c r="G40" s="24"/>
      <c r="H40" s="34">
        <f t="shared" si="0"/>
        <v>31.849000000000501</v>
      </c>
      <c r="I40" s="34">
        <f>D40-C40</f>
        <v>-15.221000000000117</v>
      </c>
      <c r="J40" s="34">
        <f>E40-D40</f>
        <v>19.25999999999965</v>
      </c>
      <c r="K40" s="34">
        <f>F40-E40</f>
        <v>27.166000000000167</v>
      </c>
      <c r="L40" s="205">
        <f t="shared" si="4"/>
        <v>46.425999999999817</v>
      </c>
    </row>
    <row r="44" spans="1:12" ht="15.75" x14ac:dyDescent="0.25">
      <c r="A44" s="19" t="str">
        <f>CONCATENATE(A1," (Continued)")</f>
        <v>Industry Table 4  Employment by Industry Group in Sector (SIC 2007), 2015-2035, Enterprise M3 LEP (including all of Surrey)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1.3135905759881439</v>
      </c>
      <c r="C50" s="44">
        <f t="shared" ref="B50:E54" si="17">IF(AND(D$5-C$5 &lt;&gt; 0,C7&lt;&gt;0,D7&lt;&gt;0),(EXP(LN(D7/C7)/(D$5-C$5))-1)*100,0)</f>
        <v>-4.8856799037305549</v>
      </c>
      <c r="D50" s="44">
        <f t="shared" si="17"/>
        <v>0.24174335386843993</v>
      </c>
      <c r="E50" s="44">
        <f t="shared" si="17"/>
        <v>0.33409866633697938</v>
      </c>
      <c r="F50" s="44">
        <f>IF(AND(F$5-D$5 &lt;&gt; 0,D7&lt;&gt;0,F7&lt;&gt;0),(EXP(LN(F7/D7)/(F$5-D$5))-1)*100,0)</f>
        <v>0.30330411167902582</v>
      </c>
      <c r="H50" s="44">
        <f>(B7/B$40)*100</f>
        <v>1.8043147386176115</v>
      </c>
      <c r="I50" s="44">
        <f>(C7/C$40)*100</f>
        <v>1.8129458734210357</v>
      </c>
      <c r="J50" s="44">
        <f>(D7/D$40)*100</f>
        <v>1.7634092578986027</v>
      </c>
      <c r="K50" s="44">
        <f>(E7/E$40)*100</f>
        <v>1.7351220513769658</v>
      </c>
      <c r="L50" s="44">
        <f>(F7/F$40)*100</f>
        <v>1.7261672881072954</v>
      </c>
    </row>
    <row r="51" spans="1:12" x14ac:dyDescent="0.2">
      <c r="A51" t="str">
        <f>A8</f>
        <v>Agriculture</v>
      </c>
      <c r="B51" s="40">
        <f t="shared" si="17"/>
        <v>6.3511379511718591</v>
      </c>
      <c r="C51" s="44">
        <f t="shared" si="17"/>
        <v>-20.543744889615777</v>
      </c>
      <c r="D51" s="40">
        <f t="shared" si="17"/>
        <v>0.73518690389389185</v>
      </c>
      <c r="E51" s="40">
        <f t="shared" si="17"/>
        <v>0.26468223724749329</v>
      </c>
      <c r="F51" s="44">
        <f t="shared" ref="F51:F83" si="18">IF(AND(F$5-D$5 &lt;&gt; 0,D8&lt;&gt;0,F8&lt;&gt;0),(EXP(LN(F8/D8)/(F$5-D$5))-1)*100,0)</f>
        <v>0.42127244119636309</v>
      </c>
      <c r="H51" s="40">
        <f t="shared" ref="H51:L54" si="19">(B8/B$7)*100</f>
        <v>32.321866283492518</v>
      </c>
      <c r="I51" s="40">
        <f t="shared" si="19"/>
        <v>39.245888487765754</v>
      </c>
      <c r="J51" s="40">
        <f t="shared" si="19"/>
        <v>32.785087719298261</v>
      </c>
      <c r="K51" s="40">
        <f t="shared" si="19"/>
        <v>33.599999999999966</v>
      </c>
      <c r="L51" s="40">
        <f t="shared" si="19"/>
        <v>33.368259853308615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11.332572114108363</v>
      </c>
      <c r="C52" s="44">
        <f t="shared" si="17"/>
        <v>-29.411764705882369</v>
      </c>
      <c r="D52" s="40">
        <f t="shared" si="17"/>
        <v>-2.156219598011555</v>
      </c>
      <c r="E52" s="40">
        <f t="shared" si="17"/>
        <v>-1.0814419145547927</v>
      </c>
      <c r="F52" s="44">
        <f t="shared" si="18"/>
        <v>-1.4410065605541256</v>
      </c>
      <c r="H52" s="40">
        <f t="shared" si="19"/>
        <v>4.302256783027639</v>
      </c>
      <c r="I52" s="40">
        <f t="shared" si="19"/>
        <v>6.2735659847573118</v>
      </c>
      <c r="J52" s="40">
        <f t="shared" si="19"/>
        <v>4.655870445344128</v>
      </c>
      <c r="K52" s="40">
        <f t="shared" si="19"/>
        <v>4.1249999999999973</v>
      </c>
      <c r="L52" s="40">
        <f t="shared" si="19"/>
        <v>3.5786249697751322</v>
      </c>
    </row>
    <row r="53" spans="1:12" x14ac:dyDescent="0.2">
      <c r="A53" t="str">
        <f>A10</f>
        <v>Electricity and gas</v>
      </c>
      <c r="B53" s="40">
        <f t="shared" si="17"/>
        <v>-10.767638795970068</v>
      </c>
      <c r="C53" s="44">
        <f t="shared" si="17"/>
        <v>27.888057273023126</v>
      </c>
      <c r="D53" s="40">
        <f t="shared" si="17"/>
        <v>-0.72808242085828923</v>
      </c>
      <c r="E53" s="40">
        <f t="shared" si="17"/>
        <v>8.1516112158452891E-2</v>
      </c>
      <c r="F53" s="44">
        <f t="shared" si="18"/>
        <v>-0.18908103790483688</v>
      </c>
      <c r="H53" s="40">
        <f t="shared" si="19"/>
        <v>40.968641703997918</v>
      </c>
      <c r="I53" s="40">
        <f t="shared" si="19"/>
        <v>24.653028479743273</v>
      </c>
      <c r="J53" s="40">
        <f t="shared" si="19"/>
        <v>33.147773279352258</v>
      </c>
      <c r="K53" s="40">
        <f t="shared" si="19"/>
        <v>31.575000000000014</v>
      </c>
      <c r="L53" s="40">
        <f t="shared" si="19"/>
        <v>30.789070685903148</v>
      </c>
    </row>
    <row r="54" spans="1:12" x14ac:dyDescent="0.2">
      <c r="A54" t="str">
        <f>A11</f>
        <v>Water and sewerage</v>
      </c>
      <c r="B54" s="40">
        <f t="shared" si="17"/>
        <v>8.824057475960668</v>
      </c>
      <c r="C54" s="44">
        <f t="shared" si="17"/>
        <v>-6.2130177514795326</v>
      </c>
      <c r="D54" s="40">
        <f t="shared" si="17"/>
        <v>1.1052098274996203</v>
      </c>
      <c r="E54" s="40">
        <f t="shared" si="17"/>
        <v>0.83390741412763258</v>
      </c>
      <c r="F54" s="44">
        <f t="shared" si="18"/>
        <v>0.92426056596188744</v>
      </c>
      <c r="H54" s="40">
        <f t="shared" si="19"/>
        <v>22.407235229481937</v>
      </c>
      <c r="I54" s="40">
        <f t="shared" si="19"/>
        <v>29.827517047733654</v>
      </c>
      <c r="J54" s="40">
        <f t="shared" si="19"/>
        <v>29.411268556005354</v>
      </c>
      <c r="K54" s="40">
        <f t="shared" si="19"/>
        <v>30.700000000000031</v>
      </c>
      <c r="L54" s="40">
        <f t="shared" si="19"/>
        <v>32.264044491013102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2.5551951662089012</v>
      </c>
      <c r="C56" s="44">
        <f t="shared" si="20"/>
        <v>-0.99541098663789018</v>
      </c>
      <c r="D56" s="44">
        <f t="shared" si="20"/>
        <v>-1.1523219795809947</v>
      </c>
      <c r="E56" s="44">
        <f t="shared" si="20"/>
        <v>-1.1658806733492733</v>
      </c>
      <c r="F56" s="44">
        <f t="shared" si="18"/>
        <v>-1.1613613154183189</v>
      </c>
      <c r="H56" s="44">
        <f>(B13/B$40)*100</f>
        <v>4.0858250496411523</v>
      </c>
      <c r="I56" s="44">
        <f>(C13/C$40)*100</f>
        <v>4.3103460814043917</v>
      </c>
      <c r="J56" s="44">
        <f>(D13/D$40)*100</f>
        <v>4.364051200742483</v>
      </c>
      <c r="K56" s="44">
        <f>(E13/E$40)*100</f>
        <v>4.0036495400480634</v>
      </c>
      <c r="L56" s="44">
        <f>(F13/F$40)*100</f>
        <v>3.4260392898881458</v>
      </c>
    </row>
    <row r="57" spans="1:12" x14ac:dyDescent="0.2">
      <c r="A57" t="str">
        <f>A14</f>
        <v>Food drink and tobacco</v>
      </c>
      <c r="B57" s="40">
        <f t="shared" si="20"/>
        <v>8.3563573419348955</v>
      </c>
      <c r="C57" s="44">
        <f t="shared" si="20"/>
        <v>-0.3767266638759037</v>
      </c>
      <c r="D57" s="40">
        <f t="shared" si="20"/>
        <v>1.7604452412430582</v>
      </c>
      <c r="E57" s="40">
        <f t="shared" si="20"/>
        <v>0.95164875632041124</v>
      </c>
      <c r="F57" s="44">
        <f t="shared" si="18"/>
        <v>1.2205307886594019</v>
      </c>
      <c r="H57" s="40">
        <f t="shared" ref="H57:L59" si="21">(B14/B$13)*100</f>
        <v>6.468590198200892</v>
      </c>
      <c r="I57" s="40">
        <f t="shared" si="21"/>
        <v>8.0611418545012761</v>
      </c>
      <c r="J57" s="40">
        <f t="shared" si="21"/>
        <v>8.1115163082376309</v>
      </c>
      <c r="K57" s="40">
        <f t="shared" si="21"/>
        <v>9.3791758460038448</v>
      </c>
      <c r="L57" s="40">
        <f t="shared" si="21"/>
        <v>11.593908629441609</v>
      </c>
    </row>
    <row r="58" spans="1:12" x14ac:dyDescent="0.2">
      <c r="A58" t="str">
        <f>A15</f>
        <v>Engineering</v>
      </c>
      <c r="B58" s="40">
        <f t="shared" si="20"/>
        <v>3.5675114656825269</v>
      </c>
      <c r="C58" s="44">
        <f t="shared" si="20"/>
        <v>-3.2508721852206213</v>
      </c>
      <c r="D58" s="40">
        <f t="shared" si="20"/>
        <v>-0.78589973329714624</v>
      </c>
      <c r="E58" s="40">
        <f t="shared" si="20"/>
        <v>-2.3325039976427764</v>
      </c>
      <c r="F58" s="44">
        <f t="shared" si="18"/>
        <v>-1.8196667865043259</v>
      </c>
      <c r="H58" s="40">
        <f t="shared" si="21"/>
        <v>20.458362883057791</v>
      </c>
      <c r="I58" s="40">
        <f t="shared" si="21"/>
        <v>21.278175192333691</v>
      </c>
      <c r="J58" s="40">
        <f t="shared" si="21"/>
        <v>20.793428990150307</v>
      </c>
      <c r="K58" s="40">
        <f t="shared" si="21"/>
        <v>21.181696702661686</v>
      </c>
      <c r="L58" s="40">
        <f t="shared" si="21"/>
        <v>18.810152284263975</v>
      </c>
    </row>
    <row r="59" spans="1:12" x14ac:dyDescent="0.2">
      <c r="A59" t="str">
        <f>A16</f>
        <v>Rest of manufacturing</v>
      </c>
      <c r="B59" s="40">
        <f t="shared" si="20"/>
        <v>1.6980952717717823</v>
      </c>
      <c r="C59" s="44">
        <f t="shared" si="20"/>
        <v>-0.38680101236806541</v>
      </c>
      <c r="D59" s="40">
        <f t="shared" si="20"/>
        <v>-1.6171397621511319</v>
      </c>
      <c r="E59" s="40">
        <f t="shared" si="20"/>
        <v>-1.1435840039943357</v>
      </c>
      <c r="F59" s="44">
        <f t="shared" si="18"/>
        <v>-1.3016886510651249</v>
      </c>
      <c r="H59" s="40">
        <f t="shared" si="21"/>
        <v>73.073046918741326</v>
      </c>
      <c r="I59" s="40">
        <f t="shared" si="21"/>
        <v>70.660682953165036</v>
      </c>
      <c r="J59" s="40">
        <f t="shared" si="21"/>
        <v>71.095054701612071</v>
      </c>
      <c r="K59" s="40">
        <f t="shared" si="21"/>
        <v>69.439127451334471</v>
      </c>
      <c r="L59" s="40">
        <f t="shared" si="21"/>
        <v>69.595939086294422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5.0158902109949333</v>
      </c>
      <c r="C61" s="44">
        <f>IF(AND(D$5-C$5 &lt;&gt; 0,C18&lt;&gt;0,D18&lt;&gt;0),(EXP(LN(D18/C18)/(D$5-C$5))-1)*100,0)</f>
        <v>3.2275072496516399</v>
      </c>
      <c r="D61" s="44">
        <f>IF(AND(E$5-D$5 &lt;&gt; 0,D18&lt;&gt;0,E18&lt;&gt;0),(EXP(LN(E18/D18)/(E$5-D$5))-1)*100,0)</f>
        <v>1.4088460048359064</v>
      </c>
      <c r="E61" s="44">
        <f>IF(AND(F$5-E$5 &lt;&gt; 0,E18&lt;&gt;0,F18&lt;&gt;0),(EXP(LN(F18/E18)/(F$5-E$5))-1)*100,0)</f>
        <v>0.82888088059132059</v>
      </c>
      <c r="F61" s="44">
        <f t="shared" si="18"/>
        <v>1.0218331081166321</v>
      </c>
      <c r="H61" s="44">
        <f>(B18/B$40)*100</f>
        <v>6.6590819666130967</v>
      </c>
      <c r="I61" s="44">
        <f>(C18/C$40)*100</f>
        <v>7.7238911796147285</v>
      </c>
      <c r="J61" s="44">
        <f>(D18/D$40)*100</f>
        <v>8.153685519399593</v>
      </c>
      <c r="K61" s="44">
        <f>(E18/E$40)*100</f>
        <v>8.5009413037128496</v>
      </c>
      <c r="L61" s="44">
        <f>(F18/F$40)*100</f>
        <v>8.8834937948689472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0.69981320401195646</v>
      </c>
      <c r="C63" s="44">
        <f t="shared" si="22"/>
        <v>-2.62284322263866</v>
      </c>
      <c r="D63" s="44">
        <f t="shared" si="22"/>
        <v>0.5248635791387235</v>
      </c>
      <c r="E63" s="44">
        <f t="shared" si="22"/>
        <v>0.4668057332882336</v>
      </c>
      <c r="F63" s="44">
        <f t="shared" si="18"/>
        <v>0.48615462193264403</v>
      </c>
      <c r="H63" s="44">
        <f>(B20/B$40)*100</f>
        <v>23.500623755158532</v>
      </c>
      <c r="I63" s="44">
        <f>(C20/C$40)*100</f>
        <v>23.04601086458538</v>
      </c>
      <c r="J63" s="44">
        <f>(D20/D$40)*100</f>
        <v>22.949605404456737</v>
      </c>
      <c r="K63" s="44">
        <f>(E20/E$40)*100</f>
        <v>22.902165143133114</v>
      </c>
      <c r="L63" s="44">
        <f>(F20/F$40)*100</f>
        <v>23.087122266124986</v>
      </c>
    </row>
    <row r="64" spans="1:12" x14ac:dyDescent="0.2">
      <c r="A64" t="str">
        <f>A21</f>
        <v>Wholesale and retail trade</v>
      </c>
      <c r="B64" s="40">
        <f t="shared" si="22"/>
        <v>-0.10852123463399588</v>
      </c>
      <c r="C64" s="44">
        <f t="shared" si="22"/>
        <v>1.3177653485387131</v>
      </c>
      <c r="D64" s="40">
        <f t="shared" si="22"/>
        <v>0.21026428955783771</v>
      </c>
      <c r="E64" s="40">
        <f t="shared" si="22"/>
        <v>0.12733403692661849</v>
      </c>
      <c r="F64" s="44">
        <f t="shared" si="18"/>
        <v>0.15496982611276078</v>
      </c>
      <c r="H64" s="40">
        <f t="shared" ref="H64:L66" si="23">(B21/B$20)*100</f>
        <v>59.896816898666337</v>
      </c>
      <c r="I64" s="40">
        <f t="shared" si="23"/>
        <v>57.996642558723678</v>
      </c>
      <c r="J64" s="40">
        <f t="shared" si="23"/>
        <v>60.343620785752272</v>
      </c>
      <c r="K64" s="40">
        <f t="shared" si="23"/>
        <v>59.405265483932091</v>
      </c>
      <c r="L64" s="40">
        <f t="shared" si="23"/>
        <v>57.42824256814162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1.3578256294071167</v>
      </c>
      <c r="C65" s="44">
        <f t="shared" si="22"/>
        <v>-10.059769710819921</v>
      </c>
      <c r="D65" s="40">
        <f t="shared" si="22"/>
        <v>0.95025081545603296</v>
      </c>
      <c r="E65" s="40">
        <f t="shared" si="22"/>
        <v>9.1438644049879336E-2</v>
      </c>
      <c r="F65" s="44">
        <f t="shared" si="18"/>
        <v>0.37689448794127056</v>
      </c>
      <c r="H65" s="40">
        <f t="shared" si="23"/>
        <v>13.990720010383223</v>
      </c>
      <c r="I65" s="40">
        <f t="shared" si="23"/>
        <v>14.360003534148666</v>
      </c>
      <c r="J65" s="40">
        <f t="shared" si="23"/>
        <v>13.26329570052752</v>
      </c>
      <c r="K65" s="40">
        <f t="shared" si="23"/>
        <v>13.54630974177663</v>
      </c>
      <c r="L65" s="40">
        <f t="shared" si="23"/>
        <v>13.048613663892617</v>
      </c>
    </row>
    <row r="66" spans="1:12" x14ac:dyDescent="0.2">
      <c r="A66" t="str">
        <f>A23</f>
        <v>Accommodation and food</v>
      </c>
      <c r="B66" s="40">
        <f t="shared" si="22"/>
        <v>2.1443592941064793</v>
      </c>
      <c r="C66" s="44">
        <f t="shared" si="22"/>
        <v>-7.027076389206</v>
      </c>
      <c r="D66" s="40">
        <f t="shared" si="22"/>
        <v>1.0191852835838899</v>
      </c>
      <c r="E66" s="40">
        <f t="shared" si="22"/>
        <v>1.3502108978270311</v>
      </c>
      <c r="F66" s="44">
        <f t="shared" si="18"/>
        <v>1.2397486766944521</v>
      </c>
      <c r="H66" s="40">
        <f t="shared" si="23"/>
        <v>26.112463090950438</v>
      </c>
      <c r="I66" s="40">
        <f t="shared" si="23"/>
        <v>27.643353907127661</v>
      </c>
      <c r="J66" s="40">
        <f t="shared" si="23"/>
        <v>26.39308351372021</v>
      </c>
      <c r="K66" s="40">
        <f t="shared" si="23"/>
        <v>27.048424774291281</v>
      </c>
      <c r="L66" s="40">
        <f t="shared" si="23"/>
        <v>29.52314376796576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0.38345400507631133</v>
      </c>
      <c r="C68" s="44">
        <f t="shared" si="24"/>
        <v>-3.567789887627848</v>
      </c>
      <c r="D68" s="44">
        <f t="shared" si="24"/>
        <v>0.6927117285041362</v>
      </c>
      <c r="E68" s="44">
        <f t="shared" si="24"/>
        <v>0.53497719484321138</v>
      </c>
      <c r="F68" s="44">
        <f t="shared" si="18"/>
        <v>0.58752789913079084</v>
      </c>
      <c r="H68" s="44">
        <f>(B25/B$40)*100</f>
        <v>39.949306548971656</v>
      </c>
      <c r="I68" s="44">
        <f>(C25/C$40)*100</f>
        <v>38.686505079593637</v>
      </c>
      <c r="J68" s="44">
        <f>(D25/D$40)*100</f>
        <v>38.150829795904997</v>
      </c>
      <c r="K68" s="44">
        <f>(E25/E$40)*100</f>
        <v>38.390876728253865</v>
      </c>
      <c r="L68" s="44">
        <f>(F25/F$40)*100</f>
        <v>38.964327452835441</v>
      </c>
    </row>
    <row r="69" spans="1:12" x14ac:dyDescent="0.2">
      <c r="A69" t="str">
        <f>A26</f>
        <v>Media</v>
      </c>
      <c r="B69" s="40">
        <f t="shared" si="24"/>
        <v>-10.134724233391346</v>
      </c>
      <c r="C69" s="44">
        <f t="shared" si="24"/>
        <v>10.889982110912634</v>
      </c>
      <c r="D69" s="40">
        <f t="shared" si="24"/>
        <v>-0.73257471416212638</v>
      </c>
      <c r="E69" s="40">
        <f t="shared" si="24"/>
        <v>-0.23468049886934406</v>
      </c>
      <c r="F69" s="44">
        <f t="shared" si="18"/>
        <v>-0.4009220962175597</v>
      </c>
      <c r="H69" s="40">
        <f t="shared" ref="H69:L71" si="25">(B26/B$25)*100</f>
        <v>2.617675128841384</v>
      </c>
      <c r="I69" s="40">
        <f t="shared" si="25"/>
        <v>1.6812598922519917</v>
      </c>
      <c r="J69" s="40">
        <f t="shared" si="25"/>
        <v>1.9333257960007997</v>
      </c>
      <c r="K69" s="40">
        <f t="shared" si="25"/>
        <v>1.8003156201861312</v>
      </c>
      <c r="L69" s="40">
        <f t="shared" si="25"/>
        <v>1.6671427551239051</v>
      </c>
    </row>
    <row r="70" spans="1:12" x14ac:dyDescent="0.2">
      <c r="A70" t="str">
        <f>A27</f>
        <v>Information technology</v>
      </c>
      <c r="B70" s="40">
        <f t="shared" si="24"/>
        <v>8.1115844377532831E-2</v>
      </c>
      <c r="C70" s="44">
        <f t="shared" si="24"/>
        <v>1.645793192036038</v>
      </c>
      <c r="D70" s="40">
        <f t="shared" si="24"/>
        <v>1.5414020159258301</v>
      </c>
      <c r="E70" s="40">
        <f t="shared" si="24"/>
        <v>0.84286854976804992</v>
      </c>
      <c r="F70" s="44">
        <f t="shared" si="18"/>
        <v>1.0751774639496503</v>
      </c>
      <c r="H70" s="40">
        <f t="shared" si="25"/>
        <v>14.219125787364034</v>
      </c>
      <c r="I70" s="40">
        <f t="shared" si="25"/>
        <v>14.048595629175423</v>
      </c>
      <c r="J70" s="40">
        <f t="shared" si="25"/>
        <v>14.808129403004294</v>
      </c>
      <c r="K70" s="40">
        <f t="shared" si="25"/>
        <v>15.442791016500429</v>
      </c>
      <c r="L70" s="40">
        <f t="shared" si="25"/>
        <v>15.922302363779192</v>
      </c>
    </row>
    <row r="71" spans="1:12" x14ac:dyDescent="0.2">
      <c r="A71" t="str">
        <f>A28</f>
        <v>Finance and insurance</v>
      </c>
      <c r="B71" s="40">
        <f t="shared" si="24"/>
        <v>-0.37879053847039712</v>
      </c>
      <c r="C71" s="44">
        <f t="shared" si="24"/>
        <v>1.0698496905391819</v>
      </c>
      <c r="D71" s="40">
        <f t="shared" si="24"/>
        <v>-0.36748852944039623</v>
      </c>
      <c r="E71" s="40">
        <f t="shared" si="24"/>
        <v>-0.66561051517709524</v>
      </c>
      <c r="F71" s="44">
        <f t="shared" si="18"/>
        <v>-0.5663357681238157</v>
      </c>
      <c r="H71" s="40">
        <f t="shared" si="25"/>
        <v>8.7673220080168139</v>
      </c>
      <c r="I71" s="40">
        <f t="shared" si="25"/>
        <v>8.5040471294141682</v>
      </c>
      <c r="J71" s="40">
        <f t="shared" si="25"/>
        <v>8.9130256802117813</v>
      </c>
      <c r="K71" s="40">
        <f t="shared" si="25"/>
        <v>8.4535740784681597</v>
      </c>
      <c r="L71" s="40">
        <f t="shared" si="25"/>
        <v>7.4966078697421858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-3.0767064858467363</v>
      </c>
      <c r="C72" s="44">
        <f t="shared" si="27"/>
        <v>17.253487709973946</v>
      </c>
      <c r="D72" s="40">
        <f t="shared" si="27"/>
        <v>-1.7812900908553697E-2</v>
      </c>
      <c r="E72" s="40">
        <f t="shared" si="27"/>
        <v>0.96330758111584647</v>
      </c>
      <c r="F72" s="44">
        <f t="shared" si="18"/>
        <v>0.63520231617333334</v>
      </c>
      <c r="H72" s="40">
        <f t="shared" ref="H72:L72" si="28">(B29/B$25)*100</f>
        <v>4.5581217789654476</v>
      </c>
      <c r="I72" s="40">
        <f t="shared" si="28"/>
        <v>3.9614122282332853</v>
      </c>
      <c r="J72" s="40">
        <f t="shared" si="28"/>
        <v>4.8167453538192682</v>
      </c>
      <c r="K72" s="40">
        <f t="shared" si="28"/>
        <v>4.6491832668572517</v>
      </c>
      <c r="L72" s="40">
        <f t="shared" si="28"/>
        <v>4.8511033349996406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1.7001797042125011</v>
      </c>
      <c r="C73" s="44">
        <f t="shared" si="29"/>
        <v>-7.0481679703580884</v>
      </c>
      <c r="D73" s="40">
        <f t="shared" si="29"/>
        <v>0.85536764006732824</v>
      </c>
      <c r="E73" s="40">
        <f t="shared" si="29"/>
        <v>0.57498914398168566</v>
      </c>
      <c r="F73" s="44">
        <f t="shared" si="18"/>
        <v>0.66836192951689188</v>
      </c>
      <c r="H73" s="40">
        <f t="shared" ref="H73:L73" si="30">(B30/B$25)*100</f>
        <v>30.338232487115828</v>
      </c>
      <c r="I73" s="40">
        <f t="shared" si="30"/>
        <v>31.961607723569525</v>
      </c>
      <c r="J73" s="40">
        <f t="shared" si="30"/>
        <v>30.808067025079804</v>
      </c>
      <c r="K73" s="40">
        <f t="shared" si="30"/>
        <v>31.057704258612652</v>
      </c>
      <c r="L73" s="40">
        <f t="shared" si="30"/>
        <v>31.181532528743837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1.2878932663447307</v>
      </c>
      <c r="C74" s="44">
        <f t="shared" si="31"/>
        <v>-9.4129342821264501</v>
      </c>
      <c r="D74" s="40">
        <f t="shared" si="31"/>
        <v>0.79251379235434349</v>
      </c>
      <c r="E74" s="40">
        <f t="shared" si="31"/>
        <v>0.70530242723851888</v>
      </c>
      <c r="F74" s="44">
        <f t="shared" si="18"/>
        <v>0.73436449458565978</v>
      </c>
      <c r="H74" s="40">
        <f>(B31/B$25)*100</f>
        <v>20.795953426226362</v>
      </c>
      <c r="I74" s="40">
        <f t="shared" ref="I74:L74" si="32">(C31/C$25)*100</f>
        <v>21.555616543416896</v>
      </c>
      <c r="J74" s="40">
        <f t="shared" si="32"/>
        <v>20.249043863376766</v>
      </c>
      <c r="K74" s="40">
        <f t="shared" si="32"/>
        <v>20.349592669175035</v>
      </c>
      <c r="L74" s="40">
        <f t="shared" si="32"/>
        <v>20.696993501392562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-1.5064064992660553</v>
      </c>
      <c r="C75" s="44">
        <f t="shared" si="33"/>
        <v>-1.4945145932520387</v>
      </c>
      <c r="D75" s="40">
        <f t="shared" si="33"/>
        <v>1.7718457551534783</v>
      </c>
      <c r="E75" s="40">
        <f t="shared" si="33"/>
        <v>1.0000444977132039</v>
      </c>
      <c r="F75" s="44">
        <f t="shared" si="18"/>
        <v>1.2566590412990575</v>
      </c>
      <c r="H75" s="40">
        <f t="shared" ref="H75:L75" si="34">(B32/B$25)*100</f>
        <v>9.7984348158045709</v>
      </c>
      <c r="I75" s="40">
        <f t="shared" si="34"/>
        <v>9.0811343240936768</v>
      </c>
      <c r="J75" s="40">
        <f t="shared" si="34"/>
        <v>9.2763770901477969</v>
      </c>
      <c r="K75" s="40">
        <f t="shared" si="34"/>
        <v>9.7842257701245501</v>
      </c>
      <c r="L75" s="40">
        <f t="shared" si="34"/>
        <v>10.246375776619297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1.2216953096484628</v>
      </c>
      <c r="C76" s="44">
        <f t="shared" si="35"/>
        <v>-3.6834367853647132</v>
      </c>
      <c r="D76" s="40">
        <f t="shared" si="35"/>
        <v>-0.96564212797108917</v>
      </c>
      <c r="E76" s="40">
        <f t="shared" si="35"/>
        <v>-0.10643202294481346</v>
      </c>
      <c r="F76" s="44">
        <f t="shared" si="18"/>
        <v>-0.39366048059334968</v>
      </c>
      <c r="H76" s="40">
        <f t="shared" ref="H76:L76" si="36">(B33/B$25)*100</f>
        <v>8.9051345676655611</v>
      </c>
      <c r="I76" s="40">
        <f t="shared" si="36"/>
        <v>9.2063265298450272</v>
      </c>
      <c r="J76" s="40">
        <f t="shared" si="36"/>
        <v>9.1952857883594952</v>
      </c>
      <c r="K76" s="40">
        <f t="shared" si="36"/>
        <v>8.4626133200757927</v>
      </c>
      <c r="L76" s="40">
        <f t="shared" si="36"/>
        <v>7.9379418695993786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1.6320482384130086</v>
      </c>
      <c r="C78" s="44">
        <f t="shared" ref="C78:C83" si="38">IF(AND(D$5-C$5 &lt;&gt; 0,C35&lt;&gt;0,D35&lt;&gt;0),(EXP(LN(D35/C35)/(D$5-C$5))-1)*100,0)</f>
        <v>-1.4204630054258427</v>
      </c>
      <c r="D78" s="44">
        <f t="shared" si="37"/>
        <v>0.44266158130805699</v>
      </c>
      <c r="E78" s="44">
        <f t="shared" si="37"/>
        <v>0.15621289061642507</v>
      </c>
      <c r="F78" s="44">
        <f t="shared" si="18"/>
        <v>0.25160490423312698</v>
      </c>
      <c r="H78" s="44">
        <f>(B35/B$40)*100</f>
        <v>24.000847940997961</v>
      </c>
      <c r="I78" s="44">
        <f>(C35/C$40)*100</f>
        <v>24.420300921380829</v>
      </c>
      <c r="J78" s="44">
        <f>(D35/D$40)*100</f>
        <v>24.618418821597576</v>
      </c>
      <c r="K78" s="44">
        <f>(E35/E$40)*100</f>
        <v>24.467245233475147</v>
      </c>
      <c r="L78" s="44">
        <f>(F35/F$40)*100</f>
        <v>23.91284990817519</v>
      </c>
    </row>
    <row r="79" spans="1:12" x14ac:dyDescent="0.2">
      <c r="A79" t="str">
        <f>A36</f>
        <v>Public admin. and defence</v>
      </c>
      <c r="B79" s="40">
        <f t="shared" si="37"/>
        <v>-2.2066617936107757</v>
      </c>
      <c r="C79" s="44">
        <f t="shared" si="38"/>
        <v>1.7777268035325644</v>
      </c>
      <c r="D79" s="40">
        <f t="shared" si="37"/>
        <v>0.56270962760545107</v>
      </c>
      <c r="E79" s="40">
        <f t="shared" si="37"/>
        <v>-0.11066839846891607</v>
      </c>
      <c r="F79" s="44">
        <f t="shared" si="18"/>
        <v>0.1132884459224881</v>
      </c>
      <c r="H79" s="40">
        <f>(B36/B$35)*100</f>
        <v>12.115011914217659</v>
      </c>
      <c r="I79" s="40">
        <f t="shared" ref="I79:L81" si="39">(C36/C$35)*100</f>
        <v>10.385758443863415</v>
      </c>
      <c r="J79" s="40">
        <f t="shared" si="39"/>
        <v>10.722700854287762</v>
      </c>
      <c r="K79" s="40">
        <f t="shared" si="39"/>
        <v>10.786932523313638</v>
      </c>
      <c r="L79" s="40">
        <f t="shared" si="39"/>
        <v>10.502920710279499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1.4044573852936892</v>
      </c>
      <c r="C80" s="44">
        <f t="shared" si="38"/>
        <v>-2.8137595766283385</v>
      </c>
      <c r="D80" s="40">
        <f t="shared" si="40"/>
        <v>-7.6732677327973065E-2</v>
      </c>
      <c r="E80" s="40">
        <f t="shared" si="40"/>
        <v>0.24656683444170824</v>
      </c>
      <c r="F80" s="44">
        <f t="shared" si="18"/>
        <v>0.13868427195813382</v>
      </c>
      <c r="H80" s="40">
        <f>(B37/B$35)*100</f>
        <v>39.062748212867291</v>
      </c>
      <c r="I80" s="40">
        <f t="shared" si="39"/>
        <v>38.7140194040606</v>
      </c>
      <c r="J80" s="40">
        <f t="shared" si="39"/>
        <v>38.166845901956279</v>
      </c>
      <c r="K80" s="40">
        <f t="shared" si="39"/>
        <v>37.190185209261678</v>
      </c>
      <c r="L80" s="40">
        <f t="shared" si="39"/>
        <v>37.527054388047226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2.6966253189609546</v>
      </c>
      <c r="C81" s="44">
        <f t="shared" si="38"/>
        <v>-1.0133040029020712</v>
      </c>
      <c r="D81" s="40">
        <f t="shared" si="40"/>
        <v>0.79875033443259635</v>
      </c>
      <c r="E81" s="40">
        <f t="shared" si="40"/>
        <v>0.1460319559666301</v>
      </c>
      <c r="F81" s="44">
        <f t="shared" si="18"/>
        <v>0.3631337640335186</v>
      </c>
      <c r="H81" s="40">
        <f>(B38/B$35)*100</f>
        <v>48.822239872915048</v>
      </c>
      <c r="I81" s="40">
        <f t="shared" si="39"/>
        <v>50.900222152075983</v>
      </c>
      <c r="J81" s="40">
        <f t="shared" si="39"/>
        <v>51.11045324375597</v>
      </c>
      <c r="K81" s="40">
        <f t="shared" si="39"/>
        <v>52.022882267424684</v>
      </c>
      <c r="L81" s="40">
        <f t="shared" si="39"/>
        <v>51.97002490167327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1.1927903925089467</v>
      </c>
      <c r="C83" s="206">
        <f t="shared" si="38"/>
        <v>-2.2137865334409756</v>
      </c>
      <c r="D83" s="43">
        <f>IF(AND(E$5-D$5 &lt;&gt; 0,D40&lt;&gt;0,E40&lt;&gt;0),(EXP(LN(E40/D40)/(E$5-D$5))-1)*100,0)</f>
        <v>0.56647518460071211</v>
      </c>
      <c r="E83" s="43">
        <f>IF(AND(F$5-E$5 &lt;&gt; 0,E40&lt;&gt;0,F40&lt;&gt;0),(EXP(LN(F40/E40)/(F$5-E$5))-1)*100,0)</f>
        <v>0.38602744219171647</v>
      </c>
      <c r="F83" s="206">
        <f t="shared" si="18"/>
        <v>0.44614068541453111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4.2226178385895707E-2</v>
      </c>
      <c r="C89" s="44">
        <f>IF(AND(F$5-D$5 &lt;&gt; 0,D7&lt;&gt;0,F7&lt;&gt;0),(EXP(LN(F7/D7)/(F$5-D$5))-1)*100,0)</f>
        <v>0.30330411167902582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0.32734774998035565</v>
      </c>
      <c r="C90" s="44">
        <f t="shared" ref="C90:C122" si="43">IF(AND(F$5-D$5 &lt;&gt; 0,D8&lt;&gt;0,F8&lt;&gt;0),(EXP(LN(F8/D8)/(F$5-D$5))-1)*100,0)</f>
        <v>0.42127244119636309</v>
      </c>
    </row>
    <row r="91" spans="1:12" x14ac:dyDescent="0.2">
      <c r="A91" s="30" t="str">
        <f t="shared" si="41"/>
        <v>Mining and quarrying</v>
      </c>
      <c r="B91" s="44">
        <f t="shared" si="42"/>
        <v>1.6352264351535473</v>
      </c>
      <c r="C91" s="44">
        <f t="shared" si="43"/>
        <v>-1.4410065605541256</v>
      </c>
    </row>
    <row r="92" spans="1:12" x14ac:dyDescent="0.2">
      <c r="A92" s="30" t="str">
        <f t="shared" si="41"/>
        <v>Electricity and gas</v>
      </c>
      <c r="B92" s="44">
        <f t="shared" si="42"/>
        <v>-4.1076623050496197</v>
      </c>
      <c r="C92" s="44">
        <f t="shared" si="43"/>
        <v>-0.18908103790483688</v>
      </c>
    </row>
    <row r="93" spans="1:12" x14ac:dyDescent="0.2">
      <c r="A93" s="30" t="str">
        <f t="shared" si="41"/>
        <v>Water and sewerage</v>
      </c>
      <c r="B93" s="44">
        <f t="shared" si="42"/>
        <v>5.6351477109200188</v>
      </c>
      <c r="C93" s="44">
        <f t="shared" si="43"/>
        <v>0.92426056596188744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1.8350304060611</v>
      </c>
      <c r="C95" s="44">
        <f t="shared" si="43"/>
        <v>-1.1613613154183189</v>
      </c>
    </row>
    <row r="96" spans="1:12" x14ac:dyDescent="0.2">
      <c r="A96" s="30" t="str">
        <f t="shared" si="41"/>
        <v>Food drink and tobacco</v>
      </c>
      <c r="B96" s="44">
        <f t="shared" si="42"/>
        <v>6.5505458393020133</v>
      </c>
      <c r="C96" s="44">
        <f t="shared" si="43"/>
        <v>1.2205307886594019</v>
      </c>
    </row>
    <row r="97" spans="1:3" x14ac:dyDescent="0.2">
      <c r="A97" s="30" t="str">
        <f t="shared" si="41"/>
        <v>Engineering</v>
      </c>
      <c r="B97" s="44">
        <f t="shared" si="42"/>
        <v>2.1664362301203832</v>
      </c>
      <c r="C97" s="44">
        <f t="shared" si="43"/>
        <v>-1.8196667865043259</v>
      </c>
    </row>
    <row r="98" spans="1:3" x14ac:dyDescent="0.2">
      <c r="A98" s="30" t="str">
        <f t="shared" si="41"/>
        <v>Rest of manufacturing</v>
      </c>
      <c r="B98" s="44">
        <f t="shared" si="42"/>
        <v>1.2776539719720814</v>
      </c>
      <c r="C98" s="44">
        <f t="shared" si="43"/>
        <v>-1.3016886510651249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4.6557519813733572</v>
      </c>
      <c r="C100" s="44">
        <f t="shared" si="43"/>
        <v>1.0218331081166321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2.6333510379816794E-2</v>
      </c>
      <c r="C102" s="44">
        <f t="shared" si="43"/>
        <v>0.48615462193264403</v>
      </c>
    </row>
    <row r="103" spans="1:3" x14ac:dyDescent="0.2">
      <c r="A103" s="30" t="str">
        <f t="shared" si="41"/>
        <v>Wholesale and retail trade</v>
      </c>
      <c r="B103" s="44">
        <f t="shared" si="42"/>
        <v>0.17512069863723223</v>
      </c>
      <c r="C103" s="44">
        <f t="shared" si="43"/>
        <v>0.15496982611276078</v>
      </c>
    </row>
    <row r="104" spans="1:3" x14ac:dyDescent="0.2">
      <c r="A104" s="30" t="str">
        <f t="shared" si="41"/>
        <v>Transport and storage</v>
      </c>
      <c r="B104" s="44">
        <f t="shared" si="42"/>
        <v>-1.0361397585868737</v>
      </c>
      <c r="C104" s="44">
        <f t="shared" si="43"/>
        <v>0.37689448794127056</v>
      </c>
    </row>
    <row r="105" spans="1:3" x14ac:dyDescent="0.2">
      <c r="A105" s="30" t="str">
        <f t="shared" si="41"/>
        <v>Accommodation and food</v>
      </c>
      <c r="B105" s="44">
        <f t="shared" si="42"/>
        <v>0.24040403776726116</v>
      </c>
      <c r="C105" s="44">
        <f t="shared" si="43"/>
        <v>1.2397486766944521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-0.41953911770392649</v>
      </c>
      <c r="C107" s="44">
        <f t="shared" si="43"/>
        <v>0.58752789913079084</v>
      </c>
    </row>
    <row r="108" spans="1:3" x14ac:dyDescent="0.2">
      <c r="A108" s="30" t="str">
        <f t="shared" si="41"/>
        <v>Media</v>
      </c>
      <c r="B108" s="44">
        <f t="shared" si="42"/>
        <v>-6.2757461223475142</v>
      </c>
      <c r="C108" s="44">
        <f t="shared" si="43"/>
        <v>-0.4009220962175597</v>
      </c>
    </row>
    <row r="109" spans="1:3" x14ac:dyDescent="0.2">
      <c r="A109" s="30" t="str">
        <f t="shared" si="41"/>
        <v>Information technology</v>
      </c>
      <c r="B109" s="44">
        <f t="shared" si="42"/>
        <v>0.39211248803610044</v>
      </c>
      <c r="C109" s="44">
        <f t="shared" si="43"/>
        <v>1.0751774639496503</v>
      </c>
    </row>
    <row r="110" spans="1:3" x14ac:dyDescent="0.2">
      <c r="A110" s="30" t="str">
        <f t="shared" si="41"/>
        <v>Finance and insurance</v>
      </c>
      <c r="B110" s="44">
        <f t="shared" si="42"/>
        <v>-9.0733167554102323E-2</v>
      </c>
      <c r="C110" s="44">
        <f t="shared" si="43"/>
        <v>-0.5663357681238157</v>
      </c>
    </row>
    <row r="111" spans="1:3" x14ac:dyDescent="0.2">
      <c r="A111" s="30" t="str">
        <f t="shared" si="41"/>
        <v>Real estate</v>
      </c>
      <c r="B111" s="44">
        <f t="shared" si="42"/>
        <v>0.68567468770786011</v>
      </c>
      <c r="C111" s="44">
        <f t="shared" si="43"/>
        <v>0.63520231617333334</v>
      </c>
    </row>
    <row r="112" spans="1:3" x14ac:dyDescent="0.2">
      <c r="A112" s="30" t="str">
        <f t="shared" si="41"/>
        <v>Professional services</v>
      </c>
      <c r="B112" s="44">
        <f t="shared" si="42"/>
        <v>-0.11300062421619739</v>
      </c>
      <c r="C112" s="44">
        <f t="shared" si="43"/>
        <v>0.66836192951689188</v>
      </c>
    </row>
    <row r="113" spans="1:3" x14ac:dyDescent="0.2">
      <c r="A113" s="30" t="str">
        <f t="shared" si="41"/>
        <v>Support services</v>
      </c>
      <c r="B113" s="44">
        <f t="shared" si="42"/>
        <v>-0.94890774086309193</v>
      </c>
      <c r="C113" s="44">
        <f t="shared" si="43"/>
        <v>0.73436449458565978</v>
      </c>
    </row>
    <row r="114" spans="1:3" x14ac:dyDescent="0.2">
      <c r="A114" s="30" t="str">
        <f t="shared" si="41"/>
        <v>Arts and entertainment</v>
      </c>
      <c r="B114" s="44">
        <f t="shared" si="42"/>
        <v>-1.5040282329191967</v>
      </c>
      <c r="C114" s="44">
        <f t="shared" si="43"/>
        <v>1.2566590412990575</v>
      </c>
    </row>
    <row r="115" spans="1:3" x14ac:dyDescent="0.2">
      <c r="A115" s="30" t="str">
        <f t="shared" si="41"/>
        <v>Other services</v>
      </c>
      <c r="B115" s="44">
        <f t="shared" si="42"/>
        <v>0.22108057754317567</v>
      </c>
      <c r="C115" s="44">
        <f t="shared" si="43"/>
        <v>-0.39366048059334968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1.0140764135869063</v>
      </c>
      <c r="C117" s="44">
        <f t="shared" si="43"/>
        <v>0.25160490423312698</v>
      </c>
    </row>
    <row r="118" spans="1:3" x14ac:dyDescent="0.2">
      <c r="A118" s="30" t="str">
        <f t="shared" si="41"/>
        <v>Public admin. and defence</v>
      </c>
      <c r="B118" s="44">
        <f t="shared" si="42"/>
        <v>-1.4224622413500976</v>
      </c>
      <c r="C118" s="44">
        <f t="shared" si="43"/>
        <v>0.1132884459224881</v>
      </c>
    </row>
    <row r="119" spans="1:3" x14ac:dyDescent="0.2">
      <c r="A119" s="30" t="str">
        <f t="shared" si="41"/>
        <v>Education</v>
      </c>
      <c r="B119" s="44">
        <f t="shared" si="42"/>
        <v>0.54641556549630543</v>
      </c>
      <c r="C119" s="44">
        <f t="shared" si="43"/>
        <v>0.13868427195813382</v>
      </c>
    </row>
    <row r="120" spans="1:3" x14ac:dyDescent="0.2">
      <c r="A120" s="30" t="str">
        <f t="shared" si="41"/>
        <v>Health and social work</v>
      </c>
      <c r="B120" s="44">
        <f t="shared" si="42"/>
        <v>1.9436792818370963</v>
      </c>
      <c r="C120" s="44">
        <f t="shared" si="43"/>
        <v>0.3631337640335186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0.50211083468565398</v>
      </c>
      <c r="C122" s="206">
        <f t="shared" si="43"/>
        <v>0.44614068541453111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Enterprise M3 LEP (including all of Surrey)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226.02551120938091</v>
      </c>
      <c r="C9" s="299" t="str">
        <f>CONCATENATE("(",ROUND((B9/$H11)*100,1),")")</f>
        <v>(33.6)</v>
      </c>
      <c r="D9" s="249">
        <f>SUM(D30,D51,D72,D93,D114,D135,D156,D177,D198,D219,D240,D261,D282,D303,D324,D345,D366,D387,D408,D429,D450,D471)</f>
        <v>57.852823336539124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54.574393245056811</v>
      </c>
      <c r="G9" s="299" t="str">
        <f>CONCATENATE("(",ROUND((F9/$H11)*100,1),")")</f>
        <v>(8.1)</v>
      </c>
      <c r="H9" s="249">
        <f>SUM(H30,H51,H72,H93,H114,H135,H156,H177,H198,H219,H240,H261,H282,H303,H324,H345,H366,H387,H408,H429,H450,H471)</f>
        <v>338.45272779097684</v>
      </c>
      <c r="I9" s="299" t="str">
        <f>CONCATENATE("(",ROUND((H9/$H11)*100,1),")")</f>
        <v>(50.3)</v>
      </c>
      <c r="K9" s="249">
        <f>B14-B9</f>
        <v>5.5743114740372164</v>
      </c>
      <c r="L9" s="249">
        <f>D14-D9</f>
        <v>2.3076434271477027</v>
      </c>
      <c r="M9" s="249">
        <f>F14-F9</f>
        <v>2.851339399262379</v>
      </c>
      <c r="N9" s="249">
        <f>SUM(K9:M9)</f>
        <v>10.733294300447298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155.22249155742546</v>
      </c>
      <c r="C10" s="299" t="str">
        <f>CONCATENATE("(",ROUND((B10/$H11)*100,1),")")</f>
        <v>(23.1)</v>
      </c>
      <c r="D10" s="249">
        <f t="shared" ref="D10" si="1">SUM(D31,D52,D73,D94,D115,D136,D157,D178,D199,D220,D241,D262,D283,D304,D325,D346,D367,D388,D409,D430,D451,D472)</f>
        <v>138.35093744547848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40.30784320611945</v>
      </c>
      <c r="G10" s="299" t="str">
        <f>CONCATENATE("(",ROUND((F10/$H11)*100,1),")")</f>
        <v>(6)</v>
      </c>
      <c r="H10" s="249">
        <f t="shared" ref="H10" si="3">SUM(H31,H52,H73,H94,H115,H136,H157,H178,H199,H220,H241,H262,H283,H304,H325,H346,H367,H388,H409,H430,H451,H472)</f>
        <v>333.88127220902339</v>
      </c>
      <c r="I10" s="299" t="str">
        <f>CONCATENATE("(",ROUND((H10/$H11)*100,1),")")</f>
        <v>(49.7)</v>
      </c>
      <c r="K10" s="249">
        <f t="shared" ref="K10:K11" si="4">B15-B10</f>
        <v>6.4639297846495083</v>
      </c>
      <c r="L10" s="249">
        <f t="shared" ref="L10:L11" si="5">D15-D10</f>
        <v>0.74557616863907583</v>
      </c>
      <c r="M10" s="249">
        <f t="shared" ref="M10:M11" si="6">F15-F10</f>
        <v>1.3171997462637606</v>
      </c>
      <c r="N10" s="249">
        <f t="shared" ref="N10:N11" si="7">SUM(K10:M10)</f>
        <v>8.5267056995523447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381.24800276680634</v>
      </c>
      <c r="C11" s="299" t="str">
        <f>CONCATENATE("(",ROUND((B11/$H11)*100,1),")")</f>
        <v>(56.7)</v>
      </c>
      <c r="D11" s="249">
        <f t="shared" ref="D11" si="8">SUM(D32,D53,D74,D95,D116,D137,D158,D179,D200,D221,D242,D263,D284,D305,D326,D347,D368,D389,D410,D431,D452,D473)</f>
        <v>196.20376078201761</v>
      </c>
      <c r="E11" s="299" t="str">
        <f>CONCATENATE("(",ROUND((D11/$H11)*100,1),")")</f>
        <v>(29.2)</v>
      </c>
      <c r="F11" s="249">
        <f t="shared" ref="F11" si="9">SUM(F32,F53,F74,F95,F116,F137,F158,F179,F200,F221,F242,F263,F284,F305,F326,F347,F368,F389,F410,F431,F452,F473)</f>
        <v>94.882236451176283</v>
      </c>
      <c r="G11" s="299" t="str">
        <f>CONCATENATE("(",ROUND((F11/$H11)*100,1),")")</f>
        <v>(14.1)</v>
      </c>
      <c r="H11" s="249">
        <f t="shared" ref="H11" si="10">SUM(H32,H53,H74,H95,H116,H137,H158,H179,H200,H221,H242,H263,H284,H305,H326,H347,H368,H389,H410,H431,H452,H473)</f>
        <v>672.33400000000017</v>
      </c>
      <c r="I11" s="299" t="str">
        <f>CONCATENATE("(",ROUND((H11/$H11)*100,1),")")</f>
        <v>(100)</v>
      </c>
      <c r="K11" s="249">
        <f t="shared" si="4"/>
        <v>12.03824125868681</v>
      </c>
      <c r="L11" s="249">
        <f t="shared" si="5"/>
        <v>3.0532195957867998</v>
      </c>
      <c r="M11" s="249">
        <f t="shared" si="6"/>
        <v>4.1685391455261396</v>
      </c>
      <c r="N11" s="249">
        <f t="shared" si="7"/>
        <v>19.259999999999749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231.59982268341813</v>
      </c>
      <c r="C14" s="299" t="str">
        <f>CONCATENATE("(",ROUND((B14/$H16)*100,1),")")</f>
        <v>(33.5)</v>
      </c>
      <c r="D14" s="249">
        <f t="shared" ref="D14" si="11">SUM(D35,D56,D77,D98,D119,D140,D161,D182,D203,D224,D245,D266,D287,D308,D329,D350,D371,D392,D413,D434,D455,D476)</f>
        <v>60.160466763686827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57.42573264431919</v>
      </c>
      <c r="G14" s="299" t="str">
        <f>CONCATENATE("(",ROUND((F14/$H16)*100,1),")")</f>
        <v>(8.3)</v>
      </c>
      <c r="H14" s="249">
        <f t="shared" ref="H14" si="13">SUM(H35,H56,H77,H98,H119,H140,H161,H182,H203,H224,H245,H266,H287,H308,H329,H350,H371,H392,H413,H434,H455,H476)</f>
        <v>349.18602209142415</v>
      </c>
      <c r="I14" s="299" t="str">
        <f>CONCATENATE("(",ROUND((H14/$H16)*100,1),")")</f>
        <v>(50.5)</v>
      </c>
      <c r="K14" s="249">
        <f>B19-B14</f>
        <v>5.6469372576841863</v>
      </c>
      <c r="L14" s="249">
        <f>D19-D14</f>
        <v>4.2722774106394468</v>
      </c>
      <c r="M14" s="249">
        <f>F19-F14</f>
        <v>4.3254836294342951</v>
      </c>
      <c r="N14" s="249">
        <f>SUM(K14:M14)</f>
        <v>14.244698297757928</v>
      </c>
    </row>
    <row r="15" spans="1:17" x14ac:dyDescent="0.2">
      <c r="A15" s="282" t="s">
        <v>365</v>
      </c>
      <c r="B15" s="249">
        <f t="shared" si="0"/>
        <v>161.68642134207496</v>
      </c>
      <c r="C15" s="299" t="str">
        <f>CONCATENATE("(",ROUND((B15/$H16)*100,1),")")</f>
        <v>(23.4)</v>
      </c>
      <c r="D15" s="249">
        <f t="shared" ref="D15" si="14">SUM(D36,D57,D78,D99,D120,D141,D162,D183,D204,D225,D246,D267,D288,D309,D330,D351,D372,D393,D414,D435,D456,D477)</f>
        <v>139.09651361411755</v>
      </c>
      <c r="E15" s="299" t="str">
        <f>CONCATENATE("(",ROUND((D15/$H16)*100,1),")")</f>
        <v>(20.1)</v>
      </c>
      <c r="F15" s="249">
        <f t="shared" ref="F15" si="15">SUM(F36,F57,F78,F99,F120,F141,F162,F183,F204,F225,F246,F267,F288,F309,F330,F351,F372,F393,F414,F435,F456,F477)</f>
        <v>41.625042952383211</v>
      </c>
      <c r="G15" s="299" t="str">
        <f>CONCATENATE("(",ROUND((F15/$H16)*100,1),")")</f>
        <v>(6)</v>
      </c>
      <c r="H15" s="249">
        <f t="shared" ref="H15" si="16">SUM(H36,H57,H78,H99,H120,H141,H162,H183,H204,H225,H246,H267,H288,H309,H330,H351,H372,H393,H414,H435,H456,H477)</f>
        <v>342.40797790857573</v>
      </c>
      <c r="I15" s="299" t="str">
        <f>CONCATENATE("(",ROUND((H15/$H16)*100,1),")")</f>
        <v>(49.5)</v>
      </c>
      <c r="K15" s="249">
        <f t="shared" ref="K15:K16" si="17">B20-B15</f>
        <v>10.198061074032353</v>
      </c>
      <c r="L15" s="249">
        <f t="shared" ref="L15:L16" si="18">D20-D15</f>
        <v>-3.3349837200660204E-3</v>
      </c>
      <c r="M15" s="249">
        <f t="shared" ref="M15:M16" si="19">F20-F15</f>
        <v>2.7265756119298317</v>
      </c>
      <c r="N15" s="249">
        <f t="shared" ref="N15:N16" si="20">SUM(K15:M15)</f>
        <v>12.921301702242118</v>
      </c>
    </row>
    <row r="16" spans="1:17" x14ac:dyDescent="0.2">
      <c r="A16" s="282" t="s">
        <v>363</v>
      </c>
      <c r="B16" s="249">
        <f t="shared" si="0"/>
        <v>393.28624402549315</v>
      </c>
      <c r="C16" s="299" t="str">
        <f>CONCATENATE("(",ROUND((B16/$H16)*100,1),")")</f>
        <v>(56.9)</v>
      </c>
      <c r="D16" s="249">
        <f t="shared" ref="D16" si="21">SUM(D37,D58,D79,D100,D121,D142,D163,D184,D205,D226,D247,D268,D289,D310,D331,D352,D373,D394,D415,D436,D457,D478)</f>
        <v>199.25698037780441</v>
      </c>
      <c r="E16" s="299" t="str">
        <f>CONCATENATE("(",ROUND((D16/$H16)*100,1),")")</f>
        <v>(28.8)</v>
      </c>
      <c r="F16" s="249">
        <f t="shared" ref="F16" si="22">SUM(F37,F58,F79,F100,F121,F142,F163,F184,F205,F226,F247,F268,F289,F310,F331,F352,F373,F394,F415,F436,F457,F478)</f>
        <v>99.050775596702422</v>
      </c>
      <c r="G16" s="299" t="str">
        <f>CONCATENATE("(",ROUND((F16/$H16)*100,1),")")</f>
        <v>(14.3)</v>
      </c>
      <c r="H16" s="249">
        <f t="shared" ref="H16" si="23">SUM(H37,H58,H79,H100,H121,H142,H163,H184,H205,H226,H247,H268,H289,H310,H331,H352,H373,H394,H415,H436,H457,H478)</f>
        <v>691.59399999999971</v>
      </c>
      <c r="I16" s="299" t="str">
        <f>CONCATENATE("(",ROUND((H16/$H16)*100,1),")")</f>
        <v>(100)</v>
      </c>
      <c r="K16" s="249">
        <f t="shared" si="17"/>
        <v>15.844998331716454</v>
      </c>
      <c r="L16" s="249">
        <f t="shared" si="18"/>
        <v>4.2689424269193523</v>
      </c>
      <c r="M16" s="249">
        <f t="shared" si="19"/>
        <v>7.0520592413641197</v>
      </c>
      <c r="N16" s="249">
        <f t="shared" si="20"/>
        <v>27.165999999999926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237.24675994110231</v>
      </c>
      <c r="C19" s="299" t="str">
        <f>CONCATENATE("(",ROUND((B19/$H21)*100,1),")")</f>
        <v>(33)</v>
      </c>
      <c r="D19" s="249">
        <f t="shared" ref="D19" si="24">SUM(D40,D61,D82,D103,D124,D145,D166,D187,D208,D229,D250,D271,D292,D313,D334,D355,D376,D397,D418,D439,D460,D481)</f>
        <v>64.432744174326274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61.751216273753485</v>
      </c>
      <c r="G19" s="299" t="str">
        <f>CONCATENATE("(",ROUND((F19/$H21)*100,1),")")</f>
        <v>(8.6)</v>
      </c>
      <c r="H19" s="249">
        <f t="shared" ref="H19" si="26">SUM(H40,H61,H82,H103,H124,H145,H166,H187,H208,H229,H250,H271,H292,H313,H334,H355,H376,H397,H418,H439,H460,H481)</f>
        <v>363.43072038918206</v>
      </c>
      <c r="I19" s="299" t="str">
        <f>CONCATENATE("(",ROUND((H19/$H21)*100,1),")")</f>
        <v>(50.6)</v>
      </c>
      <c r="K19" s="249">
        <f>B19-B9</f>
        <v>11.221248731721403</v>
      </c>
      <c r="L19" s="249">
        <f>D19-D9</f>
        <v>6.5799208377871494</v>
      </c>
      <c r="M19" s="249">
        <f>F19-F9</f>
        <v>7.1768230286966741</v>
      </c>
      <c r="N19" s="249">
        <f>SUM(K19:M19)</f>
        <v>24.977992598205226</v>
      </c>
    </row>
    <row r="20" spans="1:14" x14ac:dyDescent="0.2">
      <c r="A20" s="282" t="s">
        <v>365</v>
      </c>
      <c r="B20" s="249">
        <f t="shared" si="0"/>
        <v>171.88448241610732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139.09317863039749</v>
      </c>
      <c r="E20" s="299" t="str">
        <f>CONCATENATE("(",ROUND((D20/$H21)*100,1),")")</f>
        <v>(19.4)</v>
      </c>
      <c r="F20" s="249">
        <f t="shared" ref="F20" si="28">SUM(F41,F62,F83,F104,F125,F146,F167,F188,F209,F230,F251,F272,F293,F314,F335,F356,F377,F398,F419,F440,F461,F482)</f>
        <v>44.351618564313043</v>
      </c>
      <c r="G20" s="299" t="str">
        <f>CONCATENATE("(",ROUND((F20/$H21)*100,1),")")</f>
        <v>(6.2)</v>
      </c>
      <c r="H20" s="249">
        <f t="shared" ref="H20" si="29">SUM(H41,H62,H83,H104,H125,H146,H167,H188,H209,H230,H251,H272,H293,H314,H335,H356,H377,H398,H419,H440,H461,H482)</f>
        <v>355.32927961081788</v>
      </c>
      <c r="I20" s="299" t="str">
        <f>CONCATENATE("(",ROUND((H20/$H21)*100,1),")")</f>
        <v>(49.4)</v>
      </c>
      <c r="K20" s="249">
        <f t="shared" ref="K20:K21" si="30">B20-B10</f>
        <v>16.661990858681861</v>
      </c>
      <c r="L20" s="249">
        <f t="shared" ref="L20:L21" si="31">D20-D10</f>
        <v>0.74224118491900981</v>
      </c>
      <c r="M20" s="249">
        <f t="shared" ref="M20:M21" si="32">F20-F10</f>
        <v>4.0437753581935922</v>
      </c>
      <c r="N20" s="249">
        <f t="shared" ref="N20:N21" si="33">SUM(K20:M20)</f>
        <v>21.448007401794463</v>
      </c>
    </row>
    <row r="21" spans="1:14" x14ac:dyDescent="0.2">
      <c r="A21" s="282" t="s">
        <v>363</v>
      </c>
      <c r="B21" s="249">
        <f t="shared" si="0"/>
        <v>409.1312423572096</v>
      </c>
      <c r="C21" s="299" t="str">
        <f>CONCATENATE("(",ROUND((B21/$H21)*100,1),")")</f>
        <v>(56.9)</v>
      </c>
      <c r="D21" s="249">
        <f t="shared" ref="D21" si="34">SUM(D42,D63,D84,D105,D126,D147,D168,D189,D210,D231,D252,D273,D294,D315,D336,D357,D378,D399,D420,D441,D462,D483)</f>
        <v>203.52592280472376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106.10283483806654</v>
      </c>
      <c r="G21" s="299" t="str">
        <f>CONCATENATE("(",ROUND((F21/$H21)*100,1),")")</f>
        <v>(14.8)</v>
      </c>
      <c r="H21" s="249">
        <f t="shared" ref="H21" si="35">SUM(H42,H63,H84,H105,H126,H147,H168,H189,H210,H231,H252,H273,H294,H315,H336,H357,H378,H399,H420,H441,H462,H483)</f>
        <v>718.75999999999988</v>
      </c>
      <c r="I21" s="299" t="str">
        <f>CONCATENATE("(",ROUND((H21/$H21)*100,1),")")</f>
        <v>(100)</v>
      </c>
      <c r="K21" s="249">
        <f t="shared" si="30"/>
        <v>27.883239590403264</v>
      </c>
      <c r="L21" s="249">
        <f t="shared" si="31"/>
        <v>7.3221620227061521</v>
      </c>
      <c r="M21" s="249">
        <f t="shared" si="32"/>
        <v>11.220598386890259</v>
      </c>
      <c r="N21" s="249">
        <f t="shared" si="33"/>
        <v>46.425999999999675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1.7787241352906422</v>
      </c>
      <c r="C30" s="299" t="str">
        <f>CONCATENATE("(",ROUND((B30/$H32)*100,1),")")</f>
        <v>(45.8)</v>
      </c>
      <c r="D30" s="302">
        <f>'Ind T6'!M9</f>
        <v>5.1709987720312423E-3</v>
      </c>
      <c r="E30" s="299" t="str">
        <f>CONCATENATE("(",ROUND((D30/$H32)*100,1),")")</f>
        <v>(0.1)</v>
      </c>
      <c r="F30" s="302">
        <f>'Ind T6'!N9</f>
        <v>0.53907662197294981</v>
      </c>
      <c r="G30" s="299" t="str">
        <f>CONCATENATE("(",ROUND((F30/$H32)*100,1),")")</f>
        <v>(13.9)</v>
      </c>
      <c r="H30" s="302">
        <f>SUM(B30,D30,F30)</f>
        <v>2.3229717560356233</v>
      </c>
      <c r="I30" s="299" t="str">
        <f>CONCATENATE("(",ROUND((H30/$H32)*100,1),")")</f>
        <v>(59.8)</v>
      </c>
      <c r="K30" s="302">
        <f>B35-B30</f>
        <v>0.11117933684252423</v>
      </c>
      <c r="L30" s="302">
        <f>D35-D30</f>
        <v>1.1000950666373386E-4</v>
      </c>
      <c r="M30" s="302">
        <f>F35-F30</f>
        <v>-1.5098358863206984E-3</v>
      </c>
      <c r="N30" s="302">
        <f>SUM(K30:M30)</f>
        <v>0.10977951046286727</v>
      </c>
    </row>
    <row r="31" spans="1:14" x14ac:dyDescent="0.2">
      <c r="A31" s="282" t="s">
        <v>365</v>
      </c>
      <c r="B31" s="302">
        <f>'Ind T6'!L8</f>
        <v>0.88235138661543255</v>
      </c>
      <c r="C31" s="299" t="str">
        <f>CONCATENATE("(",ROUND((B31/$H32)*100,1),")")</f>
        <v>(22.7)</v>
      </c>
      <c r="D31" s="302">
        <f>'Ind T6'!M8</f>
        <v>0.40592340360889811</v>
      </c>
      <c r="E31" s="299" t="str">
        <f>CONCATENATE("(",ROUND((D31/$H32)*100,1),")")</f>
        <v>(10.4)</v>
      </c>
      <c r="F31" s="302">
        <f>'Ind T6'!N8</f>
        <v>0.27575345374004478</v>
      </c>
      <c r="G31" s="299" t="str">
        <f>CONCATENATE("(",ROUND((F31/$H32)*100,1),")")</f>
        <v>(7.1)</v>
      </c>
      <c r="H31" s="302">
        <f t="shared" ref="H31" si="36">SUM(B31,D31,F31)</f>
        <v>1.5640282439643756</v>
      </c>
      <c r="I31" s="299" t="str">
        <f>CONCATENATE("(",ROUND((H31/$H32)*100,1),")")</f>
        <v>(40.2)</v>
      </c>
      <c r="K31" s="302">
        <f t="shared" ref="K31:K32" si="37">B36-B31</f>
        <v>2.4686695694911664E-2</v>
      </c>
      <c r="L31" s="302">
        <f t="shared" ref="L31:L32" si="38">D36-D31</f>
        <v>-1.3782411130730532E-3</v>
      </c>
      <c r="M31" s="302">
        <f t="shared" ref="M31:M32" si="39">F36-F31</f>
        <v>1.1912034955294248E-2</v>
      </c>
      <c r="N31" s="302">
        <f t="shared" ref="N31:N32" si="40">SUM(K31:M31)</f>
        <v>3.522048953713286E-2</v>
      </c>
    </row>
    <row r="32" spans="1:14" x14ac:dyDescent="0.2">
      <c r="A32" s="282" t="s">
        <v>363</v>
      </c>
      <c r="B32" s="302">
        <f>SUM(B30:B31)</f>
        <v>2.6610755219060747</v>
      </c>
      <c r="C32" s="299" t="str">
        <f>CONCATENATE("(",ROUND((B32/$H32)*100,1),")")</f>
        <v>(68.5)</v>
      </c>
      <c r="D32" s="302">
        <f>SUM(D30:D31)</f>
        <v>0.41109440238092937</v>
      </c>
      <c r="E32" s="299" t="str">
        <f>CONCATENATE("(",ROUND((D32/$H32)*100,1),")")</f>
        <v>(10.6)</v>
      </c>
      <c r="F32" s="302">
        <f>SUM(F30:F31)</f>
        <v>0.81483007571299459</v>
      </c>
      <c r="G32" s="299" t="str">
        <f>CONCATENATE("(",ROUND((F32/$H32)*100,1),")")</f>
        <v>(21)</v>
      </c>
      <c r="H32" s="302">
        <f>SUM(H30:H31)</f>
        <v>3.8869999999999987</v>
      </c>
      <c r="I32" s="299" t="str">
        <f>CONCATENATE("(",ROUND((H32/$H32)*100,1),")")</f>
        <v>(100)</v>
      </c>
      <c r="K32" s="302">
        <f t="shared" si="37"/>
        <v>0.1358660325374359</v>
      </c>
      <c r="L32" s="302">
        <f t="shared" si="38"/>
        <v>-1.2682316064093202E-3</v>
      </c>
      <c r="M32" s="302">
        <f t="shared" si="39"/>
        <v>1.040219906897355E-2</v>
      </c>
      <c r="N32" s="302">
        <f t="shared" si="40"/>
        <v>0.14500000000000013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1.8899034721331665</v>
      </c>
      <c r="C35" s="299" t="str">
        <f>CONCATENATE("(",ROUND((B35/$H37)*100,1),")")</f>
        <v>(46.9)</v>
      </c>
      <c r="D35" s="302">
        <f>'Ind T6'!R9</f>
        <v>5.2810082786949762E-3</v>
      </c>
      <c r="E35" s="299" t="str">
        <f>CONCATENATE("(",ROUND((D35/$H37)*100,1),")")</f>
        <v>(0.1)</v>
      </c>
      <c r="F35" s="302">
        <f>'Ind T6'!S9</f>
        <v>0.53756678608662911</v>
      </c>
      <c r="G35" s="299" t="str">
        <f>CONCATENATE("(",ROUND((F35/$H37)*100,1),")")</f>
        <v>(13.3)</v>
      </c>
      <c r="H35" s="302">
        <f>SUM(B35,D35,F35)</f>
        <v>2.4327512664984905</v>
      </c>
      <c r="I35" s="299" t="str">
        <f>CONCATENATE("(",ROUND((H35/$H37)*100,1),")")</f>
        <v>(60.3)</v>
      </c>
      <c r="K35" s="302">
        <f>B40-B35</f>
        <v>0.16387021258154033</v>
      </c>
      <c r="L35" s="302">
        <f>D40-D35</f>
        <v>9.4580833489294434E-5</v>
      </c>
      <c r="M35" s="302">
        <f>F40-F35</f>
        <v>-3.8831574031778171E-2</v>
      </c>
      <c r="N35" s="302">
        <f>SUM(K35:M35)</f>
        <v>0.12513321938325145</v>
      </c>
    </row>
    <row r="36" spans="1:14" x14ac:dyDescent="0.2">
      <c r="A36" s="282" t="s">
        <v>365</v>
      </c>
      <c r="B36" s="302">
        <f>'Ind T6'!Q8</f>
        <v>0.90703808231034422</v>
      </c>
      <c r="C36" s="299" t="str">
        <f>CONCATENATE("(",ROUND((B36/$H37)*100,1),")")</f>
        <v>(22.5)</v>
      </c>
      <c r="D36" s="302">
        <f>'Ind T6'!R8</f>
        <v>0.40454516249582506</v>
      </c>
      <c r="E36" s="299" t="str">
        <f>CONCATENATE("(",ROUND((D36/$H37)*100,1),")")</f>
        <v>(10)</v>
      </c>
      <c r="F36" s="302">
        <f>'Ind T6'!S8</f>
        <v>0.28766548869533903</v>
      </c>
      <c r="G36" s="299" t="str">
        <f>CONCATENATE("(",ROUND((F36/$H37)*100,1),")")</f>
        <v>(7.1)</v>
      </c>
      <c r="H36" s="302">
        <f t="shared" ref="H36" si="41">SUM(B36,D36,F36)</f>
        <v>1.5992487335015082</v>
      </c>
      <c r="I36" s="299" t="str">
        <f>CONCATENATE("(",ROUND((H36/$H37)*100,1),")")</f>
        <v>(39.7)</v>
      </c>
      <c r="K36" s="302">
        <f t="shared" ref="K36:K37" si="42">B41-B36</f>
        <v>1.3369297337070263E-3</v>
      </c>
      <c r="L36" s="302">
        <f t="shared" ref="L36:L37" si="43">D41-D36</f>
        <v>-2.7756184900892766E-2</v>
      </c>
      <c r="M36" s="302">
        <f t="shared" ref="M36:M37" si="44">F41-F36</f>
        <v>9.2860357839339991E-3</v>
      </c>
      <c r="N36" s="302">
        <f t="shared" ref="N36:N37" si="45">SUM(K36:M36)</f>
        <v>-1.7133219383251741E-2</v>
      </c>
    </row>
    <row r="37" spans="1:14" x14ac:dyDescent="0.2">
      <c r="A37" s="282" t="s">
        <v>363</v>
      </c>
      <c r="B37" s="302">
        <f>SUM(B35:B36)</f>
        <v>2.7969415544435106</v>
      </c>
      <c r="C37" s="299" t="str">
        <f>CONCATENATE("(",ROUND((B37/$H37)*100,1),")")</f>
        <v>(69.4)</v>
      </c>
      <c r="D37" s="302">
        <f>SUM(D35:D36)</f>
        <v>0.40982617077452005</v>
      </c>
      <c r="E37" s="299" t="str">
        <f>CONCATENATE("(",ROUND((D37/$H37)*100,1),")")</f>
        <v>(10.2)</v>
      </c>
      <c r="F37" s="302">
        <f>SUM(F35:F36)</f>
        <v>0.82523227478196814</v>
      </c>
      <c r="G37" s="299" t="str">
        <f>CONCATENATE("(",ROUND((F37/$H37)*100,1),")")</f>
        <v>(20.5)</v>
      </c>
      <c r="H37" s="302">
        <f>SUM(H35:H36)</f>
        <v>4.0319999999999983</v>
      </c>
      <c r="I37" s="299" t="str">
        <f>CONCATENATE("(",ROUND((H37/$H37)*100,1),")")</f>
        <v>(100)</v>
      </c>
      <c r="K37" s="302">
        <f t="shared" si="42"/>
        <v>0.16520714231524769</v>
      </c>
      <c r="L37" s="302">
        <f t="shared" si="43"/>
        <v>-2.7661604067403478E-2</v>
      </c>
      <c r="M37" s="302">
        <f t="shared" si="44"/>
        <v>-2.9545538247844116E-2</v>
      </c>
      <c r="N37" s="302">
        <f t="shared" si="45"/>
        <v>0.1080000000000001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2.0537736847147068</v>
      </c>
      <c r="C40" s="299" t="str">
        <f>CONCATENATE("(",ROUND((B40/$H42)*100,1),")")</f>
        <v>(49.6)</v>
      </c>
      <c r="D40" s="302">
        <f>'Ind T6'!W9</f>
        <v>5.3755891121842706E-3</v>
      </c>
      <c r="E40" s="299" t="str">
        <f>CONCATENATE("(",ROUND((D40/$H42)*100,1),")")</f>
        <v>(0.1)</v>
      </c>
      <c r="F40" s="302">
        <f>'Ind T6'!X9</f>
        <v>0.49873521205485094</v>
      </c>
      <c r="G40" s="299" t="str">
        <f>CONCATENATE("(",ROUND((F40/$H42)*100,1),")")</f>
        <v>(12)</v>
      </c>
      <c r="H40" s="302">
        <f>SUM(B40,D40,F40)</f>
        <v>2.557884485881742</v>
      </c>
      <c r="I40" s="299" t="str">
        <f>CONCATENATE("(",ROUND((H40/$H42)*100,1),")")</f>
        <v>(61.8)</v>
      </c>
      <c r="K40" s="302">
        <f>B40-B30</f>
        <v>0.27504954942406457</v>
      </c>
      <c r="L40" s="302">
        <f>D40-D30</f>
        <v>2.0459034015302829E-4</v>
      </c>
      <c r="M40" s="302">
        <f>F40-F30</f>
        <v>-4.0341409918098869E-2</v>
      </c>
      <c r="N40" s="302">
        <f>SUM(K40:M40)</f>
        <v>0.23491272984611872</v>
      </c>
    </row>
    <row r="41" spans="1:14" x14ac:dyDescent="0.2">
      <c r="A41" s="282" t="s">
        <v>365</v>
      </c>
      <c r="B41" s="302">
        <f>'Ind T6'!V8</f>
        <v>0.90837501204405124</v>
      </c>
      <c r="C41" s="299" t="str">
        <f>CONCATENATE("(",ROUND((B41/$H42)*100,1),")")</f>
        <v>(21.9)</v>
      </c>
      <c r="D41" s="302">
        <f>'Ind T6'!W8</f>
        <v>0.3767889775949323</v>
      </c>
      <c r="E41" s="299" t="str">
        <f>CONCATENATE("(",ROUND((D41/$H42)*100,1),")")</f>
        <v>(9.1)</v>
      </c>
      <c r="F41" s="302">
        <f>'Ind T6'!X8</f>
        <v>0.29695152447927303</v>
      </c>
      <c r="G41" s="299" t="str">
        <f>CONCATENATE("(",ROUND((F41/$H42)*100,1),")")</f>
        <v>(7.2)</v>
      </c>
      <c r="H41" s="302">
        <f t="shared" ref="H41" si="46">SUM(B41,D41,F41)</f>
        <v>1.5821155141182566</v>
      </c>
      <c r="I41" s="299" t="str">
        <f>CONCATENATE("(",ROUND((H41/$H42)*100,1),")")</f>
        <v>(38.2)</v>
      </c>
      <c r="K41" s="302">
        <f t="shared" ref="K41:K42" si="47">B41-B31</f>
        <v>2.6023625428618691E-2</v>
      </c>
      <c r="L41" s="302">
        <f t="shared" ref="L41:L42" si="48">D41-D31</f>
        <v>-2.913442601396582E-2</v>
      </c>
      <c r="M41" s="302">
        <f t="shared" ref="M41:M42" si="49">F41-F31</f>
        <v>2.1198070739228247E-2</v>
      </c>
      <c r="N41" s="302">
        <f t="shared" ref="N41:N42" si="50">SUM(K41:M41)</f>
        <v>1.8087270153881119E-2</v>
      </c>
    </row>
    <row r="42" spans="1:14" x14ac:dyDescent="0.2">
      <c r="A42" s="282" t="s">
        <v>363</v>
      </c>
      <c r="B42" s="302">
        <f>SUM(B40:B41)</f>
        <v>2.9621486967587582</v>
      </c>
      <c r="C42" s="299" t="str">
        <f>CONCATENATE("(",ROUND((B42/$H42)*100,1),")")</f>
        <v>(71.5)</v>
      </c>
      <c r="D42" s="302">
        <f>SUM(D40:D41)</f>
        <v>0.38216456670711657</v>
      </c>
      <c r="E42" s="299" t="str">
        <f>CONCATENATE("(",ROUND((D42/$H42)*100,1),")")</f>
        <v>(9.2)</v>
      </c>
      <c r="F42" s="302">
        <f>SUM(F40:F41)</f>
        <v>0.79568673653412403</v>
      </c>
      <c r="G42" s="299" t="str">
        <f>CONCATENATE("(",ROUND((F42/$H42)*100,1),")")</f>
        <v>(19.2)</v>
      </c>
      <c r="H42" s="302">
        <f>SUM(H40:H41)</f>
        <v>4.1399999999999988</v>
      </c>
      <c r="I42" s="299" t="str">
        <f>CONCATENATE("(",ROUND((H42/$H42)*100,1),")")</f>
        <v>(100)</v>
      </c>
      <c r="K42" s="302">
        <f t="shared" si="47"/>
        <v>0.30107317485268359</v>
      </c>
      <c r="L42" s="302">
        <f t="shared" si="48"/>
        <v>-2.8929835673812798E-2</v>
      </c>
      <c r="M42" s="302">
        <f t="shared" si="49"/>
        <v>-1.9143339178870566E-2</v>
      </c>
      <c r="N42" s="302">
        <f t="shared" si="50"/>
        <v>0.25300000000000022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0.29895445544586219</v>
      </c>
      <c r="C51" s="299" t="str">
        <f>CONCATENATE("(",ROUND((B51/$H53)*100,1),")")</f>
        <v>(54.2)</v>
      </c>
      <c r="D51" s="302">
        <f>'Ind T6'!M18</f>
        <v>2.1861386138711187E-3</v>
      </c>
      <c r="E51" s="299" t="str">
        <f>CONCATENATE("(",ROUND((D51/$H53)*100,1),")")</f>
        <v>(0.4)</v>
      </c>
      <c r="F51" s="302">
        <f>'Ind T6'!N18</f>
        <v>0.187097029702921</v>
      </c>
      <c r="G51" s="299" t="str">
        <f>CONCATENATE("(",ROUND((F51/$H53)*100,1),")")</f>
        <v>(33.9)</v>
      </c>
      <c r="H51" s="302">
        <f>SUM(B51,D51,F51)</f>
        <v>0.48823762376265434</v>
      </c>
      <c r="I51" s="299" t="str">
        <f>CONCATENATE("(",ROUND((H51/$H53)*100,1),")")</f>
        <v>(88.4)</v>
      </c>
      <c r="K51" s="302">
        <f>B56-B51</f>
        <v>-3.0913142276597805E-2</v>
      </c>
      <c r="L51" s="302">
        <f>D56-D51</f>
        <v>-1.7765465960895965E-4</v>
      </c>
      <c r="M51" s="302">
        <f>F56-F51</f>
        <v>-1.9297324798441318E-2</v>
      </c>
      <c r="N51" s="302">
        <f>SUM(K51:M51)</f>
        <v>-5.0388121734648086E-2</v>
      </c>
    </row>
    <row r="52" spans="1:14" x14ac:dyDescent="0.2">
      <c r="A52" s="282" t="s">
        <v>365</v>
      </c>
      <c r="B52" s="302">
        <f>'Ind T6'!L17</f>
        <v>5.137425742536858E-2</v>
      </c>
      <c r="C52" s="299" t="str">
        <f>CONCATENATE("(",ROUND((B52/$H53)*100,1),")")</f>
        <v>(9.3)</v>
      </c>
      <c r="D52" s="302">
        <f>'Ind T6'!M17</f>
        <v>1.2388118811976732E-2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6.376237623734532E-2</v>
      </c>
      <c r="I52" s="299" t="str">
        <f>CONCATENATE("(",ROUND((H52/$H53)*100,1),")")</f>
        <v>(11.6)</v>
      </c>
      <c r="K52" s="302">
        <f t="shared" ref="K52:K53" si="52">B57-B52</f>
        <v>-5.544305377648967E-3</v>
      </c>
      <c r="L52" s="302">
        <f t="shared" ref="L52:L53" si="53">D57-D52</f>
        <v>-1.0675728877032904E-3</v>
      </c>
      <c r="M52" s="302">
        <f t="shared" ref="M52:M53" si="54">F57-F52</f>
        <v>0</v>
      </c>
      <c r="N52" s="302">
        <f t="shared" ref="N52:N53" si="55">SUM(K52:M52)</f>
        <v>-6.6118782653522574E-3</v>
      </c>
    </row>
    <row r="53" spans="1:14" x14ac:dyDescent="0.2">
      <c r="A53" s="282" t="s">
        <v>363</v>
      </c>
      <c r="B53" s="302">
        <f>SUM(B51:B52)</f>
        <v>0.3503287128712308</v>
      </c>
      <c r="C53" s="299" t="str">
        <f>CONCATENATE("(",ROUND((B53/$H53)*100,1),")")</f>
        <v>(63.5)</v>
      </c>
      <c r="D53" s="302">
        <f>SUM(D51:D52)</f>
        <v>1.457425742584785E-2</v>
      </c>
      <c r="E53" s="299" t="str">
        <f>CONCATENATE("(",ROUND((D53/$H53)*100,1),")")</f>
        <v>(2.6)</v>
      </c>
      <c r="F53" s="302">
        <f>SUM(F51:F52)</f>
        <v>0.187097029702921</v>
      </c>
      <c r="G53" s="299" t="str">
        <f>CONCATENATE("(",ROUND((F53/$H53)*100,1),")")</f>
        <v>(33.9)</v>
      </c>
      <c r="H53" s="302">
        <f>SUM(H51:H52)</f>
        <v>0.5519999999999996</v>
      </c>
      <c r="I53" s="299" t="str">
        <f>CONCATENATE("(",ROUND((H53/$H53)*100,1),")")</f>
        <v>(100)</v>
      </c>
      <c r="K53" s="302">
        <f t="shared" si="52"/>
        <v>-3.64574476542468E-2</v>
      </c>
      <c r="L53" s="302">
        <f t="shared" si="53"/>
        <v>-1.2452275473122491E-3</v>
      </c>
      <c r="M53" s="302">
        <f t="shared" si="54"/>
        <v>-1.9297324798441318E-2</v>
      </c>
      <c r="N53" s="302">
        <f t="shared" si="55"/>
        <v>-5.700000000000037E-2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0.26804131316926438</v>
      </c>
      <c r="C56" s="299" t="str">
        <f>CONCATENATE("(",ROUND((B56/$H58)*100,1),")")</f>
        <v>(54.1)</v>
      </c>
      <c r="D56" s="302">
        <f>'Ind T6'!R18</f>
        <v>2.008483954262159E-3</v>
      </c>
      <c r="E56" s="299" t="str">
        <f>CONCATENATE("(",ROUND((D56/$H58)*100,1),")")</f>
        <v>(0.4)</v>
      </c>
      <c r="F56" s="302">
        <f>'Ind T6'!S18</f>
        <v>0.16779970490447968</v>
      </c>
      <c r="G56" s="299" t="str">
        <f>CONCATENATE("(",ROUND((F56/$H58)*100,1),")")</f>
        <v>(33.9)</v>
      </c>
      <c r="H56" s="302">
        <f>SUM(B56,D56,F56)</f>
        <v>0.43784950202800621</v>
      </c>
      <c r="I56" s="299" t="str">
        <f>CONCATENATE("(",ROUND((H56/$H58)*100,1),")")</f>
        <v>(88.5)</v>
      </c>
      <c r="K56" s="302">
        <f>B61-B56</f>
        <v>-2.2229431980913483E-2</v>
      </c>
      <c r="L56" s="302">
        <f>D61-D56</f>
        <v>6.3675308863849443E-6</v>
      </c>
      <c r="M56" s="302">
        <f>F61-F56</f>
        <v>-2.3096734608522795E-2</v>
      </c>
      <c r="N56" s="302">
        <f>SUM(K56:M56)</f>
        <v>-4.5319799058549895E-2</v>
      </c>
    </row>
    <row r="57" spans="1:14" x14ac:dyDescent="0.2">
      <c r="A57" s="282" t="s">
        <v>365</v>
      </c>
      <c r="B57" s="302">
        <f>'Ind T6'!Q17</f>
        <v>4.5829952047719613E-2</v>
      </c>
      <c r="C57" s="299" t="str">
        <f>CONCATENATE("(",ROUND((B57/$H58)*100,1),")")</f>
        <v>(9.3)</v>
      </c>
      <c r="D57" s="302">
        <f>'Ind T6'!R17</f>
        <v>1.1320545924273442E-2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5.7150497971993057E-2</v>
      </c>
      <c r="I57" s="299" t="str">
        <f>CONCATENATE("(",ROUND((H57/$H58)*100,1),")")</f>
        <v>(11.5)</v>
      </c>
      <c r="K57" s="302">
        <f t="shared" ref="K57:K58" si="57">B62-B57</f>
        <v>-5.1665857104163035E-3</v>
      </c>
      <c r="L57" s="302">
        <f t="shared" ref="L57:L58" si="58">D62-D57</f>
        <v>-5.136152310324868E-4</v>
      </c>
      <c r="M57" s="302">
        <f t="shared" ref="M57:M58" si="59">F62-F57</f>
        <v>0</v>
      </c>
      <c r="N57" s="302">
        <f t="shared" ref="N57:N58" si="60">SUM(K57:M57)</f>
        <v>-5.6802009414487903E-3</v>
      </c>
    </row>
    <row r="58" spans="1:14" x14ac:dyDescent="0.2">
      <c r="A58" s="282" t="s">
        <v>363</v>
      </c>
      <c r="B58" s="302">
        <f>SUM(B56:B57)</f>
        <v>0.313871265216984</v>
      </c>
      <c r="C58" s="299" t="str">
        <f>CONCATENATE("(",ROUND((B58/$H58)*100,1),")")</f>
        <v>(63.4)</v>
      </c>
      <c r="D58" s="302">
        <f>SUM(D56:D57)</f>
        <v>1.3329029878535601E-2</v>
      </c>
      <c r="E58" s="299" t="str">
        <f>CONCATENATE("(",ROUND((D58/$H58)*100,1),")")</f>
        <v>(2.7)</v>
      </c>
      <c r="F58" s="302">
        <f>SUM(F56:F57)</f>
        <v>0.16779970490447968</v>
      </c>
      <c r="G58" s="299" t="str">
        <f>CONCATENATE("(",ROUND((F58/$H58)*100,1),")")</f>
        <v>(33.9)</v>
      </c>
      <c r="H58" s="302">
        <f>SUM(H56:H57)</f>
        <v>0.49499999999999927</v>
      </c>
      <c r="I58" s="299" t="str">
        <f>CONCATENATE("(",ROUND((H58/$H58)*100,1),")")</f>
        <v>(100)</v>
      </c>
      <c r="K58" s="302">
        <f t="shared" si="57"/>
        <v>-2.7396017691329766E-2</v>
      </c>
      <c r="L58" s="302">
        <f t="shared" si="58"/>
        <v>-5.0724770014610142E-4</v>
      </c>
      <c r="M58" s="302">
        <f t="shared" si="59"/>
        <v>-2.3096734608522795E-2</v>
      </c>
      <c r="N58" s="302">
        <f t="shared" si="60"/>
        <v>-5.0999999999998664E-2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0.2458118811883509</v>
      </c>
      <c r="C61" s="299" t="str">
        <f>CONCATENATE("(",ROUND((B61/$H63)*100,1),")")</f>
        <v>(55.4)</v>
      </c>
      <c r="D61" s="302">
        <f>'Ind T6'!W18</f>
        <v>2.014851485148544E-3</v>
      </c>
      <c r="E61" s="299" t="str">
        <f>CONCATENATE("(",ROUND((D61/$H63)*100,1),")")</f>
        <v>(0.5)</v>
      </c>
      <c r="F61" s="302">
        <f>'Ind T6'!X18</f>
        <v>0.14470297029595688</v>
      </c>
      <c r="G61" s="299" t="str">
        <f>CONCATENATE("(",ROUND((F61/$H63)*100,1),")")</f>
        <v>(32.6)</v>
      </c>
      <c r="H61" s="302">
        <f>SUM(B61,D61,F61)</f>
        <v>0.39252970296945633</v>
      </c>
      <c r="I61" s="299" t="str">
        <f>CONCATENATE("(",ROUND((H61/$H63)*100,1),")")</f>
        <v>(88.4)</v>
      </c>
      <c r="K61" s="302">
        <f>B61-B51</f>
        <v>-5.3142574257511288E-2</v>
      </c>
      <c r="L61" s="302">
        <f>D61-D51</f>
        <v>-1.712871287225747E-4</v>
      </c>
      <c r="M61" s="302">
        <f>F61-F51</f>
        <v>-4.2394059406964113E-2</v>
      </c>
      <c r="N61" s="302">
        <f>SUM(K61:M61)</f>
        <v>-9.5707920793197981E-2</v>
      </c>
    </row>
    <row r="62" spans="1:14" x14ac:dyDescent="0.2">
      <c r="A62" s="282" t="s">
        <v>365</v>
      </c>
      <c r="B62" s="302">
        <f>'Ind T6'!V17</f>
        <v>4.066336633730331E-2</v>
      </c>
      <c r="C62" s="299" t="str">
        <f>CONCATENATE("(",ROUND((B62/$H63)*100,1),")")</f>
        <v>(9.2)</v>
      </c>
      <c r="D62" s="302">
        <f>'Ind T6'!W17</f>
        <v>1.0806930693240955E-2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5.1470297030544267E-2</v>
      </c>
      <c r="I62" s="299" t="str">
        <f>CONCATENATE("(",ROUND((H62/$H63)*100,1),")")</f>
        <v>(11.6)</v>
      </c>
      <c r="K62" s="302">
        <f t="shared" ref="K62:K63" si="62">B62-B52</f>
        <v>-1.0710891088065271E-2</v>
      </c>
      <c r="L62" s="302">
        <f t="shared" ref="L62:L63" si="63">D62-D52</f>
        <v>-1.5811881187357772E-3</v>
      </c>
      <c r="M62" s="302">
        <f t="shared" ref="M62:M63" si="64">F62-F52</f>
        <v>0</v>
      </c>
      <c r="N62" s="302">
        <f t="shared" ref="N62:N63" si="65">SUM(K62:M62)</f>
        <v>-1.2292079206801048E-2</v>
      </c>
    </row>
    <row r="63" spans="1:14" x14ac:dyDescent="0.2">
      <c r="A63" s="282" t="s">
        <v>363</v>
      </c>
      <c r="B63" s="302">
        <f>SUM(B61:B62)</f>
        <v>0.28647524752565423</v>
      </c>
      <c r="C63" s="299" t="str">
        <f>CONCATENATE("(",ROUND((B63/$H63)*100,1),")")</f>
        <v>(64.5)</v>
      </c>
      <c r="D63" s="302">
        <f>SUM(D61:D62)</f>
        <v>1.28217821783895E-2</v>
      </c>
      <c r="E63" s="299" t="str">
        <f>CONCATENATE("(",ROUND((D63/$H63)*100,1),")")</f>
        <v>(2.9)</v>
      </c>
      <c r="F63" s="302">
        <f>SUM(F61:F62)</f>
        <v>0.14470297029595688</v>
      </c>
      <c r="G63" s="299" t="str">
        <f>CONCATENATE("(",ROUND((F63/$H63)*100,1),")")</f>
        <v>(32.6)</v>
      </c>
      <c r="H63" s="302">
        <f>SUM(H61:H62)</f>
        <v>0.44400000000000062</v>
      </c>
      <c r="I63" s="299" t="str">
        <f>CONCATENATE("(",ROUND((H63/$H63)*100,1),")")</f>
        <v>(100)</v>
      </c>
      <c r="K63" s="302">
        <f t="shared" si="62"/>
        <v>-6.3853465345576566E-2</v>
      </c>
      <c r="L63" s="302">
        <f t="shared" si="63"/>
        <v>-1.7524752474583506E-3</v>
      </c>
      <c r="M63" s="302">
        <f t="shared" si="64"/>
        <v>-4.2394059406964113E-2</v>
      </c>
      <c r="N63" s="302">
        <f t="shared" si="65"/>
        <v>-0.10799999999999903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1.2664760413399703</v>
      </c>
      <c r="C72" s="299" t="str">
        <f>CONCATENATE("(",ROUND((B72/$H74)*100,1),")")</f>
        <v>(53.2)</v>
      </c>
      <c r="D72" s="302">
        <f>'Ind T6'!M27</f>
        <v>9.8390228624171711E-2</v>
      </c>
      <c r="E72" s="299" t="str">
        <f>CONCATENATE("(",ROUND((D72/$H74)*100,1),")")</f>
        <v>(4.1)</v>
      </c>
      <c r="F72" s="302">
        <f>'Ind T6'!N27</f>
        <v>4.8673347948430326E-2</v>
      </c>
      <c r="G72" s="299" t="str">
        <f>CONCATENATE("(",ROUND((F72/$H74)*100,1),")")</f>
        <v>(2)</v>
      </c>
      <c r="H72" s="302">
        <f>SUM(B72,D72,F72)</f>
        <v>1.4135396179125723</v>
      </c>
      <c r="I72" s="299" t="str">
        <f>CONCATENATE("(",ROUND((H72/$H74)*100,1),")")</f>
        <v>(59.4)</v>
      </c>
      <c r="K72" s="302">
        <f>B77-B72</f>
        <v>9.4910688747830596E-2</v>
      </c>
      <c r="L72" s="302">
        <f>D77-D72</f>
        <v>8.5172125462821408E-3</v>
      </c>
      <c r="M72" s="302">
        <f>F77-F72</f>
        <v>4.6693960538910437E-3</v>
      </c>
      <c r="N72" s="302">
        <f>SUM(K72:M72)</f>
        <v>0.10809729734800377</v>
      </c>
    </row>
    <row r="73" spans="1:14" x14ac:dyDescent="0.2">
      <c r="A73" s="282" t="s">
        <v>365</v>
      </c>
      <c r="B73" s="302">
        <f>'Ind T6'!L26</f>
        <v>0.57647729407578474</v>
      </c>
      <c r="C73" s="299" t="str">
        <f>CONCATENATE("(",ROUND((B73/$H74)*100,1),")")</f>
        <v>(24.2)</v>
      </c>
      <c r="D73" s="302">
        <f>'Ind T6'!M26</f>
        <v>0.31514688381623696</v>
      </c>
      <c r="E73" s="299" t="str">
        <f>CONCATENATE("(",ROUND((D73/$H74)*100,1),")")</f>
        <v>(13.2)</v>
      </c>
      <c r="F73" s="302">
        <f>'Ind T6'!N26</f>
        <v>7.4836204195408026E-2</v>
      </c>
      <c r="G73" s="299" t="str">
        <f>CONCATENATE("(",ROUND((F73/$H74)*100,1),")")</f>
        <v>(3.1)</v>
      </c>
      <c r="H73" s="302">
        <f t="shared" ref="H73" si="66">SUM(B73,D73,F73)</f>
        <v>0.96646038208742979</v>
      </c>
      <c r="I73" s="299" t="str">
        <f>CONCATENATE("(",ROUND((H73/$H74)*100,1),")")</f>
        <v>(40.6)</v>
      </c>
      <c r="K73" s="302">
        <f t="shared" ref="K73:K74" si="67">B78-B73</f>
        <v>7.3475557616331066E-2</v>
      </c>
      <c r="L73" s="302">
        <f t="shared" ref="L73:L74" si="68">D78-D73</f>
        <v>2.6660990392083472E-2</v>
      </c>
      <c r="M73" s="302">
        <f t="shared" ref="M73:M74" si="69">F78-F73</f>
        <v>8.7661546435824217E-3</v>
      </c>
      <c r="N73" s="302">
        <f t="shared" ref="N73:N74" si="70">SUM(K73:M73)</f>
        <v>0.10890270265199696</v>
      </c>
    </row>
    <row r="74" spans="1:14" x14ac:dyDescent="0.2">
      <c r="A74" s="282" t="s">
        <v>363</v>
      </c>
      <c r="B74" s="302">
        <f>SUM(B72:B73)</f>
        <v>1.842953335415755</v>
      </c>
      <c r="C74" s="299" t="str">
        <f>CONCATENATE("(",ROUND((B74/$H74)*100,1),")")</f>
        <v>(77.4)</v>
      </c>
      <c r="D74" s="302">
        <f>SUM(D72:D73)</f>
        <v>0.41353711244040869</v>
      </c>
      <c r="E74" s="299" t="str">
        <f>CONCATENATE("(",ROUND((D74/$H74)*100,1),")")</f>
        <v>(17.4)</v>
      </c>
      <c r="F74" s="302">
        <f>SUM(F72:F73)</f>
        <v>0.12350955214383835</v>
      </c>
      <c r="G74" s="299" t="str">
        <f>CONCATENATE("(",ROUND((F74/$H74)*100,1),")")</f>
        <v>(5.2)</v>
      </c>
      <c r="H74" s="302">
        <f>SUM(H72:H73)</f>
        <v>2.3800000000000021</v>
      </c>
      <c r="I74" s="299" t="str">
        <f>CONCATENATE("(",ROUND((H74/$H74)*100,1),")")</f>
        <v>(100)</v>
      </c>
      <c r="K74" s="302">
        <f t="shared" si="67"/>
        <v>0.16838624636416166</v>
      </c>
      <c r="L74" s="302">
        <f t="shared" si="68"/>
        <v>3.5178202938365599E-2</v>
      </c>
      <c r="M74" s="302">
        <f t="shared" si="69"/>
        <v>1.3435550697473458E-2</v>
      </c>
      <c r="N74" s="302">
        <f t="shared" si="70"/>
        <v>0.21700000000000072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1.3613867300878009</v>
      </c>
      <c r="C77" s="299" t="str">
        <f>CONCATENATE("(",ROUND((B77/$H79)*100,1),")")</f>
        <v>(52.4)</v>
      </c>
      <c r="D77" s="302">
        <f>'Ind T6'!R27</f>
        <v>0.10690744117045385</v>
      </c>
      <c r="E77" s="299" t="str">
        <f>CONCATENATE("(",ROUND((D77/$H79)*100,1),")")</f>
        <v>(4.1)</v>
      </c>
      <c r="F77" s="302">
        <f>'Ind T6'!S27</f>
        <v>5.334274400232137E-2</v>
      </c>
      <c r="G77" s="299" t="str">
        <f>CONCATENATE("(",ROUND((F77/$H79)*100,1),")")</f>
        <v>(2.1)</v>
      </c>
      <c r="H77" s="302">
        <f>SUM(B77,D77,F77)</f>
        <v>1.521636915260576</v>
      </c>
      <c r="I77" s="299" t="str">
        <f>CONCATENATE("(",ROUND((H77/$H79)*100,1),")")</f>
        <v>(58.6)</v>
      </c>
      <c r="K77" s="302">
        <f>B82-B77</f>
        <v>9.2910283334164401E-2</v>
      </c>
      <c r="L77" s="302">
        <f>D82-D77</f>
        <v>9.885014080459345E-3</v>
      </c>
      <c r="M77" s="302">
        <f>F82-F77</f>
        <v>6.9963587417127132E-3</v>
      </c>
      <c r="N77" s="302">
        <f>SUM(K77:M77)</f>
        <v>0.10979165615633646</v>
      </c>
    </row>
    <row r="78" spans="1:14" x14ac:dyDescent="0.2">
      <c r="A78" s="282" t="s">
        <v>365</v>
      </c>
      <c r="B78" s="302">
        <f>'Ind T6'!Q26</f>
        <v>0.64995285169211581</v>
      </c>
      <c r="C78" s="299" t="str">
        <f>CONCATENATE("(",ROUND((B78/$H79)*100,1),")")</f>
        <v>(25)</v>
      </c>
      <c r="D78" s="302">
        <f>'Ind T6'!R26</f>
        <v>0.34180787420832043</v>
      </c>
      <c r="E78" s="299" t="str">
        <f>CONCATENATE("(",ROUND((D78/$H79)*100,1),")")</f>
        <v>(13.2)</v>
      </c>
      <c r="F78" s="302">
        <f>'Ind T6'!S26</f>
        <v>8.3602358838990448E-2</v>
      </c>
      <c r="G78" s="299" t="str">
        <f>CONCATENATE("(",ROUND((F78/$H79)*100,1),")")</f>
        <v>(3.2)</v>
      </c>
      <c r="H78" s="302">
        <f t="shared" ref="H78" si="71">SUM(B78,D78,F78)</f>
        <v>1.0753630847394267</v>
      </c>
      <c r="I78" s="299" t="str">
        <f>CONCATENATE("(",ROUND((H78/$H79)*100,1),")")</f>
        <v>(41.4)</v>
      </c>
      <c r="K78" s="302">
        <f t="shared" ref="K78:K79" si="72">B83-B78</f>
        <v>0.10813502484430526</v>
      </c>
      <c r="L78" s="302">
        <f t="shared" ref="L78:L79" si="73">D83-D78</f>
        <v>2.8658087125937426E-2</v>
      </c>
      <c r="M78" s="302">
        <f t="shared" ref="M78:M79" si="74">F83-F78</f>
        <v>1.1415231873414672E-2</v>
      </c>
      <c r="N78" s="302">
        <f t="shared" ref="N78:N79" si="75">SUM(K78:M78)</f>
        <v>0.14820834384365736</v>
      </c>
    </row>
    <row r="79" spans="1:14" x14ac:dyDescent="0.2">
      <c r="A79" s="282" t="s">
        <v>363</v>
      </c>
      <c r="B79" s="302">
        <f>SUM(B77:B78)</f>
        <v>2.0113395817799167</v>
      </c>
      <c r="C79" s="299" t="str">
        <f>CONCATENATE("(",ROUND((B79/$H79)*100,1),")")</f>
        <v>(77.4)</v>
      </c>
      <c r="D79" s="302">
        <f>SUM(D77:D78)</f>
        <v>0.44871531537877429</v>
      </c>
      <c r="E79" s="299" t="str">
        <f>CONCATENATE("(",ROUND((D79/$H79)*100,1),")")</f>
        <v>(17.3)</v>
      </c>
      <c r="F79" s="302">
        <f>SUM(F77:F78)</f>
        <v>0.13694510284131181</v>
      </c>
      <c r="G79" s="299" t="str">
        <f>CONCATENATE("(",ROUND((F79/$H79)*100,1),")")</f>
        <v>(5.3)</v>
      </c>
      <c r="H79" s="302">
        <f>SUM(H77:H78)</f>
        <v>2.5970000000000026</v>
      </c>
      <c r="I79" s="299" t="str">
        <f>CONCATENATE("(",ROUND((H79/$H79)*100,1),")")</f>
        <v>(100)</v>
      </c>
      <c r="K79" s="302">
        <f t="shared" si="72"/>
        <v>0.20104530817846955</v>
      </c>
      <c r="L79" s="302">
        <f t="shared" si="73"/>
        <v>3.8543101206396757E-2</v>
      </c>
      <c r="M79" s="302">
        <f t="shared" si="74"/>
        <v>1.8411590615127399E-2</v>
      </c>
      <c r="N79" s="302">
        <f t="shared" si="75"/>
        <v>0.25799999999999368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1.4542970134219653</v>
      </c>
      <c r="C82" s="299" t="str">
        <f>CONCATENATE("(",ROUND((B82/$H84)*100,1),")")</f>
        <v>(50.9)</v>
      </c>
      <c r="D82" s="302">
        <f>'Ind T6'!W27</f>
        <v>0.1167924552509132</v>
      </c>
      <c r="E82" s="299" t="str">
        <f>CONCATENATE("(",ROUND((D82/$H84)*100,1),")")</f>
        <v>(4.1)</v>
      </c>
      <c r="F82" s="302">
        <f>'Ind T6'!X27</f>
        <v>6.0339102744034083E-2</v>
      </c>
      <c r="G82" s="299" t="str">
        <f>CONCATENATE("(",ROUND((F82/$H84)*100,1),")")</f>
        <v>(2.1)</v>
      </c>
      <c r="H82" s="302">
        <f>SUM(B82,D82,F82)</f>
        <v>1.6314285714169126</v>
      </c>
      <c r="I82" s="299" t="str">
        <f>CONCATENATE("(",ROUND((H82/$H84)*100,1),")")</f>
        <v>(57.1)</v>
      </c>
      <c r="K82" s="302">
        <f>B82-B72</f>
        <v>0.187820972081995</v>
      </c>
      <c r="L82" s="302">
        <f>D82-D72</f>
        <v>1.8402226626741486E-2</v>
      </c>
      <c r="M82" s="302">
        <f>F82-F72</f>
        <v>1.1665754795603757E-2</v>
      </c>
      <c r="N82" s="302">
        <f>SUM(K82:M82)</f>
        <v>0.21788895350434023</v>
      </c>
    </row>
    <row r="83" spans="1:14" x14ac:dyDescent="0.2">
      <c r="A83" s="282" t="s">
        <v>365</v>
      </c>
      <c r="B83" s="302">
        <f>'Ind T6'!V26</f>
        <v>0.75808787653642107</v>
      </c>
      <c r="C83" s="299" t="str">
        <f>CONCATENATE("(",ROUND((B83/$H84)*100,1),")")</f>
        <v>(26.6)</v>
      </c>
      <c r="D83" s="302">
        <f>'Ind T6'!W26</f>
        <v>0.37046596133425785</v>
      </c>
      <c r="E83" s="299" t="str">
        <f>CONCATENATE("(",ROUND((D83/$H84)*100,1),")")</f>
        <v>(13)</v>
      </c>
      <c r="F83" s="302">
        <f>'Ind T6'!X26</f>
        <v>9.501759071240512E-2</v>
      </c>
      <c r="G83" s="299" t="str">
        <f>CONCATENATE("(",ROUND((F83/$H84)*100,1),")")</f>
        <v>(3.3)</v>
      </c>
      <c r="H83" s="302">
        <f t="shared" ref="H83" si="76">SUM(B83,D83,F83)</f>
        <v>1.2235714285830841</v>
      </c>
      <c r="I83" s="299" t="str">
        <f>CONCATENATE("(",ROUND((H83/$H84)*100,1),")")</f>
        <v>(42.9)</v>
      </c>
      <c r="K83" s="302">
        <f t="shared" ref="K83:K84" si="77">B83-B73</f>
        <v>0.18161058246063633</v>
      </c>
      <c r="L83" s="302">
        <f t="shared" ref="L83:L84" si="78">D83-D73</f>
        <v>5.5319077518020898E-2</v>
      </c>
      <c r="M83" s="302">
        <f t="shared" ref="M83:M84" si="79">F83-F73</f>
        <v>2.0181386516997094E-2</v>
      </c>
      <c r="N83" s="302">
        <f t="shared" ref="N83:N84" si="80">SUM(K83:M83)</f>
        <v>0.25711104649565431</v>
      </c>
    </row>
    <row r="84" spans="1:14" x14ac:dyDescent="0.2">
      <c r="A84" s="282" t="s">
        <v>363</v>
      </c>
      <c r="B84" s="302">
        <f>SUM(B82:B83)</f>
        <v>2.2123848899583862</v>
      </c>
      <c r="C84" s="299" t="str">
        <f>CONCATENATE("(",ROUND((B84/$H84)*100,1),")")</f>
        <v>(77.5)</v>
      </c>
      <c r="D84" s="302">
        <f>SUM(D82:D83)</f>
        <v>0.48725841658517105</v>
      </c>
      <c r="E84" s="299" t="str">
        <f>CONCATENATE("(",ROUND((D84/$H84)*100,1),")")</f>
        <v>(17.1)</v>
      </c>
      <c r="F84" s="302">
        <f>SUM(F82:F83)</f>
        <v>0.15535669345643921</v>
      </c>
      <c r="G84" s="299" t="str">
        <f>CONCATENATE("(",ROUND((F84/$H84)*100,1),")")</f>
        <v>(5.4)</v>
      </c>
      <c r="H84" s="302">
        <f>SUM(H82:H83)</f>
        <v>2.8549999999999969</v>
      </c>
      <c r="I84" s="299" t="str">
        <f>CONCATENATE("(",ROUND((H84/$H84)*100,1),")")</f>
        <v>(100)</v>
      </c>
      <c r="K84" s="302">
        <f t="shared" si="77"/>
        <v>0.36943155454263121</v>
      </c>
      <c r="L84" s="302">
        <f t="shared" si="78"/>
        <v>7.3721304144762356E-2</v>
      </c>
      <c r="M84" s="302">
        <f t="shared" si="79"/>
        <v>3.1847141312600857E-2</v>
      </c>
      <c r="N84" s="302">
        <f t="shared" si="80"/>
        <v>0.47499999999999443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4.191095211485055</v>
      </c>
      <c r="C93" s="299" t="str">
        <f>CONCATENATE("(",ROUND((B93/$H95)*100,1),")")</f>
        <v>(68.7)</v>
      </c>
      <c r="D93" s="302">
        <f>'Ind T6'!M36</f>
        <v>0.13665249426422715</v>
      </c>
      <c r="E93" s="299" t="str">
        <f>CONCATENATE("(",ROUND((D93/$H95)*100,1),")")</f>
        <v>(2.2)</v>
      </c>
      <c r="F93" s="302">
        <f>'Ind T6'!N36</f>
        <v>0.21713659627194473</v>
      </c>
      <c r="G93" s="299" t="str">
        <f>CONCATENATE("(",ROUND((F93/$H95)*100,1),")")</f>
        <v>(3.6)</v>
      </c>
      <c r="H93" s="302">
        <f>SUM(B93,D93,F93)</f>
        <v>4.5448843020212273</v>
      </c>
      <c r="I93" s="299" t="str">
        <f>CONCATENATE("(",ROUND((H93/$H95)*100,1),")")</f>
        <v>(74.5)</v>
      </c>
      <c r="K93" s="302">
        <f>B98-B93</f>
        <v>-0.13492359739751958</v>
      </c>
      <c r="L93" s="302">
        <f>D98-D93</f>
        <v>-1.9062048401269627E-3</v>
      </c>
      <c r="M93" s="302">
        <f>F98-F93</f>
        <v>3.1182738583186431E-3</v>
      </c>
      <c r="N93" s="302">
        <f>SUM(K93:M93)</f>
        <v>-0.1337115283793279</v>
      </c>
    </row>
    <row r="94" spans="1:14" x14ac:dyDescent="0.2">
      <c r="A94" s="282" t="s">
        <v>365</v>
      </c>
      <c r="B94" s="302">
        <f>'Ind T6'!L35</f>
        <v>1.0548172833614373</v>
      </c>
      <c r="C94" s="299" t="str">
        <f>CONCATENATE("(",ROUND((B94/$H95)*100,1),")")</f>
        <v>(17.3)</v>
      </c>
      <c r="D94" s="302">
        <f>'Ind T6'!M35</f>
        <v>0.3510973145537945</v>
      </c>
      <c r="E94" s="299" t="str">
        <f>CONCATENATE("(",ROUND((D94/$H95)*100,1),")")</f>
        <v>(5.8)</v>
      </c>
      <c r="F94" s="302">
        <f>'Ind T6'!N35</f>
        <v>0.15020110006354431</v>
      </c>
      <c r="G94" s="299" t="str">
        <f>CONCATENATE("(",ROUND((F94/$H95)*100,1),")")</f>
        <v>(2.5)</v>
      </c>
      <c r="H94" s="302">
        <f t="shared" ref="H94" si="81">SUM(B94,D94,F94)</f>
        <v>1.5561156979787762</v>
      </c>
      <c r="I94" s="299" t="str">
        <f>CONCATENATE("(",ROUND((H94/$H95)*100,1),")")</f>
        <v>(25.5)</v>
      </c>
      <c r="K94" s="302">
        <f t="shared" ref="K94:K95" si="82">B99-B94</f>
        <v>-8.6385001351641399E-2</v>
      </c>
      <c r="L94" s="302">
        <f t="shared" ref="L94:L95" si="83">D99-D94</f>
        <v>-1.2327370204737287E-2</v>
      </c>
      <c r="M94" s="302">
        <f t="shared" ref="M94:M95" si="84">F99-F94</f>
        <v>-3.5761000642874075E-3</v>
      </c>
      <c r="N94" s="302">
        <f t="shared" ref="N94:N95" si="85">SUM(K94:M94)</f>
        <v>-0.10228847162066609</v>
      </c>
    </row>
    <row r="95" spans="1:14" x14ac:dyDescent="0.2">
      <c r="A95" s="282" t="s">
        <v>363</v>
      </c>
      <c r="B95" s="302">
        <f>SUM(B93:B94)</f>
        <v>5.2459124948464924</v>
      </c>
      <c r="C95" s="299" t="str">
        <f>CONCATENATE("(",ROUND((B95/$H95)*100,1),")")</f>
        <v>(86)</v>
      </c>
      <c r="D95" s="302">
        <f>SUM(D93:D94)</f>
        <v>0.48774980881802166</v>
      </c>
      <c r="E95" s="299" t="str">
        <f>CONCATENATE("(",ROUND((D95/$H95)*100,1),")")</f>
        <v>(8)</v>
      </c>
      <c r="F95" s="302">
        <f>SUM(F93:F94)</f>
        <v>0.36733769633548907</v>
      </c>
      <c r="G95" s="299" t="str">
        <f>CONCATENATE("(",ROUND((F95/$H95)*100,1),")")</f>
        <v>(6)</v>
      </c>
      <c r="H95" s="302">
        <f>SUM(H93:H94)</f>
        <v>6.1010000000000035</v>
      </c>
      <c r="I95" s="299" t="str">
        <f>CONCATENATE("(",ROUND((H95/$H95)*100,1),")")</f>
        <v>(100)</v>
      </c>
      <c r="K95" s="302">
        <f t="shared" si="82"/>
        <v>-0.22130859874916098</v>
      </c>
      <c r="L95" s="302">
        <f t="shared" si="83"/>
        <v>-1.4233575044864222E-2</v>
      </c>
      <c r="M95" s="302">
        <f t="shared" si="84"/>
        <v>-4.5782620596879209E-4</v>
      </c>
      <c r="N95" s="302">
        <f t="shared" si="85"/>
        <v>-0.23599999999999399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4.0561716140875355</v>
      </c>
      <c r="C98" s="299" t="str">
        <f>CONCATENATE("(",ROUND((B98/$H100)*100,1),")")</f>
        <v>(69.2)</v>
      </c>
      <c r="D98" s="302">
        <f>'Ind T6'!R36</f>
        <v>0.13474628942410019</v>
      </c>
      <c r="E98" s="299" t="str">
        <f>CONCATENATE("(",ROUND((D98/$H100)*100,1),")")</f>
        <v>(2.3)</v>
      </c>
      <c r="F98" s="302">
        <f>'Ind T6'!S36</f>
        <v>0.22025487013026337</v>
      </c>
      <c r="G98" s="299" t="str">
        <f>CONCATENATE("(",ROUND((F98/$H100)*100,1),")")</f>
        <v>(3.8)</v>
      </c>
      <c r="H98" s="302">
        <f>SUM(B98,D98,F98)</f>
        <v>4.4111727736418995</v>
      </c>
      <c r="I98" s="299" t="str">
        <f>CONCATENATE("(",ROUND((H98/$H100)*100,1),")")</f>
        <v>(75.2)</v>
      </c>
      <c r="K98" s="302">
        <f>B103-B98</f>
        <v>-0.83791064752561528</v>
      </c>
      <c r="L98" s="302">
        <f>D103-D98</f>
        <v>-2.2632659400360702E-2</v>
      </c>
      <c r="M98" s="302">
        <f>F103-F98</f>
        <v>-3.2014701199917311E-2</v>
      </c>
      <c r="N98" s="302">
        <f>SUM(K98:M98)</f>
        <v>-0.89255800812589337</v>
      </c>
    </row>
    <row r="99" spans="1:14" x14ac:dyDescent="0.2">
      <c r="A99" s="282" t="s">
        <v>365</v>
      </c>
      <c r="B99" s="302">
        <f>'Ind T6'!Q35</f>
        <v>0.96843228200979592</v>
      </c>
      <c r="C99" s="299" t="str">
        <f>CONCATENATE("(",ROUND((B99/$H100)*100,1),")")</f>
        <v>(16.5)</v>
      </c>
      <c r="D99" s="302">
        <f>'Ind T6'!R35</f>
        <v>0.33876994434905722</v>
      </c>
      <c r="E99" s="299" t="str">
        <f>CONCATENATE("(",ROUND((D99/$H100)*100,1),")")</f>
        <v>(5.8)</v>
      </c>
      <c r="F99" s="302">
        <f>'Ind T6'!S35</f>
        <v>0.14662499999925691</v>
      </c>
      <c r="G99" s="299" t="str">
        <f>CONCATENATE("(",ROUND((F99/$H100)*100,1),")")</f>
        <v>(2.5)</v>
      </c>
      <c r="H99" s="302">
        <f t="shared" ref="H99" si="86">SUM(B99,D99,F99)</f>
        <v>1.45382722635811</v>
      </c>
      <c r="I99" s="299" t="str">
        <f>CONCATENATE("(",ROUND((H99/$H100)*100,1),")")</f>
        <v>(24.8)</v>
      </c>
      <c r="K99" s="302">
        <f t="shared" ref="K99:K100" si="87">B104-B99</f>
        <v>-0.24647586939305188</v>
      </c>
      <c r="L99" s="302">
        <f t="shared" ref="L99:L100" si="88">D104-D99</f>
        <v>-7.2280920878772359E-2</v>
      </c>
      <c r="M99" s="302">
        <f t="shared" ref="M99:M100" si="89">F104-F99</f>
        <v>-2.1685201602297005E-2</v>
      </c>
      <c r="N99" s="302">
        <f t="shared" ref="N99:N100" si="90">SUM(K99:M99)</f>
        <v>-0.34044199187412127</v>
      </c>
    </row>
    <row r="100" spans="1:14" x14ac:dyDescent="0.2">
      <c r="A100" s="282" t="s">
        <v>363</v>
      </c>
      <c r="B100" s="302">
        <f>SUM(B98:B99)</f>
        <v>5.0246038960973314</v>
      </c>
      <c r="C100" s="299" t="str">
        <f>CONCATENATE("(",ROUND((B100/$H100)*100,1),")")</f>
        <v>(85.7)</v>
      </c>
      <c r="D100" s="302">
        <f>SUM(D98:D99)</f>
        <v>0.47351623377315744</v>
      </c>
      <c r="E100" s="299" t="str">
        <f>CONCATENATE("(",ROUND((D100/$H100)*100,1),")")</f>
        <v>(8.1)</v>
      </c>
      <c r="F100" s="302">
        <f>SUM(F98:F99)</f>
        <v>0.36687987012952028</v>
      </c>
      <c r="G100" s="299" t="str">
        <f>CONCATENATE("(",ROUND((F100/$H100)*100,1),")")</f>
        <v>(6.3)</v>
      </c>
      <c r="H100" s="302">
        <f>SUM(H98:H99)</f>
        <v>5.8650000000000091</v>
      </c>
      <c r="I100" s="299" t="str">
        <f>CONCATENATE("(",ROUND((H100/$H100)*100,1),")")</f>
        <v>(100)</v>
      </c>
      <c r="K100" s="302">
        <f t="shared" si="87"/>
        <v>-1.0843865169186673</v>
      </c>
      <c r="L100" s="302">
        <f t="shared" si="88"/>
        <v>-9.4913580279133103E-2</v>
      </c>
      <c r="M100" s="302">
        <f t="shared" si="89"/>
        <v>-5.3699902802214317E-2</v>
      </c>
      <c r="N100" s="302">
        <f t="shared" si="90"/>
        <v>-1.2330000000000148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3.2182609665619202</v>
      </c>
      <c r="C103" s="299" t="str">
        <f>CONCATENATE("(",ROUND((B103/$H105)*100,1),")")</f>
        <v>(69.5)</v>
      </c>
      <c r="D103" s="302">
        <f>'Ind T6'!W36</f>
        <v>0.11211363002373949</v>
      </c>
      <c r="E103" s="299" t="str">
        <f>CONCATENATE("(",ROUND((D103/$H105)*100,1),")")</f>
        <v>(2.4)</v>
      </c>
      <c r="F103" s="302">
        <f>'Ind T6'!X36</f>
        <v>0.18824016893034606</v>
      </c>
      <c r="G103" s="299" t="str">
        <f>CONCATENATE("(",ROUND((F103/$H105)*100,1),")")</f>
        <v>(4.1)</v>
      </c>
      <c r="H103" s="302">
        <f>SUM(B103,D103,F103)</f>
        <v>3.5186147655160056</v>
      </c>
      <c r="I103" s="299" t="str">
        <f>CONCATENATE("(",ROUND((H103/$H105)*100,1),")")</f>
        <v>(76)</v>
      </c>
      <c r="K103" s="302">
        <f>B103-B93</f>
        <v>-0.97283424492313486</v>
      </c>
      <c r="L103" s="302">
        <f>D103-D93</f>
        <v>-2.4538864240487665E-2</v>
      </c>
      <c r="M103" s="302">
        <f>F103-F93</f>
        <v>-2.8896427341598668E-2</v>
      </c>
      <c r="N103" s="302">
        <f>SUM(K103:M103)</f>
        <v>-1.0262695365052212</v>
      </c>
    </row>
    <row r="104" spans="1:14" x14ac:dyDescent="0.2">
      <c r="A104" s="282" t="s">
        <v>365</v>
      </c>
      <c r="B104" s="302">
        <f>'Ind T6'!V35</f>
        <v>0.72195641261674404</v>
      </c>
      <c r="C104" s="299" t="str">
        <f>CONCATENATE("(",ROUND((B104/$H105)*100,1),")")</f>
        <v>(15.6)</v>
      </c>
      <c r="D104" s="302">
        <f>'Ind T6'!W35</f>
        <v>0.26648902347028486</v>
      </c>
      <c r="E104" s="299" t="str">
        <f>CONCATENATE("(",ROUND((D104/$H105)*100,1),")")</f>
        <v>(5.8)</v>
      </c>
      <c r="F104" s="302">
        <f>'Ind T6'!X35</f>
        <v>0.1249397983969599</v>
      </c>
      <c r="G104" s="299" t="str">
        <f>CONCATENATE("(",ROUND((F104/$H105)*100,1),")")</f>
        <v>(2.7)</v>
      </c>
      <c r="H104" s="302">
        <f t="shared" ref="H104" si="91">SUM(B104,D104,F104)</f>
        <v>1.1133852344839887</v>
      </c>
      <c r="I104" s="299" t="str">
        <f>CONCATENATE("(",ROUND((H104/$H105)*100,1),")")</f>
        <v>(24)</v>
      </c>
      <c r="K104" s="302">
        <f t="shared" ref="K104:K105" si="92">B104-B94</f>
        <v>-0.33286087074469328</v>
      </c>
      <c r="L104" s="302">
        <f t="shared" ref="L104:L105" si="93">D104-D94</f>
        <v>-8.4608291083509646E-2</v>
      </c>
      <c r="M104" s="302">
        <f t="shared" ref="M104:M105" si="94">F104-F94</f>
        <v>-2.5261301666584413E-2</v>
      </c>
      <c r="N104" s="302">
        <f t="shared" ref="N104:N105" si="95">SUM(K104:M104)</f>
        <v>-0.44273046349478734</v>
      </c>
    </row>
    <row r="105" spans="1:14" x14ac:dyDescent="0.2">
      <c r="A105" s="282" t="s">
        <v>363</v>
      </c>
      <c r="B105" s="302">
        <f>SUM(B103:B104)</f>
        <v>3.9402173791786641</v>
      </c>
      <c r="C105" s="299" t="str">
        <f>CONCATENATE("(",ROUND((B105/$H105)*100,1),")")</f>
        <v>(85.1)</v>
      </c>
      <c r="D105" s="302">
        <f>SUM(D103:D104)</f>
        <v>0.37860265349402433</v>
      </c>
      <c r="E105" s="299" t="str">
        <f>CONCATENATE("(",ROUND((D105/$H105)*100,1),")")</f>
        <v>(8.2)</v>
      </c>
      <c r="F105" s="302">
        <f>SUM(F103:F104)</f>
        <v>0.31317996732730596</v>
      </c>
      <c r="G105" s="299" t="str">
        <f>CONCATENATE("(",ROUND((F105/$H105)*100,1),")")</f>
        <v>(6.8)</v>
      </c>
      <c r="H105" s="302">
        <f>SUM(H103:H104)</f>
        <v>4.6319999999999943</v>
      </c>
      <c r="I105" s="299" t="str">
        <f>CONCATENATE("(",ROUND((H105/$H105)*100,1),")")</f>
        <v>(100)</v>
      </c>
      <c r="K105" s="302">
        <f t="shared" si="92"/>
        <v>-1.3056951156678283</v>
      </c>
      <c r="L105" s="302">
        <f t="shared" si="93"/>
        <v>-0.10914715532399732</v>
      </c>
      <c r="M105" s="302">
        <f t="shared" si="94"/>
        <v>-5.4157729008183109E-2</v>
      </c>
      <c r="N105" s="302">
        <f t="shared" si="95"/>
        <v>-1.4690000000000087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13.743622106024047</v>
      </c>
      <c r="C114" s="299" t="str">
        <f>CONCATENATE("(",ROUND((B114/$H116)*100,1),")")</f>
        <v>(65.9)</v>
      </c>
      <c r="D114" s="302">
        <f>'Ind T6'!M45</f>
        <v>0.58446516478476807</v>
      </c>
      <c r="E114" s="299" t="str">
        <f>CONCATENATE("(",ROUND((D114/$H116)*100,1),")")</f>
        <v>(2.8)</v>
      </c>
      <c r="F114" s="302">
        <f>'Ind T6'!N45</f>
        <v>1.3898775693841927</v>
      </c>
      <c r="G114" s="299" t="str">
        <f>CONCATENATE("(",ROUND((F114/$H116)*100,1),")")</f>
        <v>(6.7)</v>
      </c>
      <c r="H114" s="302">
        <f>SUM(B114,D114,F114)</f>
        <v>15.717964840193009</v>
      </c>
      <c r="I114" s="299" t="str">
        <f>CONCATENATE("(",ROUND((H114/$H116)*100,1),")")</f>
        <v>(75.3)</v>
      </c>
      <c r="K114" s="302">
        <f>B119-B114</f>
        <v>-1.0931496800249381</v>
      </c>
      <c r="L114" s="302">
        <f>D119-D114</f>
        <v>-4.3562352634878621E-2</v>
      </c>
      <c r="M114" s="302">
        <f>F119-F114</f>
        <v>-0.10668092142800023</v>
      </c>
      <c r="N114" s="302">
        <f>SUM(K114:M114)</f>
        <v>-1.243392954087817</v>
      </c>
    </row>
    <row r="115" spans="1:14" x14ac:dyDescent="0.2">
      <c r="A115" s="282" t="s">
        <v>365</v>
      </c>
      <c r="B115" s="302">
        <f>'Ind T6'!L44</f>
        <v>3.2095998895524342</v>
      </c>
      <c r="C115" s="299" t="str">
        <f>CONCATENATE("(",ROUND((B115/$H116)*100,1),")")</f>
        <v>(15.4)</v>
      </c>
      <c r="D115" s="302">
        <f>'Ind T6'!M44</f>
        <v>1.2931598346016704</v>
      </c>
      <c r="E115" s="299" t="str">
        <f>CONCATENATE("(",ROUND((D115/$H116)*100,1),")")</f>
        <v>(6.2)</v>
      </c>
      <c r="F115" s="302">
        <f>'Ind T6'!N44</f>
        <v>0.63927543565290268</v>
      </c>
      <c r="G115" s="299" t="str">
        <f>CONCATENATE("(",ROUND((F115/$H116)*100,1),")")</f>
        <v>(3.1)</v>
      </c>
      <c r="H115" s="302">
        <f t="shared" ref="H115" si="96">SUM(B115,D115,F115)</f>
        <v>5.1420351598070075</v>
      </c>
      <c r="I115" s="299" t="str">
        <f>CONCATENATE("(",ROUND((H115/$H116)*100,1),")")</f>
        <v>(24.7)</v>
      </c>
      <c r="K115" s="302">
        <f t="shared" ref="K115:K116" si="97">B120-B115</f>
        <v>-0.23158144847799012</v>
      </c>
      <c r="L115" s="302">
        <f t="shared" ref="L115:L116" si="98">D120-D115</f>
        <v>-9.1130190906059561E-2</v>
      </c>
      <c r="M115" s="302">
        <f t="shared" ref="M115:M116" si="99">F120-F115</f>
        <v>-6.689540652815551E-2</v>
      </c>
      <c r="N115" s="302">
        <f t="shared" ref="N115:N116" si="100">SUM(K115:M115)</f>
        <v>-0.38960704591220519</v>
      </c>
    </row>
    <row r="116" spans="1:14" x14ac:dyDescent="0.2">
      <c r="A116" s="282" t="s">
        <v>363</v>
      </c>
      <c r="B116" s="302">
        <f>SUM(B114:B115)</f>
        <v>16.953221995576481</v>
      </c>
      <c r="C116" s="299" t="str">
        <f>CONCATENATE("(",ROUND((B116/$H116)*100,1),")")</f>
        <v>(81.3)</v>
      </c>
      <c r="D116" s="302">
        <f>SUM(D114:D115)</f>
        <v>1.8776249993864385</v>
      </c>
      <c r="E116" s="299" t="str">
        <f>CONCATENATE("(",ROUND((D116/$H116)*100,1),")")</f>
        <v>(9)</v>
      </c>
      <c r="F116" s="302">
        <f>SUM(F114:F115)</f>
        <v>2.0291530050370952</v>
      </c>
      <c r="G116" s="299" t="str">
        <f>CONCATENATE("(",ROUND((F116/$H116)*100,1),")")</f>
        <v>(9.7)</v>
      </c>
      <c r="H116" s="302">
        <f>SUM(H114:H115)</f>
        <v>20.860000000000017</v>
      </c>
      <c r="I116" s="299" t="str">
        <f>CONCATENATE("(",ROUND((H116/$H116)*100,1),")")</f>
        <v>(100)</v>
      </c>
      <c r="K116" s="302">
        <f t="shared" si="97"/>
        <v>-1.3247311285029291</v>
      </c>
      <c r="L116" s="302">
        <f t="shared" si="98"/>
        <v>-0.13469254354093829</v>
      </c>
      <c r="M116" s="302">
        <f t="shared" si="99"/>
        <v>-0.17357632795615552</v>
      </c>
      <c r="N116" s="302">
        <f t="shared" si="100"/>
        <v>-1.6330000000000229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12.650472425999109</v>
      </c>
      <c r="C119" s="299" t="str">
        <f>CONCATENATE("(",ROUND((B119/$H121)*100,1),")")</f>
        <v>(65.8)</v>
      </c>
      <c r="D119" s="302">
        <f>'Ind T6'!R45</f>
        <v>0.54090281214988944</v>
      </c>
      <c r="E119" s="299" t="str">
        <f>CONCATENATE("(",ROUND((D119/$H121)*100,1),")")</f>
        <v>(2.8)</v>
      </c>
      <c r="F119" s="302">
        <f>'Ind T6'!S45</f>
        <v>1.2831966479561925</v>
      </c>
      <c r="G119" s="299" t="str">
        <f>CONCATENATE("(",ROUND((F119/$H121)*100,1),")")</f>
        <v>(6.7)</v>
      </c>
      <c r="H119" s="302">
        <f>SUM(B119,D119,F119)</f>
        <v>14.47457188610519</v>
      </c>
      <c r="I119" s="299" t="str">
        <f>CONCATENATE("(",ROUND((H119/$H121)*100,1),")")</f>
        <v>(75.3)</v>
      </c>
      <c r="K119" s="302">
        <f>B124-B119</f>
        <v>-1.5095318219131872</v>
      </c>
      <c r="L119" s="302">
        <f>D124-D119</f>
        <v>-5.538502161359754E-2</v>
      </c>
      <c r="M119" s="302">
        <f>F124-F119</f>
        <v>-9.6527245248454241E-2</v>
      </c>
      <c r="N119" s="302">
        <f>SUM(K119:M119)</f>
        <v>-1.6614440887752391</v>
      </c>
    </row>
    <row r="120" spans="1:14" x14ac:dyDescent="0.2">
      <c r="A120" s="282" t="s">
        <v>365</v>
      </c>
      <c r="B120" s="302">
        <f>'Ind T6'!Q44</f>
        <v>2.9780184410744441</v>
      </c>
      <c r="C120" s="299" t="str">
        <f>CONCATENATE("(",ROUND((B120/$H121)*100,1),")")</f>
        <v>(15.5)</v>
      </c>
      <c r="D120" s="302">
        <f>'Ind T6'!R44</f>
        <v>1.2020296436956108</v>
      </c>
      <c r="E120" s="299" t="str">
        <f>CONCATENATE("(",ROUND((D120/$H121)*100,1),")")</f>
        <v>(6.3)</v>
      </c>
      <c r="F120" s="302">
        <f>'Ind T6'!S44</f>
        <v>0.57238002912474717</v>
      </c>
      <c r="G120" s="299" t="str">
        <f>CONCATENATE("(",ROUND((F120/$H121)*100,1),")")</f>
        <v>(3)</v>
      </c>
      <c r="H120" s="302">
        <f t="shared" ref="H120" si="101">SUM(B120,D120,F120)</f>
        <v>4.7524281138948021</v>
      </c>
      <c r="I120" s="299" t="str">
        <f>CONCATENATE("(",ROUND((H120/$H121)*100,1),")")</f>
        <v>(24.7)</v>
      </c>
      <c r="K120" s="302">
        <f t="shared" ref="K120:K121" si="102">B125-B120</f>
        <v>-0.26151591354544346</v>
      </c>
      <c r="L120" s="302">
        <f t="shared" ref="L120:L121" si="103">D125-D120</f>
        <v>-0.10535660921779977</v>
      </c>
      <c r="M120" s="302">
        <f t="shared" ref="M120:M121" si="104">F125-F120</f>
        <v>-6.0683388461499899E-2</v>
      </c>
      <c r="N120" s="302">
        <f t="shared" ref="N120:N121" si="105">SUM(K120:M120)</f>
        <v>-0.42755591122474312</v>
      </c>
    </row>
    <row r="121" spans="1:14" x14ac:dyDescent="0.2">
      <c r="A121" s="282" t="s">
        <v>363</v>
      </c>
      <c r="B121" s="302">
        <f>SUM(B119:B120)</f>
        <v>15.628490867073552</v>
      </c>
      <c r="C121" s="299" t="str">
        <f>CONCATENATE("(",ROUND((B121/$H121)*100,1),")")</f>
        <v>(81.3)</v>
      </c>
      <c r="D121" s="302">
        <f>SUM(D119:D120)</f>
        <v>1.7429324558455002</v>
      </c>
      <c r="E121" s="299" t="str">
        <f>CONCATENATE("(",ROUND((D121/$H121)*100,1),")")</f>
        <v>(9.1)</v>
      </c>
      <c r="F121" s="302">
        <f>SUM(F119:F120)</f>
        <v>1.8555766770809397</v>
      </c>
      <c r="G121" s="299" t="str">
        <f>CONCATENATE("(",ROUND((F121/$H121)*100,1),")")</f>
        <v>(9.7)</v>
      </c>
      <c r="H121" s="302">
        <f>SUM(H119:H120)</f>
        <v>19.226999999999993</v>
      </c>
      <c r="I121" s="299" t="str">
        <f>CONCATENATE("(",ROUND((H121/$H121)*100,1),")")</f>
        <v>(100)</v>
      </c>
      <c r="K121" s="302">
        <f t="shared" si="102"/>
        <v>-1.7710477354586303</v>
      </c>
      <c r="L121" s="302">
        <f t="shared" si="103"/>
        <v>-0.16074163083139714</v>
      </c>
      <c r="M121" s="302">
        <f t="shared" si="104"/>
        <v>-0.15721063370995414</v>
      </c>
      <c r="N121" s="302">
        <f t="shared" si="105"/>
        <v>-2.0889999999999818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11.140940604085921</v>
      </c>
      <c r="C124" s="299" t="str">
        <f>CONCATENATE("(",ROUND((B124/$H126)*100,1),")")</f>
        <v>(65)</v>
      </c>
      <c r="D124" s="302">
        <f>'Ind T6'!W45</f>
        <v>0.4855177905362919</v>
      </c>
      <c r="E124" s="299" t="str">
        <f>CONCATENATE("(",ROUND((D124/$H126)*100,1),")")</f>
        <v>(2.8)</v>
      </c>
      <c r="F124" s="302">
        <f>'Ind T6'!X45</f>
        <v>1.1866694027077382</v>
      </c>
      <c r="G124" s="299" t="str">
        <f>CONCATENATE("(",ROUND((F124/$H126)*100,1),")")</f>
        <v>(6.9)</v>
      </c>
      <c r="H124" s="302">
        <f>SUM(B124,D124,F124)</f>
        <v>12.813127797329951</v>
      </c>
      <c r="I124" s="299" t="str">
        <f>CONCATENATE("(",ROUND((H124/$H126)*100,1),")")</f>
        <v>(74.8)</v>
      </c>
      <c r="K124" s="302">
        <f>B124-B114</f>
        <v>-2.6026815019381253</v>
      </c>
      <c r="L124" s="302">
        <f>D124-D114</f>
        <v>-9.8947374248476161E-2</v>
      </c>
      <c r="M124" s="302">
        <f>F124-F114</f>
        <v>-0.20320816667645447</v>
      </c>
      <c r="N124" s="302">
        <f>SUM(K124:M124)</f>
        <v>-2.9048370428630559</v>
      </c>
    </row>
    <row r="125" spans="1:14" x14ac:dyDescent="0.2">
      <c r="A125" s="282" t="s">
        <v>365</v>
      </c>
      <c r="B125" s="302">
        <f>'Ind T6'!V44</f>
        <v>2.7165025275290007</v>
      </c>
      <c r="C125" s="299" t="str">
        <f>CONCATENATE("(",ROUND((B125/$H126)*100,1),")")</f>
        <v>(15.9)</v>
      </c>
      <c r="D125" s="302">
        <f>'Ind T6'!W44</f>
        <v>1.0966730344778111</v>
      </c>
      <c r="E125" s="299" t="str">
        <f>CONCATENATE("(",ROUND((D125/$H126)*100,1),")")</f>
        <v>(6.4)</v>
      </c>
      <c r="F125" s="302">
        <f>'Ind T6'!X44</f>
        <v>0.51169664066324727</v>
      </c>
      <c r="G125" s="299" t="str">
        <f>CONCATENATE("(",ROUND((F125/$H126)*100,1),")")</f>
        <v>(3)</v>
      </c>
      <c r="H125" s="302">
        <f t="shared" ref="H125" si="106">SUM(B125,D125,F125)</f>
        <v>4.3248722026700595</v>
      </c>
      <c r="I125" s="299" t="str">
        <f>CONCATENATE("(",ROUND((H125/$H126)*100,1),")")</f>
        <v>(25.2)</v>
      </c>
      <c r="K125" s="302">
        <f t="shared" ref="K125:K126" si="107">B125-B115</f>
        <v>-0.49309736202343357</v>
      </c>
      <c r="L125" s="302">
        <f t="shared" ref="L125:L126" si="108">D125-D115</f>
        <v>-0.19648680012385933</v>
      </c>
      <c r="M125" s="302">
        <f t="shared" ref="M125:M126" si="109">F125-F115</f>
        <v>-0.12757879498965541</v>
      </c>
      <c r="N125" s="302">
        <f t="shared" ref="N125:N126" si="110">SUM(K125:M125)</f>
        <v>-0.81716295713694831</v>
      </c>
    </row>
    <row r="126" spans="1:14" x14ac:dyDescent="0.2">
      <c r="A126" s="282" t="s">
        <v>363</v>
      </c>
      <c r="B126" s="302">
        <f>SUM(B124:B125)</f>
        <v>13.857443131614922</v>
      </c>
      <c r="C126" s="299" t="str">
        <f>CONCATENATE("(",ROUND((B126/$H126)*100,1),")")</f>
        <v>(80.9)</v>
      </c>
      <c r="D126" s="302">
        <f>SUM(D124:D125)</f>
        <v>1.582190825014103</v>
      </c>
      <c r="E126" s="299" t="str">
        <f>CONCATENATE("(",ROUND((D126/$H126)*100,1),")")</f>
        <v>(9.2)</v>
      </c>
      <c r="F126" s="302">
        <f>SUM(F124:F125)</f>
        <v>1.6983660433709855</v>
      </c>
      <c r="G126" s="299" t="str">
        <f>CONCATENATE("(",ROUND((F126/$H126)*100,1),")")</f>
        <v>(9.9)</v>
      </c>
      <c r="H126" s="302">
        <f>SUM(H124:H125)</f>
        <v>17.138000000000012</v>
      </c>
      <c r="I126" s="299" t="str">
        <f>CONCATENATE("(",ROUND((H126/$H126)*100,1),")")</f>
        <v>(100)</v>
      </c>
      <c r="K126" s="302">
        <f t="shared" si="107"/>
        <v>-3.0957788639615593</v>
      </c>
      <c r="L126" s="302">
        <f t="shared" si="108"/>
        <v>-0.29543417437233543</v>
      </c>
      <c r="M126" s="302">
        <f t="shared" si="109"/>
        <v>-0.33078696166610966</v>
      </c>
      <c r="N126" s="302">
        <f t="shared" si="110"/>
        <v>-3.7220000000000044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2.5610404019178201</v>
      </c>
      <c r="C135" s="299" t="str">
        <f>CONCATENATE("(",ROUND((B135/$H137)*100,1),")")</f>
        <v>(65.2)</v>
      </c>
      <c r="D135" s="302">
        <f>'Ind T6'!M54</f>
        <v>3.9324680762066203E-2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2.6003650826798865</v>
      </c>
      <c r="I135" s="299" t="str">
        <f>CONCATENATE("(",ROUND((H135/$H137)*100,1),")")</f>
        <v>(66.2)</v>
      </c>
      <c r="K135" s="302">
        <f>B140-B135</f>
        <v>-9.9575627754997509E-2</v>
      </c>
      <c r="L135" s="302">
        <f>D140-D135</f>
        <v>-7.0132592326160176E-4</v>
      </c>
      <c r="M135" s="302">
        <f>F140-F135</f>
        <v>0</v>
      </c>
      <c r="N135" s="302">
        <f>SUM(K135:M135)</f>
        <v>-0.10027695367825912</v>
      </c>
    </row>
    <row r="136" spans="1:14" x14ac:dyDescent="0.2">
      <c r="A136" s="282" t="s">
        <v>365</v>
      </c>
      <c r="B136" s="302">
        <f>'Ind T6'!L53</f>
        <v>0.7869872304809542</v>
      </c>
      <c r="C136" s="299" t="str">
        <f>CONCATENATE("(",ROUND((B136/$H137)*100,1),")")</f>
        <v>(20)</v>
      </c>
      <c r="D136" s="302">
        <f>'Ind T6'!M53</f>
        <v>0.21422901403196049</v>
      </c>
      <c r="E136" s="299" t="str">
        <f>CONCATENATE("(",ROUND((D136/$H137)*100,1),")")</f>
        <v>(5.5)</v>
      </c>
      <c r="F136" s="302">
        <f>'Ind T6'!N53</f>
        <v>0.32841867280719417</v>
      </c>
      <c r="G136" s="299" t="str">
        <f>CONCATENATE("(",ROUND((F136/$H137)*100,1),")")</f>
        <v>(8.4)</v>
      </c>
      <c r="H136" s="302">
        <f t="shared" ref="H136" si="111">SUM(B136,D136,F136)</f>
        <v>1.3296349173201087</v>
      </c>
      <c r="I136" s="299" t="str">
        <f>CONCATENATE("(",ROUND((H136/$H137)*100,1),")")</f>
        <v>(33.8)</v>
      </c>
      <c r="K136" s="302">
        <f t="shared" ref="K136:K137" si="112">B141-B136</f>
        <v>-1.8594327233692143E-2</v>
      </c>
      <c r="L136" s="302">
        <f t="shared" ref="L136:L137" si="113">D141-D136</f>
        <v>-6.934046282012607E-3</v>
      </c>
      <c r="M136" s="302">
        <f t="shared" ref="M136:M137" si="114">F141-F136</f>
        <v>-1.5194672806027765E-2</v>
      </c>
      <c r="N136" s="302">
        <f t="shared" ref="N136:N137" si="115">SUM(K136:M136)</f>
        <v>-4.0723046321732514E-2</v>
      </c>
    </row>
    <row r="137" spans="1:14" x14ac:dyDescent="0.2">
      <c r="A137" s="282" t="s">
        <v>363</v>
      </c>
      <c r="B137" s="302">
        <f>SUM(B135:B136)</f>
        <v>3.3480276323987743</v>
      </c>
      <c r="C137" s="299" t="str">
        <f>CONCATENATE("(",ROUND((B137/$H137)*100,1),")")</f>
        <v>(85.2)</v>
      </c>
      <c r="D137" s="302">
        <f>SUM(D135:D136)</f>
        <v>0.25355369479402667</v>
      </c>
      <c r="E137" s="299" t="str">
        <f>CONCATENATE("(",ROUND((D137/$H137)*100,1),")")</f>
        <v>(6.5)</v>
      </c>
      <c r="F137" s="302">
        <f>SUM(F135:F136)</f>
        <v>0.32841867280719417</v>
      </c>
      <c r="G137" s="299" t="str">
        <f>CONCATENATE("(",ROUND((F137/$H137)*100,1),")")</f>
        <v>(8.4)</v>
      </c>
      <c r="H137" s="302">
        <f>SUM(H135:H136)</f>
        <v>3.9299999999999953</v>
      </c>
      <c r="I137" s="299" t="str">
        <f>CONCATENATE("(",ROUND((H137/$H137)*100,1),")")</f>
        <v>(100)</v>
      </c>
      <c r="K137" s="302">
        <f t="shared" si="112"/>
        <v>-0.11816995498868987</v>
      </c>
      <c r="L137" s="302">
        <f t="shared" si="113"/>
        <v>-7.6353722052741879E-3</v>
      </c>
      <c r="M137" s="302">
        <f t="shared" si="114"/>
        <v>-1.5194672806027765E-2</v>
      </c>
      <c r="N137" s="302">
        <f t="shared" si="115"/>
        <v>-0.14099999999999183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2.4614647741628226</v>
      </c>
      <c r="C140" s="299" t="str">
        <f>CONCATENATE("(",ROUND((B140/$H142)*100,1),")")</f>
        <v>(65)</v>
      </c>
      <c r="D140" s="302">
        <f>'Ind T6'!R54</f>
        <v>3.8623354838804601E-2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2.500088129001627</v>
      </c>
      <c r="I140" s="299" t="str">
        <f>CONCATENATE("(",ROUND((H140/$H142)*100,1),")")</f>
        <v>(66)</v>
      </c>
      <c r="K140" s="302">
        <f>B145-B140</f>
        <v>1.8295244558155233E-3</v>
      </c>
      <c r="L140" s="302">
        <f>D145-D140</f>
        <v>1.7023140220690583E-3</v>
      </c>
      <c r="M140" s="302">
        <f>F145-F140</f>
        <v>0</v>
      </c>
      <c r="N140" s="302">
        <f>SUM(K140:M140)</f>
        <v>3.5318384778845816E-3</v>
      </c>
    </row>
    <row r="141" spans="1:14" x14ac:dyDescent="0.2">
      <c r="A141" s="282" t="s">
        <v>365</v>
      </c>
      <c r="B141" s="302">
        <f>'Ind T6'!Q53</f>
        <v>0.76839290324726206</v>
      </c>
      <c r="C141" s="299" t="str">
        <f>CONCATENATE("(",ROUND((B141/$H142)*100,1),")")</f>
        <v>(20.3)</v>
      </c>
      <c r="D141" s="302">
        <f>'Ind T6'!R53</f>
        <v>0.20729496774994788</v>
      </c>
      <c r="E141" s="299" t="str">
        <f>CONCATENATE("(",ROUND((D141/$H142)*100,1),")")</f>
        <v>(5.5)</v>
      </c>
      <c r="F141" s="302">
        <f>'Ind T6'!S53</f>
        <v>0.3132240000011664</v>
      </c>
      <c r="G141" s="299" t="str">
        <f>CONCATENATE("(",ROUND((F141/$H142)*100,1),")")</f>
        <v>(8.3)</v>
      </c>
      <c r="H141" s="302">
        <f t="shared" ref="H141" si="116">SUM(B141,D141,F141)</f>
        <v>1.2889118709983762</v>
      </c>
      <c r="I141" s="299" t="str">
        <f>CONCATENATE("(",ROUND((H141/$H142)*100,1),")")</f>
        <v>(34)</v>
      </c>
      <c r="K141" s="302">
        <f t="shared" ref="K141:K142" si="117">B146-B141</f>
        <v>2.5386052237646783E-2</v>
      </c>
      <c r="L141" s="302">
        <f t="shared" ref="L141:L142" si="118">D146-D141</f>
        <v>2.8229910547535042E-3</v>
      </c>
      <c r="M141" s="302">
        <f t="shared" ref="M141:M142" si="119">F146-F141</f>
        <v>-7.4088177028636126E-4</v>
      </c>
      <c r="N141" s="302">
        <f t="shared" ref="N141:N142" si="120">SUM(K141:M141)</f>
        <v>2.7468161522113926E-2</v>
      </c>
    </row>
    <row r="142" spans="1:14" x14ac:dyDescent="0.2">
      <c r="A142" s="282" t="s">
        <v>363</v>
      </c>
      <c r="B142" s="302">
        <f>SUM(B140:B141)</f>
        <v>3.2298576774100844</v>
      </c>
      <c r="C142" s="299" t="str">
        <f>CONCATENATE("(",ROUND((B142/$H142)*100,1),")")</f>
        <v>(85.2)</v>
      </c>
      <c r="D142" s="302">
        <f>SUM(D140:D141)</f>
        <v>0.24591832258875249</v>
      </c>
      <c r="E142" s="299" t="str">
        <f>CONCATENATE("(",ROUND((D142/$H142)*100,1),")")</f>
        <v>(6.5)</v>
      </c>
      <c r="F142" s="302">
        <f>SUM(F140:F141)</f>
        <v>0.3132240000011664</v>
      </c>
      <c r="G142" s="299" t="str">
        <f>CONCATENATE("(",ROUND((F142/$H142)*100,1),")")</f>
        <v>(8.3)</v>
      </c>
      <c r="H142" s="302">
        <f>SUM(H140:H141)</f>
        <v>3.7890000000000033</v>
      </c>
      <c r="I142" s="299" t="str">
        <f>CONCATENATE("(",ROUND((H142/$H142)*100,1),")")</f>
        <v>(100)</v>
      </c>
      <c r="K142" s="302">
        <f t="shared" si="117"/>
        <v>2.7215576693462751E-2</v>
      </c>
      <c r="L142" s="302">
        <f t="shared" si="118"/>
        <v>4.5253050768225556E-3</v>
      </c>
      <c r="M142" s="302">
        <f t="shared" si="119"/>
        <v>-7.4088177028636126E-4</v>
      </c>
      <c r="N142" s="302">
        <f t="shared" si="120"/>
        <v>3.0999999999998945E-2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2.4632942986186381</v>
      </c>
      <c r="C145" s="299" t="str">
        <f>CONCATENATE("(",ROUND((B145/$H147)*100,1),")")</f>
        <v>(64.5)</v>
      </c>
      <c r="D145" s="302">
        <f>'Ind T6'!W54</f>
        <v>4.0325668860873659E-2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2.5036199674795117</v>
      </c>
      <c r="I145" s="299" t="str">
        <f>CONCATENATE("(",ROUND((H145/$H147)*100,1),")")</f>
        <v>(65.5)</v>
      </c>
      <c r="K145" s="302">
        <f>B145-B135</f>
        <v>-9.7746103299181986E-2</v>
      </c>
      <c r="L145" s="302">
        <f>D145-D135</f>
        <v>1.0009880988074565E-3</v>
      </c>
      <c r="M145" s="302">
        <f>F145-F135</f>
        <v>0</v>
      </c>
      <c r="N145" s="302">
        <f>SUM(K145:M145)</f>
        <v>-9.6745115200374529E-2</v>
      </c>
    </row>
    <row r="146" spans="1:14" x14ac:dyDescent="0.2">
      <c r="A146" s="282" t="s">
        <v>365</v>
      </c>
      <c r="B146" s="302">
        <f>'Ind T6'!V53</f>
        <v>0.79377895548490884</v>
      </c>
      <c r="C146" s="299" t="str">
        <f>CONCATENATE("(",ROUND((B146/$H147)*100,1),")")</f>
        <v>(20.8)</v>
      </c>
      <c r="D146" s="302">
        <f>'Ind T6'!W53</f>
        <v>0.21011795880470138</v>
      </c>
      <c r="E146" s="299" t="str">
        <f>CONCATENATE("(",ROUND((D146/$H147)*100,1),")")</f>
        <v>(5.5)</v>
      </c>
      <c r="F146" s="302">
        <f>'Ind T6'!X53</f>
        <v>0.31248311823088004</v>
      </c>
      <c r="G146" s="299" t="str">
        <f>CONCATENATE("(",ROUND((F146/$H147)*100,1),")")</f>
        <v>(8.2)</v>
      </c>
      <c r="H146" s="302">
        <f t="shared" ref="H146" si="121">SUM(B146,D146,F146)</f>
        <v>1.3163800325204902</v>
      </c>
      <c r="I146" s="299" t="str">
        <f>CONCATENATE("(",ROUND((H146/$H147)*100,1),")")</f>
        <v>(34.5)</v>
      </c>
      <c r="K146" s="302">
        <f t="shared" ref="K146:K147" si="122">B146-B136</f>
        <v>6.7917250039546406E-3</v>
      </c>
      <c r="L146" s="302">
        <f t="shared" ref="L146:L147" si="123">D146-D136</f>
        <v>-4.1110552272591028E-3</v>
      </c>
      <c r="M146" s="302">
        <f t="shared" ref="M146:M147" si="124">F146-F136</f>
        <v>-1.5935554576314126E-2</v>
      </c>
      <c r="N146" s="302">
        <f t="shared" ref="N146:N147" si="125">SUM(K146:M146)</f>
        <v>-1.3254884799618588E-2</v>
      </c>
    </row>
    <row r="147" spans="1:14" x14ac:dyDescent="0.2">
      <c r="A147" s="282" t="s">
        <v>363</v>
      </c>
      <c r="B147" s="302">
        <f>SUM(B145:B146)</f>
        <v>3.2570732541035472</v>
      </c>
      <c r="C147" s="299" t="str">
        <f>CONCATENATE("(",ROUND((B147/$H147)*100,1),")")</f>
        <v>(85.3)</v>
      </c>
      <c r="D147" s="302">
        <f>SUM(D145:D146)</f>
        <v>0.25044362766557504</v>
      </c>
      <c r="E147" s="299" t="str">
        <f>CONCATENATE("(",ROUND((D147/$H147)*100,1),")")</f>
        <v>(6.6)</v>
      </c>
      <c r="F147" s="302">
        <f>SUM(F145:F146)</f>
        <v>0.31248311823088004</v>
      </c>
      <c r="G147" s="299" t="str">
        <f>CONCATENATE("(",ROUND((F147/$H147)*100,1),")")</f>
        <v>(8.2)</v>
      </c>
      <c r="H147" s="302">
        <f>SUM(H145:H146)</f>
        <v>3.8200000000000021</v>
      </c>
      <c r="I147" s="299" t="str">
        <f>CONCATENATE("(",ROUND((H147/$H147)*100,1),")")</f>
        <v>(100)</v>
      </c>
      <c r="K147" s="302">
        <f t="shared" si="122"/>
        <v>-9.0954378295227123E-2</v>
      </c>
      <c r="L147" s="302">
        <f t="shared" si="123"/>
        <v>-3.1100671284516324E-3</v>
      </c>
      <c r="M147" s="302">
        <f t="shared" si="124"/>
        <v>-1.5935554576314126E-2</v>
      </c>
      <c r="N147" s="302">
        <f t="shared" si="125"/>
        <v>-0.10999999999999288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2.3483017265472266</v>
      </c>
      <c r="C156" s="299" t="str">
        <f>CONCATENATE("(",ROUND((B156/$H158)*100,1),")")</f>
        <v>(67.3)</v>
      </c>
      <c r="D156" s="302">
        <f>'Ind T6'!M63</f>
        <v>0.32328870772884882</v>
      </c>
      <c r="E156" s="299" t="str">
        <f>CONCATENATE("(",ROUND((D156/$H158)*100,1),")")</f>
        <v>(9.3)</v>
      </c>
      <c r="F156" s="302">
        <f>'Ind T6'!N63</f>
        <v>0.15034924521800627</v>
      </c>
      <c r="G156" s="299" t="str">
        <f>CONCATENATE("(",ROUND((F156/$H158)*100,1),")")</f>
        <v>(4.3)</v>
      </c>
      <c r="H156" s="302">
        <f>SUM(B156,D156,F156)</f>
        <v>2.8219396794940814</v>
      </c>
      <c r="I156" s="299" t="str">
        <f>CONCATENATE("(",ROUND((H156/$H158)*100,1),")")</f>
        <v>(80.9)</v>
      </c>
      <c r="K156" s="302">
        <f>B161-B156</f>
        <v>0.11432308953496539</v>
      </c>
      <c r="L156" s="302">
        <f>D161-D156</f>
        <v>1.9572094859072187E-2</v>
      </c>
      <c r="M156" s="302">
        <f>F161-F156</f>
        <v>2.4820734760075402E-3</v>
      </c>
      <c r="N156" s="302">
        <f>SUM(K156:M156)</f>
        <v>0.13637725787004512</v>
      </c>
    </row>
    <row r="157" spans="1:14" x14ac:dyDescent="0.2">
      <c r="A157" s="282" t="s">
        <v>365</v>
      </c>
      <c r="B157" s="302">
        <f>'Ind T6'!L62</f>
        <v>0.52941092960029712</v>
      </c>
      <c r="C157" s="299" t="str">
        <f>CONCATENATE("(",ROUND((B157/$H158)*100,1),")")</f>
        <v>(15.2)</v>
      </c>
      <c r="D157" s="302">
        <f>'Ind T6'!M62</f>
        <v>0.12700241778020788</v>
      </c>
      <c r="E157" s="299" t="str">
        <f>CONCATENATE("(",ROUND((D157/$H158)*100,1),")")</f>
        <v>(3.6)</v>
      </c>
      <c r="F157" s="302">
        <f>'Ind T6'!N62</f>
        <v>8.6469731253999895E-3</v>
      </c>
      <c r="G157" s="299" t="str">
        <f>CONCATENATE("(",ROUND((F157/$H158)*100,1),")")</f>
        <v>(0.2)</v>
      </c>
      <c r="H157" s="302">
        <f t="shared" ref="H157" si="126">SUM(B157,D157,F157)</f>
        <v>0.66506032050590491</v>
      </c>
      <c r="I157" s="299" t="str">
        <f>CONCATENATE("(",ROUND((H157/$H158)*100,1),")")</f>
        <v>(19.1)</v>
      </c>
      <c r="K157" s="302">
        <f t="shared" ref="K157:K158" si="127">B162-B157</f>
        <v>5.1518130208121016E-2</v>
      </c>
      <c r="L157" s="302">
        <f t="shared" ref="L157:L158" si="128">D162-D157</f>
        <v>8.7177449295066656E-3</v>
      </c>
      <c r="M157" s="302">
        <f t="shared" ref="M157:M158" si="129">F162-F157</f>
        <v>3.8686699234296261E-4</v>
      </c>
      <c r="N157" s="302">
        <f t="shared" ref="N157:N158" si="130">SUM(K157:M157)</f>
        <v>6.0622742129970646E-2</v>
      </c>
    </row>
    <row r="158" spans="1:14" x14ac:dyDescent="0.2">
      <c r="A158" s="282" t="s">
        <v>363</v>
      </c>
      <c r="B158" s="302">
        <f>SUM(B156:B157)</f>
        <v>2.8777126561475237</v>
      </c>
      <c r="C158" s="299" t="str">
        <f>CONCATENATE("(",ROUND((B158/$H158)*100,1),")")</f>
        <v>(82.5)</v>
      </c>
      <c r="D158" s="302">
        <f>SUM(D156:D157)</f>
        <v>0.4502911255090567</v>
      </c>
      <c r="E158" s="299" t="str">
        <f>CONCATENATE("(",ROUND((D158/$H158)*100,1),")")</f>
        <v>(12.9)</v>
      </c>
      <c r="F158" s="302">
        <f>SUM(F156:F157)</f>
        <v>0.15899621834340627</v>
      </c>
      <c r="G158" s="299" t="str">
        <f>CONCATENATE("(",ROUND((F158/$H158)*100,1),")")</f>
        <v>(4.6)</v>
      </c>
      <c r="H158" s="302">
        <f>SUM(H156:H157)</f>
        <v>3.4869999999999863</v>
      </c>
      <c r="I158" s="299" t="str">
        <f>CONCATENATE("(",ROUND((H158/$H158)*100,1),")")</f>
        <v>(100)</v>
      </c>
      <c r="K158" s="302">
        <f t="shared" si="127"/>
        <v>0.1658412197430863</v>
      </c>
      <c r="L158" s="302">
        <f t="shared" si="128"/>
        <v>2.8289839788578852E-2</v>
      </c>
      <c r="M158" s="302">
        <f t="shared" si="129"/>
        <v>2.8689404683504838E-3</v>
      </c>
      <c r="N158" s="302">
        <f t="shared" si="130"/>
        <v>0.19700000000001563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2.462624816082192</v>
      </c>
      <c r="C161" s="299" t="str">
        <f>CONCATENATE("(",ROUND((B161/$H163)*100,1),")")</f>
        <v>(66.8)</v>
      </c>
      <c r="D161" s="302">
        <f>'Ind T6'!R63</f>
        <v>0.34286080258792101</v>
      </c>
      <c r="E161" s="299" t="str">
        <f>CONCATENATE("(",ROUND((D161/$H163)*100,1),")")</f>
        <v>(9.3)</v>
      </c>
      <c r="F161" s="302">
        <f>'Ind T6'!S63</f>
        <v>0.15283131869401381</v>
      </c>
      <c r="G161" s="299" t="str">
        <f>CONCATENATE("(",ROUND((F161/$H163)*100,1),")")</f>
        <v>(4.1)</v>
      </c>
      <c r="H161" s="302">
        <f>SUM(B161,D161,F161)</f>
        <v>2.9583169373641267</v>
      </c>
      <c r="I161" s="299" t="str">
        <f>CONCATENATE("(",ROUND((H161/$H163)*100,1),")")</f>
        <v>(80.3)</v>
      </c>
      <c r="K161" s="302">
        <f>B166-B161</f>
        <v>0.17518304596779455</v>
      </c>
      <c r="L161" s="302">
        <f>D166-D161</f>
        <v>3.0131221781836914E-2</v>
      </c>
      <c r="M161" s="302">
        <f>F166-F161</f>
        <v>-1.2156467719853792E-4</v>
      </c>
      <c r="N161" s="302">
        <f>SUM(K161:M161)</f>
        <v>0.20519270307243292</v>
      </c>
    </row>
    <row r="162" spans="1:14" x14ac:dyDescent="0.2">
      <c r="A162" s="282" t="s">
        <v>365</v>
      </c>
      <c r="B162" s="302">
        <f>'Ind T6'!Q62</f>
        <v>0.58092905980841814</v>
      </c>
      <c r="C162" s="299" t="str">
        <f>CONCATENATE("(",ROUND((B162/$H163)*100,1),")")</f>
        <v>(15.8)</v>
      </c>
      <c r="D162" s="302">
        <f>'Ind T6'!R62</f>
        <v>0.13572016270971454</v>
      </c>
      <c r="E162" s="299" t="str">
        <f>CONCATENATE("(",ROUND((D162/$H163)*100,1),")")</f>
        <v>(3.7)</v>
      </c>
      <c r="F162" s="302">
        <f>'Ind T6'!S62</f>
        <v>9.0338401177429521E-3</v>
      </c>
      <c r="G162" s="299" t="str">
        <f>CONCATENATE("(",ROUND((F162/$H163)*100,1),")")</f>
        <v>(0.2)</v>
      </c>
      <c r="H162" s="302">
        <f t="shared" ref="H162" si="131">SUM(B162,D162,F162)</f>
        <v>0.72568306263587568</v>
      </c>
      <c r="I162" s="299" t="str">
        <f>CONCATENATE("(",ROUND((H162/$H163)*100,1),")")</f>
        <v>(19.7)</v>
      </c>
      <c r="K162" s="302">
        <f t="shared" ref="K162:K163" si="132">B167-B162</f>
        <v>9.8412369624785501E-2</v>
      </c>
      <c r="L162" s="302">
        <f t="shared" ref="L162:L163" si="133">D167-D162</f>
        <v>1.4923153503092562E-2</v>
      </c>
      <c r="M162" s="302">
        <f t="shared" ref="M162:M163" si="134">F167-F162</f>
        <v>4.7177379967931407E-4</v>
      </c>
      <c r="N162" s="302">
        <f t="shared" ref="N162:N163" si="135">SUM(K162:M162)</f>
        <v>0.11380729692755738</v>
      </c>
    </row>
    <row r="163" spans="1:14" x14ac:dyDescent="0.2">
      <c r="A163" s="282" t="s">
        <v>363</v>
      </c>
      <c r="B163" s="302">
        <f>SUM(B161:B162)</f>
        <v>3.04355387589061</v>
      </c>
      <c r="C163" s="299" t="str">
        <f>CONCATENATE("(",ROUND((B163/$H163)*100,1),")")</f>
        <v>(82.6)</v>
      </c>
      <c r="D163" s="302">
        <f>SUM(D161:D162)</f>
        <v>0.47858096529763555</v>
      </c>
      <c r="E163" s="299" t="str">
        <f>CONCATENATE("(",ROUND((D163/$H163)*100,1),")")</f>
        <v>(13)</v>
      </c>
      <c r="F163" s="302">
        <f>SUM(F161:F162)</f>
        <v>0.16186515881175675</v>
      </c>
      <c r="G163" s="299" t="str">
        <f>CONCATENATE("(",ROUND((F163/$H163)*100,1),")")</f>
        <v>(4.4)</v>
      </c>
      <c r="H163" s="302">
        <f>SUM(H161:H162)</f>
        <v>3.6840000000000024</v>
      </c>
      <c r="I163" s="299" t="str">
        <f>CONCATENATE("(",ROUND((H163/$H163)*100,1),")")</f>
        <v>(100)</v>
      </c>
      <c r="K163" s="302">
        <f t="shared" si="132"/>
        <v>0.27359541559258016</v>
      </c>
      <c r="L163" s="302">
        <f t="shared" si="133"/>
        <v>4.5054375284929449E-2</v>
      </c>
      <c r="M163" s="302">
        <f t="shared" si="134"/>
        <v>3.502091224807935E-4</v>
      </c>
      <c r="N163" s="302">
        <f t="shared" si="135"/>
        <v>0.3189999999999904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2.6378078620499865</v>
      </c>
      <c r="C166" s="299" t="str">
        <f>CONCATENATE("(",ROUND((B166/$H168)*100,1),")")</f>
        <v>(65.9)</v>
      </c>
      <c r="D166" s="302">
        <f>'Ind T6'!W63</f>
        <v>0.37299202436975792</v>
      </c>
      <c r="E166" s="299" t="str">
        <f>CONCATENATE("(",ROUND((D166/$H168)*100,1),")")</f>
        <v>(9.3)</v>
      </c>
      <c r="F166" s="302">
        <f>'Ind T6'!X63</f>
        <v>0.15270975401681527</v>
      </c>
      <c r="G166" s="299" t="str">
        <f>CONCATENATE("(",ROUND((F166/$H168)*100,1),")")</f>
        <v>(3.8)</v>
      </c>
      <c r="H166" s="302">
        <f>SUM(B166,D166,F166)</f>
        <v>3.1635096404365597</v>
      </c>
      <c r="I166" s="299" t="str">
        <f>CONCATENATE("(",ROUND((H166/$H168)*100,1),")")</f>
        <v>(79)</v>
      </c>
      <c r="K166" s="302">
        <f>B166-B156</f>
        <v>0.28950613550275994</v>
      </c>
      <c r="L166" s="302">
        <f>D166-D156</f>
        <v>4.9703316640909101E-2</v>
      </c>
      <c r="M166" s="302">
        <f>F166-F156</f>
        <v>2.3605087988090023E-3</v>
      </c>
      <c r="N166" s="302">
        <f>SUM(K166:M166)</f>
        <v>0.34156996094247805</v>
      </c>
    </row>
    <row r="167" spans="1:14" x14ac:dyDescent="0.2">
      <c r="A167" s="282" t="s">
        <v>365</v>
      </c>
      <c r="B167" s="302">
        <f>'Ind T6'!V62</f>
        <v>0.67934142943320364</v>
      </c>
      <c r="C167" s="299" t="str">
        <f>CONCATENATE("(",ROUND((B167/$H168)*100,1),")")</f>
        <v>(17)</v>
      </c>
      <c r="D167" s="302">
        <f>'Ind T6'!W62</f>
        <v>0.1506433162128071</v>
      </c>
      <c r="E167" s="299" t="str">
        <f>CONCATENATE("(",ROUND((D167/$H168)*100,1),")")</f>
        <v>(3.8)</v>
      </c>
      <c r="F167" s="302">
        <f>'Ind T6'!X62</f>
        <v>9.5056139174222662E-3</v>
      </c>
      <c r="G167" s="299" t="str">
        <f>CONCATENATE("(",ROUND((F167/$H168)*100,1),")")</f>
        <v>(0.2)</v>
      </c>
      <c r="H167" s="302">
        <f t="shared" ref="H167" si="136">SUM(B167,D167,F167)</f>
        <v>0.83949035956343299</v>
      </c>
      <c r="I167" s="299" t="str">
        <f>CONCATENATE("(",ROUND((H167/$H168)*100,1),")")</f>
        <v>(21)</v>
      </c>
      <c r="K167" s="302">
        <f t="shared" ref="K167:K168" si="137">B167-B157</f>
        <v>0.14993049983290652</v>
      </c>
      <c r="L167" s="302">
        <f t="shared" ref="L167:L168" si="138">D167-D157</f>
        <v>2.3640898432599228E-2</v>
      </c>
      <c r="M167" s="302">
        <f t="shared" ref="M167:M168" si="139">F167-F157</f>
        <v>8.5864079202227668E-4</v>
      </c>
      <c r="N167" s="302">
        <f t="shared" ref="N167:N168" si="140">SUM(K167:M167)</f>
        <v>0.17443003905752802</v>
      </c>
    </row>
    <row r="168" spans="1:14" x14ac:dyDescent="0.2">
      <c r="A168" s="282" t="s">
        <v>363</v>
      </c>
      <c r="B168" s="302">
        <f>SUM(B166:B167)</f>
        <v>3.3171492914831902</v>
      </c>
      <c r="C168" s="299" t="str">
        <f>CONCATENATE("(",ROUND((B168/$H168)*100,1),")")</f>
        <v>(82.9)</v>
      </c>
      <c r="D168" s="302">
        <f>SUM(D166:D167)</f>
        <v>0.523635340582565</v>
      </c>
      <c r="E168" s="299" t="str">
        <f>CONCATENATE("(",ROUND((D168/$H168)*100,1),")")</f>
        <v>(13.1)</v>
      </c>
      <c r="F168" s="302">
        <f>SUM(F166:F167)</f>
        <v>0.16221536793423755</v>
      </c>
      <c r="G168" s="299" t="str">
        <f>CONCATENATE("(",ROUND((F168/$H168)*100,1),")")</f>
        <v>(4.1)</v>
      </c>
      <c r="H168" s="302">
        <f>SUM(H166:H167)</f>
        <v>4.002999999999993</v>
      </c>
      <c r="I168" s="299" t="str">
        <f>CONCATENATE("(",ROUND((H168/$H168)*100,1),")")</f>
        <v>(100)</v>
      </c>
      <c r="K168" s="302">
        <f t="shared" si="137"/>
        <v>0.43943663533566646</v>
      </c>
      <c r="L168" s="302">
        <f t="shared" si="138"/>
        <v>7.3344215073508301E-2</v>
      </c>
      <c r="M168" s="302">
        <f t="shared" si="139"/>
        <v>3.2191495908312773E-3</v>
      </c>
      <c r="N168" s="302">
        <f t="shared" si="140"/>
        <v>0.51600000000000601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23.972161738098137</v>
      </c>
      <c r="C177" s="299" t="str">
        <f>CONCATENATE("(",ROUND((B177/$H179)*100,1),")")</f>
        <v>(43.7)</v>
      </c>
      <c r="D177" s="302">
        <f>'Ind T6'!M72</f>
        <v>1.7728305805116029</v>
      </c>
      <c r="E177" s="299" t="str">
        <f>CONCATENATE("(",ROUND((D177/$H179)*100,1),")")</f>
        <v>(3.2)</v>
      </c>
      <c r="F177" s="302">
        <f>'Ind T6'!N72</f>
        <v>19.614975153680792</v>
      </c>
      <c r="G177" s="299" t="str">
        <f>CONCATENATE("(",ROUND((F177/$H179)*100,1),")")</f>
        <v>(35.8)</v>
      </c>
      <c r="H177" s="302">
        <f>SUM(B177,D177,F177)</f>
        <v>45.359967472290535</v>
      </c>
      <c r="I177" s="299" t="str">
        <f>CONCATENATE("(",ROUND((H177/$H179)*100,1),")")</f>
        <v>(82.7)</v>
      </c>
      <c r="K177" s="302">
        <f>B182-B177</f>
        <v>1.4136415204411499</v>
      </c>
      <c r="L177" s="302">
        <f>D182-D177</f>
        <v>0.163228400475393</v>
      </c>
      <c r="M177" s="302">
        <f>F182-F177</f>
        <v>1.6329765550401483</v>
      </c>
      <c r="N177" s="302">
        <f>SUM(K177:M177)</f>
        <v>3.2098464759566911</v>
      </c>
    </row>
    <row r="178" spans="1:14" x14ac:dyDescent="0.2">
      <c r="A178" s="282" t="s">
        <v>365</v>
      </c>
      <c r="B178" s="302">
        <f>'Ind T6'!L71</f>
        <v>4.4677860378491001</v>
      </c>
      <c r="C178" s="299" t="str">
        <f>CONCATENATE("(",ROUND((B178/$H179)*100,1),")")</f>
        <v>(8.1)</v>
      </c>
      <c r="D178" s="302">
        <f>'Ind T6'!M71</f>
        <v>3.5175871015705376</v>
      </c>
      <c r="E178" s="299" t="str">
        <f>CONCATENATE("(",ROUND((D178/$H179)*100,1),")")</f>
        <v>(6.4)</v>
      </c>
      <c r="F178" s="302">
        <f>'Ind T6'!N71</f>
        <v>1.4746593882899404</v>
      </c>
      <c r="G178" s="299" t="str">
        <f>CONCATENATE("(",ROUND((F178/$H179)*100,1),")")</f>
        <v>(2.7)</v>
      </c>
      <c r="H178" s="302">
        <f t="shared" ref="H178" si="141">SUM(B178,D178,F178)</f>
        <v>9.4600325277095774</v>
      </c>
      <c r="I178" s="299" t="str">
        <f>CONCATENATE("(",ROUND((H178/$H179)*100,1),")")</f>
        <v>(17.3)</v>
      </c>
      <c r="K178" s="302">
        <f t="shared" ref="K178:K179" si="142">B183-B178</f>
        <v>0.34466786761928159</v>
      </c>
      <c r="L178" s="302">
        <f t="shared" ref="L178:L179" si="143">D183-D178</f>
        <v>0.29649887716153378</v>
      </c>
      <c r="M178" s="302">
        <f t="shared" ref="M178:M179" si="144">F183-F178</f>
        <v>0.12098677926224166</v>
      </c>
      <c r="N178" s="302">
        <f t="shared" ref="N178:N179" si="145">SUM(K178:M178)</f>
        <v>0.76215352404305703</v>
      </c>
    </row>
    <row r="179" spans="1:14" x14ac:dyDescent="0.2">
      <c r="A179" s="282" t="s">
        <v>363</v>
      </c>
      <c r="B179" s="302">
        <f>SUM(B177:B178)</f>
        <v>28.439947775947239</v>
      </c>
      <c r="C179" s="299" t="str">
        <f>CONCATENATE("(",ROUND((B179/$H179)*100,1),")")</f>
        <v>(51.9)</v>
      </c>
      <c r="D179" s="302">
        <f>SUM(D177:D178)</f>
        <v>5.2904176820821407</v>
      </c>
      <c r="E179" s="299" t="str">
        <f>CONCATENATE("(",ROUND((D179/$H179)*100,1),")")</f>
        <v>(9.7)</v>
      </c>
      <c r="F179" s="302">
        <f>SUM(F177:F178)</f>
        <v>21.089634541970732</v>
      </c>
      <c r="G179" s="299" t="str">
        <f>CONCATENATE("(",ROUND((F179/$H179)*100,1),")")</f>
        <v>(38.5)</v>
      </c>
      <c r="H179" s="302">
        <f>SUM(H177:H178)</f>
        <v>54.820000000000114</v>
      </c>
      <c r="I179" s="299" t="str">
        <f>CONCATENATE("(",ROUND((H179/$H179)*100,1),")")</f>
        <v>(100)</v>
      </c>
      <c r="K179" s="302">
        <f t="shared" si="142"/>
        <v>1.7583093880604288</v>
      </c>
      <c r="L179" s="302">
        <f t="shared" si="143"/>
        <v>0.45972727763692678</v>
      </c>
      <c r="M179" s="302">
        <f t="shared" si="144"/>
        <v>1.7539633343023908</v>
      </c>
      <c r="N179" s="302">
        <f t="shared" si="145"/>
        <v>3.9719999999997464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25.385803258539287</v>
      </c>
      <c r="C182" s="299" t="str">
        <f>CONCATENATE("(",ROUND((B182/$H184)*100,1),")")</f>
        <v>(43.2)</v>
      </c>
      <c r="D182" s="302">
        <f>'Ind T6'!R72</f>
        <v>1.9360589809869959</v>
      </c>
      <c r="E182" s="299" t="str">
        <f>CONCATENATE("(",ROUND((D182/$H184)*100,1),")")</f>
        <v>(3.3)</v>
      </c>
      <c r="F182" s="302">
        <f>'Ind T6'!S72</f>
        <v>21.24795170872094</v>
      </c>
      <c r="G182" s="299" t="str">
        <f>CONCATENATE("(",ROUND((F182/$H184)*100,1),")")</f>
        <v>(36.1)</v>
      </c>
      <c r="H182" s="302">
        <f>SUM(B182,D182,F182)</f>
        <v>48.569813948247223</v>
      </c>
      <c r="I182" s="299" t="str">
        <f>CONCATENATE("(",ROUND((H182/$H184)*100,1),")")</f>
        <v>(82.6)</v>
      </c>
      <c r="K182" s="302">
        <f>B187-B182</f>
        <v>1.3285805299646647</v>
      </c>
      <c r="L182" s="302">
        <f>D187-D182</f>
        <v>0.24434474860191968</v>
      </c>
      <c r="M182" s="302">
        <f>F187-F182</f>
        <v>2.3515920499890264</v>
      </c>
      <c r="N182" s="302">
        <f>SUM(K182:M182)</f>
        <v>3.924517328555611</v>
      </c>
    </row>
    <row r="183" spans="1:14" x14ac:dyDescent="0.2">
      <c r="A183" s="282" t="s">
        <v>365</v>
      </c>
      <c r="B183" s="302">
        <f>'Ind T6'!Q71</f>
        <v>4.8124539054683817</v>
      </c>
      <c r="C183" s="299" t="str">
        <f>CONCATENATE("(",ROUND((B183/$H184)*100,1),")")</f>
        <v>(8.2)</v>
      </c>
      <c r="D183" s="302">
        <f>'Ind T6'!R71</f>
        <v>3.8140859787320713</v>
      </c>
      <c r="E183" s="299" t="str">
        <f>CONCATENATE("(",ROUND((D183/$H184)*100,1),")")</f>
        <v>(6.5)</v>
      </c>
      <c r="F183" s="302">
        <f>'Ind T6'!S71</f>
        <v>1.595646167552182</v>
      </c>
      <c r="G183" s="299" t="str">
        <f>CONCATENATE("(",ROUND((F183/$H184)*100,1),")")</f>
        <v>(2.7)</v>
      </c>
      <c r="H183" s="302">
        <f t="shared" ref="H183" si="146">SUM(B183,D183,F183)</f>
        <v>10.222186051752635</v>
      </c>
      <c r="I183" s="299" t="str">
        <f>CONCATENATE("(",ROUND((H183/$H184)*100,1),")")</f>
        <v>(17.4)</v>
      </c>
      <c r="K183" s="302">
        <f t="shared" ref="K183:K184" si="147">B188-B183</f>
        <v>0.48875968716286078</v>
      </c>
      <c r="L183" s="302">
        <f t="shared" ref="L183:L184" si="148">D188-D183</f>
        <v>0.43439431952724528</v>
      </c>
      <c r="M183" s="302">
        <f t="shared" ref="M183:M184" si="149">F188-F183</f>
        <v>0.21132866475440881</v>
      </c>
      <c r="N183" s="302">
        <f t="shared" ref="N183:N184" si="150">SUM(K183:M183)</f>
        <v>1.1344826714445149</v>
      </c>
    </row>
    <row r="184" spans="1:14" x14ac:dyDescent="0.2">
      <c r="A184" s="282" t="s">
        <v>363</v>
      </c>
      <c r="B184" s="302">
        <f>SUM(B182:B183)</f>
        <v>30.198257164007668</v>
      </c>
      <c r="C184" s="299" t="str">
        <f>CONCATENATE("(",ROUND((B184/$H184)*100,1),")")</f>
        <v>(51.4)</v>
      </c>
      <c r="D184" s="302">
        <f>SUM(D182:D183)</f>
        <v>5.7501449597190675</v>
      </c>
      <c r="E184" s="299" t="str">
        <f>CONCATENATE("(",ROUND((D184/$H184)*100,1),")")</f>
        <v>(9.8)</v>
      </c>
      <c r="F184" s="302">
        <f>SUM(F182:F183)</f>
        <v>22.843597876273122</v>
      </c>
      <c r="G184" s="299" t="str">
        <f>CONCATENATE("(",ROUND((F184/$H184)*100,1),")")</f>
        <v>(38.9)</v>
      </c>
      <c r="H184" s="302">
        <f>SUM(H182:H183)</f>
        <v>58.791999999999859</v>
      </c>
      <c r="I184" s="299" t="str">
        <f>CONCATENATE("(",ROUND((H184/$H184)*100,1),")")</f>
        <v>(100)</v>
      </c>
      <c r="K184" s="302">
        <f t="shared" si="147"/>
        <v>1.8173402171275264</v>
      </c>
      <c r="L184" s="302">
        <f t="shared" si="148"/>
        <v>0.67873906812916474</v>
      </c>
      <c r="M184" s="302">
        <f t="shared" si="149"/>
        <v>2.5629207147434343</v>
      </c>
      <c r="N184" s="302">
        <f t="shared" si="150"/>
        <v>5.0590000000001254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26.714383788503952</v>
      </c>
      <c r="C187" s="299" t="str">
        <f>CONCATENATE("(",ROUND((B187/$H189)*100,1),")")</f>
        <v>(41.8)</v>
      </c>
      <c r="D187" s="302">
        <f>'Ind T6'!W72</f>
        <v>2.1804037295889156</v>
      </c>
      <c r="E187" s="299" t="str">
        <f>CONCATENATE("(",ROUND((D187/$H189)*100,1),")")</f>
        <v>(3.4)</v>
      </c>
      <c r="F187" s="302">
        <f>'Ind T6'!X72</f>
        <v>23.599543758709967</v>
      </c>
      <c r="G187" s="299" t="str">
        <f>CONCATENATE("(",ROUND((F187/$H189)*100,1),")")</f>
        <v>(37)</v>
      </c>
      <c r="H187" s="302">
        <f>SUM(B187,D187,F187)</f>
        <v>52.494331276802839</v>
      </c>
      <c r="I187" s="299" t="str">
        <f>CONCATENATE("(",ROUND((H187/$H189)*100,1),")")</f>
        <v>(82.2)</v>
      </c>
      <c r="K187" s="302">
        <f>B187-B177</f>
        <v>2.7422220504058146</v>
      </c>
      <c r="L187" s="302">
        <f>D187-D177</f>
        <v>0.40757314907731268</v>
      </c>
      <c r="M187" s="302">
        <f>F187-F177</f>
        <v>3.9845686050291746</v>
      </c>
      <c r="N187" s="302">
        <f>SUM(K187:M187)</f>
        <v>7.1343638045123017</v>
      </c>
    </row>
    <row r="188" spans="1:14" x14ac:dyDescent="0.2">
      <c r="A188" s="282" t="s">
        <v>365</v>
      </c>
      <c r="B188" s="302">
        <f>'Ind T6'!V71</f>
        <v>5.3012135926312425</v>
      </c>
      <c r="C188" s="299" t="str">
        <f>CONCATENATE("(",ROUND((B188/$H189)*100,1),")")</f>
        <v>(8.3)</v>
      </c>
      <c r="D188" s="302">
        <f>'Ind T6'!W71</f>
        <v>4.2484802982593166</v>
      </c>
      <c r="E188" s="299" t="str">
        <f>CONCATENATE("(",ROUND((D188/$H189)*100,1),")")</f>
        <v>(6.7)</v>
      </c>
      <c r="F188" s="302">
        <f>'Ind T6'!X71</f>
        <v>1.8069748323065908</v>
      </c>
      <c r="G188" s="299" t="str">
        <f>CONCATENATE("(",ROUND((F188/$H189)*100,1),")")</f>
        <v>(2.8)</v>
      </c>
      <c r="H188" s="302">
        <f t="shared" ref="H188" si="151">SUM(B188,D188,F188)</f>
        <v>11.356668723197149</v>
      </c>
      <c r="I188" s="299" t="str">
        <f>CONCATENATE("(",ROUND((H188/$H189)*100,1),")")</f>
        <v>(17.8)</v>
      </c>
      <c r="K188" s="302">
        <f t="shared" ref="K188:K189" si="152">B188-B178</f>
        <v>0.83342755478214237</v>
      </c>
      <c r="L188" s="302">
        <f t="shared" ref="L188:L189" si="153">D188-D178</f>
        <v>0.73089319668877906</v>
      </c>
      <c r="M188" s="302">
        <f t="shared" ref="M188:M189" si="154">F188-F178</f>
        <v>0.33231544401665047</v>
      </c>
      <c r="N188" s="302">
        <f t="shared" ref="N188:N189" si="155">SUM(K188:M188)</f>
        <v>1.8966361954875719</v>
      </c>
    </row>
    <row r="189" spans="1:14" x14ac:dyDescent="0.2">
      <c r="A189" s="282" t="s">
        <v>363</v>
      </c>
      <c r="B189" s="302">
        <f>SUM(B187:B188)</f>
        <v>32.015597381135194</v>
      </c>
      <c r="C189" s="299" t="str">
        <f>CONCATENATE("(",ROUND((B189/$H189)*100,1),")")</f>
        <v>(50.1)</v>
      </c>
      <c r="D189" s="302">
        <f>SUM(D187:D188)</f>
        <v>6.4288840278482322</v>
      </c>
      <c r="E189" s="299" t="str">
        <f>CONCATENATE("(",ROUND((D189/$H189)*100,1),")")</f>
        <v>(10.1)</v>
      </c>
      <c r="F189" s="302">
        <f>SUM(F187:F188)</f>
        <v>25.406518591016557</v>
      </c>
      <c r="G189" s="299" t="str">
        <f>CONCATENATE("(",ROUND((F189/$H189)*100,1),")")</f>
        <v>(39.8)</v>
      </c>
      <c r="H189" s="302">
        <f>SUM(H187:H188)</f>
        <v>63.850999999999985</v>
      </c>
      <c r="I189" s="299" t="str">
        <f>CONCATENATE("(",ROUND((H189/$H189)*100,1),")")</f>
        <v>(100)</v>
      </c>
      <c r="K189" s="302">
        <f t="shared" si="152"/>
        <v>3.5756496051879552</v>
      </c>
      <c r="L189" s="302">
        <f t="shared" si="153"/>
        <v>1.1384663457660915</v>
      </c>
      <c r="M189" s="302">
        <f t="shared" si="154"/>
        <v>4.3168840490458251</v>
      </c>
      <c r="N189" s="302">
        <f t="shared" si="155"/>
        <v>9.0309999999998709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32.777148761905465</v>
      </c>
      <c r="C198" s="299" t="str">
        <f>CONCATENATE("(",ROUND((B198/$H200)*100,1),")")</f>
        <v>(35.2)</v>
      </c>
      <c r="D198" s="302">
        <f>'Ind T6'!M81</f>
        <v>11.835397133107316</v>
      </c>
      <c r="E198" s="299" t="str">
        <f>CONCATENATE("(",ROUND((D198/$H200)*100,1),")")</f>
        <v>(12.7)</v>
      </c>
      <c r="F198" s="302">
        <f>'Ind T6'!N81</f>
        <v>2.6813964094288281</v>
      </c>
      <c r="G198" s="299" t="str">
        <f>CONCATENATE("(",ROUND((F198/$H200)*100,1),")")</f>
        <v>(2.9)</v>
      </c>
      <c r="H198" s="302">
        <f>SUM(B198,D198,F198)</f>
        <v>47.293942304441607</v>
      </c>
      <c r="I198" s="299" t="str">
        <f>CONCATENATE("(",ROUND((H198/$H200)*100,1),")")</f>
        <v>(50.8)</v>
      </c>
      <c r="K198" s="302">
        <f>B203-B198</f>
        <v>0.66989033530485642</v>
      </c>
      <c r="L198" s="302">
        <f>D203-D198</f>
        <v>3.7950464114839377E-2</v>
      </c>
      <c r="M198" s="302">
        <f>F203-F198</f>
        <v>4.5619325978080383E-2</v>
      </c>
      <c r="N198" s="302">
        <f>SUM(K198:M198)</f>
        <v>0.75346012539777618</v>
      </c>
    </row>
    <row r="199" spans="1:14" x14ac:dyDescent="0.2">
      <c r="A199" s="282" t="s">
        <v>365</v>
      </c>
      <c r="B199" s="302">
        <f>'Ind T6'!L80</f>
        <v>20.511330909682588</v>
      </c>
      <c r="C199" s="299" t="str">
        <f>CONCATENATE("(",ROUND((B199/$H200)*100,1),")")</f>
        <v>(22)</v>
      </c>
      <c r="D199" s="302">
        <f>'Ind T6'!M80</f>
        <v>23.165077695569188</v>
      </c>
      <c r="E199" s="299" t="str">
        <f>CONCATENATE("(",ROUND((D199/$H200)*100,1),")")</f>
        <v>(24.9)</v>
      </c>
      <c r="F199" s="302">
        <f>'Ind T6'!N80</f>
        <v>2.1386490903067634</v>
      </c>
      <c r="G199" s="299" t="str">
        <f>CONCATENATE("(",ROUND((F199/$H200)*100,1),")")</f>
        <v>(2.3)</v>
      </c>
      <c r="H199" s="302">
        <f t="shared" ref="H199" si="156">SUM(B199,D199,F199)</f>
        <v>45.815057695558544</v>
      </c>
      <c r="I199" s="299" t="str">
        <f>CONCATENATE("(",ROUND((H199/$H200)*100,1),")")</f>
        <v>(49.2)</v>
      </c>
      <c r="K199" s="302">
        <f t="shared" ref="K199:K200" si="157">B204-B199</f>
        <v>0.95685215809567126</v>
      </c>
      <c r="L199" s="302">
        <f t="shared" ref="L199:L200" si="158">D204-D199</f>
        <v>-0.79988740969776728</v>
      </c>
      <c r="M199" s="302">
        <f t="shared" ref="M199:M200" si="159">F204-F199</f>
        <v>7.2575126204130314E-2</v>
      </c>
      <c r="N199" s="302">
        <f t="shared" ref="N199:N200" si="160">SUM(K199:M199)</f>
        <v>0.22953987460203429</v>
      </c>
    </row>
    <row r="200" spans="1:14" x14ac:dyDescent="0.2">
      <c r="A200" s="282" t="s">
        <v>363</v>
      </c>
      <c r="B200" s="302">
        <f>SUM(B198:B199)</f>
        <v>53.28847967158805</v>
      </c>
      <c r="C200" s="299" t="str">
        <f>CONCATENATE("(",ROUND((B200/$H200)*100,1),")")</f>
        <v>(57.2)</v>
      </c>
      <c r="D200" s="302">
        <f>SUM(D198:D199)</f>
        <v>35.000474828676502</v>
      </c>
      <c r="E200" s="299" t="str">
        <f>CONCATENATE("(",ROUND((D200/$H200)*100,1),")")</f>
        <v>(37.6)</v>
      </c>
      <c r="F200" s="302">
        <f>SUM(F198:F199)</f>
        <v>4.8200454997355919</v>
      </c>
      <c r="G200" s="299" t="str">
        <f>CONCATENATE("(",ROUND((F200/$H200)*100,1),")")</f>
        <v>(5.2)</v>
      </c>
      <c r="H200" s="302">
        <f>SUM(H198:H199)</f>
        <v>93.109000000000151</v>
      </c>
      <c r="I200" s="299" t="str">
        <f>CONCATENATE("(",ROUND((H200/$H200)*100,1),")")</f>
        <v>(100)</v>
      </c>
      <c r="K200" s="302">
        <f t="shared" si="157"/>
        <v>1.6267424934005277</v>
      </c>
      <c r="L200" s="302">
        <f t="shared" si="158"/>
        <v>-0.76193694558292435</v>
      </c>
      <c r="M200" s="302">
        <f t="shared" si="159"/>
        <v>0.1181944521822107</v>
      </c>
      <c r="N200" s="302">
        <f t="shared" si="160"/>
        <v>0.98299999999981402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33.447039097210322</v>
      </c>
      <c r="C203" s="299" t="str">
        <f>CONCATENATE("(",ROUND((B203/$H205)*100,1),")")</f>
        <v>(35.5)</v>
      </c>
      <c r="D203" s="302">
        <f>'Ind T6'!R81</f>
        <v>11.873347597222155</v>
      </c>
      <c r="E203" s="299" t="str">
        <f>CONCATENATE("(",ROUND((D203/$H205)*100,1),")")</f>
        <v>(12.6)</v>
      </c>
      <c r="F203" s="302">
        <f>'Ind T6'!S81</f>
        <v>2.7270157354069084</v>
      </c>
      <c r="G203" s="299" t="str">
        <f>CONCATENATE("(",ROUND((F203/$H205)*100,1),")")</f>
        <v>(2.9)</v>
      </c>
      <c r="H203" s="302">
        <f>SUM(B203,D203,F203)</f>
        <v>48.047402429839387</v>
      </c>
      <c r="I203" s="299" t="str">
        <f>CONCATENATE("(",ROUND((H203/$H205)*100,1),")")</f>
        <v>(51.1)</v>
      </c>
      <c r="K203" s="302">
        <f>B208-B203</f>
        <v>0.70242635614982163</v>
      </c>
      <c r="L203" s="302">
        <f>D208-D203</f>
        <v>0.11196709836615426</v>
      </c>
      <c r="M203" s="302">
        <f>F208-F203</f>
        <v>6.0804177111173807E-2</v>
      </c>
      <c r="N203" s="302">
        <f>SUM(K203:M203)</f>
        <v>0.8751976316271497</v>
      </c>
    </row>
    <row r="204" spans="1:14" x14ac:dyDescent="0.2">
      <c r="A204" s="282" t="s">
        <v>365</v>
      </c>
      <c r="B204" s="302">
        <f>'Ind T6'!Q80</f>
        <v>21.468183067778259</v>
      </c>
      <c r="C204" s="299" t="str">
        <f>CONCATENATE("(",ROUND((B204/$H205)*100,1),")")</f>
        <v>(22.8)</v>
      </c>
      <c r="D204" s="302">
        <f>'Ind T6'!R80</f>
        <v>22.365190285871421</v>
      </c>
      <c r="E204" s="299" t="str">
        <f>CONCATENATE("(",ROUND((D204/$H205)*100,1),")")</f>
        <v>(23.8)</v>
      </c>
      <c r="F204" s="302">
        <f>'Ind T6'!S80</f>
        <v>2.2112242165108937</v>
      </c>
      <c r="G204" s="299" t="str">
        <f>CONCATENATE("(",ROUND((F204/$H205)*100,1),")")</f>
        <v>(2.4)</v>
      </c>
      <c r="H204" s="302">
        <f t="shared" ref="H204" si="161">SUM(B204,D204,F204)</f>
        <v>46.044597570160569</v>
      </c>
      <c r="I204" s="299" t="str">
        <f>CONCATENATE("(",ROUND((H204/$H205)*100,1),")")</f>
        <v>(48.9)</v>
      </c>
      <c r="K204" s="302">
        <f t="shared" ref="K204:K205" si="162">B209-B204</f>
        <v>1.7068443641946764</v>
      </c>
      <c r="L204" s="302">
        <f t="shared" ref="L204:L205" si="163">D209-D204</f>
        <v>-1.525065527412206</v>
      </c>
      <c r="M204" s="302">
        <f t="shared" ref="M204:M205" si="164">F209-F204</f>
        <v>0.14802353159039239</v>
      </c>
      <c r="N204" s="302">
        <f t="shared" ref="N204:N205" si="165">SUM(K204:M204)</f>
        <v>0.32980236837286281</v>
      </c>
    </row>
    <row r="205" spans="1:14" x14ac:dyDescent="0.2">
      <c r="A205" s="282" t="s">
        <v>363</v>
      </c>
      <c r="B205" s="302">
        <f>SUM(B203:B204)</f>
        <v>54.915222164988577</v>
      </c>
      <c r="C205" s="299" t="str">
        <f>CONCATENATE("(",ROUND((B205/$H205)*100,1),")")</f>
        <v>(58.4)</v>
      </c>
      <c r="D205" s="302">
        <f>SUM(D203:D204)</f>
        <v>34.238537883093578</v>
      </c>
      <c r="E205" s="299" t="str">
        <f>CONCATENATE("(",ROUND((D205/$H205)*100,1),")")</f>
        <v>(36.4)</v>
      </c>
      <c r="F205" s="302">
        <f>SUM(F203:F204)</f>
        <v>4.9382399519178026</v>
      </c>
      <c r="G205" s="299" t="str">
        <f>CONCATENATE("(",ROUND((F205/$H205)*100,1),")")</f>
        <v>(5.2)</v>
      </c>
      <c r="H205" s="302">
        <f>SUM(H203:H204)</f>
        <v>94.091999999999956</v>
      </c>
      <c r="I205" s="299" t="str">
        <f>CONCATENATE("(",ROUND((H205/$H205)*100,1),")")</f>
        <v>(100)</v>
      </c>
      <c r="K205" s="302">
        <f t="shared" si="162"/>
        <v>2.4092707203445016</v>
      </c>
      <c r="L205" s="302">
        <f t="shared" si="163"/>
        <v>-1.4130984290460518</v>
      </c>
      <c r="M205" s="302">
        <f t="shared" si="164"/>
        <v>0.20882770870156619</v>
      </c>
      <c r="N205" s="302">
        <f t="shared" si="165"/>
        <v>1.2050000000000161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34.149465453360143</v>
      </c>
      <c r="C208" s="299" t="str">
        <f>CONCATENATE("(",ROUND((B208/$H210)*100,1),")")</f>
        <v>(35.8)</v>
      </c>
      <c r="D208" s="302">
        <f>'Ind T6'!W81</f>
        <v>11.985314695588309</v>
      </c>
      <c r="E208" s="299" t="str">
        <f>CONCATENATE("(",ROUND((D208/$H210)*100,1),")")</f>
        <v>(12.6)</v>
      </c>
      <c r="F208" s="302">
        <f>'Ind T6'!X81</f>
        <v>2.7878199125180823</v>
      </c>
      <c r="G208" s="299" t="str">
        <f>CONCATENATE("(",ROUND((F208/$H210)*100,1),")")</f>
        <v>(2.9)</v>
      </c>
      <c r="H208" s="302">
        <f>SUM(B208,D208,F208)</f>
        <v>48.922600061466532</v>
      </c>
      <c r="I208" s="299" t="str">
        <f>CONCATENATE("(",ROUND((H208/$H210)*100,1),")")</f>
        <v>(51.3)</v>
      </c>
      <c r="K208" s="302">
        <f>B208-B198</f>
        <v>1.3723166914546781</v>
      </c>
      <c r="L208" s="302">
        <f>D208-D198</f>
        <v>0.14991756248099364</v>
      </c>
      <c r="M208" s="302">
        <f>F208-F198</f>
        <v>0.10642350308925419</v>
      </c>
      <c r="N208" s="302">
        <f>SUM(K208:M208)</f>
        <v>1.6286577570249259</v>
      </c>
    </row>
    <row r="209" spans="1:14" x14ac:dyDescent="0.2">
      <c r="A209" s="282" t="s">
        <v>365</v>
      </c>
      <c r="B209" s="302">
        <f>'Ind T6'!V80</f>
        <v>23.175027431972936</v>
      </c>
      <c r="C209" s="299" t="str">
        <f>CONCATENATE("(",ROUND((B209/$H210)*100,1),")")</f>
        <v>(24.3)</v>
      </c>
      <c r="D209" s="302">
        <f>'Ind T6'!W80</f>
        <v>20.840124758459215</v>
      </c>
      <c r="E209" s="299" t="str">
        <f>CONCATENATE("(",ROUND((D209/$H210)*100,1),")")</f>
        <v>(21.9)</v>
      </c>
      <c r="F209" s="302">
        <f>'Ind T6'!X80</f>
        <v>2.3592477481012861</v>
      </c>
      <c r="G209" s="299" t="str">
        <f>CONCATENATE("(",ROUND((F209/$H210)*100,1),")")</f>
        <v>(2.5)</v>
      </c>
      <c r="H209" s="302">
        <f t="shared" ref="H209" si="166">SUM(B209,D209,F209)</f>
        <v>46.374399938533436</v>
      </c>
      <c r="I209" s="299" t="str">
        <f>CONCATENATE("(",ROUND((H209/$H210)*100,1),")")</f>
        <v>(48.7)</v>
      </c>
      <c r="K209" s="302">
        <f t="shared" ref="K209:K210" si="167">B209-B199</f>
        <v>2.6636965222903477</v>
      </c>
      <c r="L209" s="302">
        <f t="shared" ref="L209:L210" si="168">D209-D199</f>
        <v>-2.3249529371099733</v>
      </c>
      <c r="M209" s="302">
        <f t="shared" ref="M209:M210" si="169">F209-F199</f>
        <v>0.2205986577945227</v>
      </c>
      <c r="N209" s="302">
        <f t="shared" ref="N209:N210" si="170">SUM(K209:M209)</f>
        <v>0.5593422429748971</v>
      </c>
    </row>
    <row r="210" spans="1:14" x14ac:dyDescent="0.2">
      <c r="A210" s="282" t="s">
        <v>363</v>
      </c>
      <c r="B210" s="302">
        <f>SUM(B208:B209)</f>
        <v>57.324492885333079</v>
      </c>
      <c r="C210" s="299" t="str">
        <f>CONCATENATE("(",ROUND((B210/$H210)*100,1),")")</f>
        <v>(60.2)</v>
      </c>
      <c r="D210" s="302">
        <f>SUM(D208:D209)</f>
        <v>32.825439454047526</v>
      </c>
      <c r="E210" s="299" t="str">
        <f>CONCATENATE("(",ROUND((D210/$H210)*100,1),")")</f>
        <v>(34.4)</v>
      </c>
      <c r="F210" s="302">
        <f>SUM(F208:F209)</f>
        <v>5.1470676606193688</v>
      </c>
      <c r="G210" s="299" t="str">
        <f>CONCATENATE("(",ROUND((F210/$H210)*100,1),")")</f>
        <v>(5.4)</v>
      </c>
      <c r="H210" s="302">
        <f>SUM(H208:H209)</f>
        <v>95.296999999999969</v>
      </c>
      <c r="I210" s="299" t="str">
        <f>CONCATENATE("(",ROUND((H210/$H210)*100,1),")")</f>
        <v>(100)</v>
      </c>
      <c r="K210" s="302">
        <f t="shared" si="167"/>
        <v>4.0360132137450293</v>
      </c>
      <c r="L210" s="302">
        <f t="shared" si="168"/>
        <v>-2.1750353746289761</v>
      </c>
      <c r="M210" s="302">
        <f t="shared" si="169"/>
        <v>0.32702216088377689</v>
      </c>
      <c r="N210" s="302">
        <f t="shared" si="170"/>
        <v>2.1879999999998301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11.484478026253207</v>
      </c>
      <c r="C219" s="299" t="str">
        <f>CONCATENATE("(",ROUND((B219/$H221)*100,1),")")</f>
        <v>(56.1)</v>
      </c>
      <c r="D219" s="302">
        <f>'Ind T6'!M90</f>
        <v>1.8514728986245892</v>
      </c>
      <c r="E219" s="299" t="str">
        <f>CONCATENATE("(",ROUND((D219/$H221)*100,1),")")</f>
        <v>(9)</v>
      </c>
      <c r="F219" s="302">
        <f>'Ind T6'!N90</f>
        <v>1.9552770367893153</v>
      </c>
      <c r="G219" s="299" t="str">
        <f>CONCATENATE("(",ROUND((F219/$H221)*100,1),")")</f>
        <v>(9.6)</v>
      </c>
      <c r="H219" s="302">
        <f>SUM(B219,D219,F219)</f>
        <v>15.291227961667111</v>
      </c>
      <c r="I219" s="299" t="str">
        <f>CONCATENATE("(",ROUND((H219/$H221)*100,1),")")</f>
        <v>(74.7)</v>
      </c>
      <c r="K219" s="302">
        <f>B224-B219</f>
        <v>0.50149475832662382</v>
      </c>
      <c r="L219" s="302">
        <f>D224-D219</f>
        <v>0.1023126210015155</v>
      </c>
      <c r="M219" s="302">
        <f>F224-F219</f>
        <v>9.5894331252394327E-2</v>
      </c>
      <c r="N219" s="302">
        <f>SUM(K219:M219)</f>
        <v>0.69970171058053365</v>
      </c>
    </row>
    <row r="220" spans="1:14" x14ac:dyDescent="0.2">
      <c r="A220" s="282" t="s">
        <v>365</v>
      </c>
      <c r="B220" s="302">
        <f>'Ind T6'!L89</f>
        <v>3.1241361898996511</v>
      </c>
      <c r="C220" s="299" t="str">
        <f>CONCATENATE("(",ROUND((B220/$H221)*100,1),")")</f>
        <v>(15.3)</v>
      </c>
      <c r="D220" s="302">
        <f>'Ind T6'!M89</f>
        <v>1.8767863736609971</v>
      </c>
      <c r="E220" s="299" t="str">
        <f>CONCATENATE("(",ROUND((D220/$H221)*100,1),")")</f>
        <v>(9.2)</v>
      </c>
      <c r="F220" s="302">
        <f>'Ind T6'!N89</f>
        <v>0.17284947477225182</v>
      </c>
      <c r="G220" s="299" t="str">
        <f>CONCATENATE("(",ROUND((F220/$H221)*100,1),")")</f>
        <v>(0.8)</v>
      </c>
      <c r="H220" s="302">
        <f t="shared" ref="H220" si="171">SUM(B220,D220,F220)</f>
        <v>5.1737720383329</v>
      </c>
      <c r="I220" s="299" t="str">
        <f>CONCATENATE("(",ROUND((H220/$H221)*100,1),")")</f>
        <v>(25.3)</v>
      </c>
      <c r="K220" s="302">
        <f t="shared" ref="K220:K221" si="172">B225-B220</f>
        <v>0.14633296964735543</v>
      </c>
      <c r="L220" s="302">
        <f t="shared" ref="L220:L221" si="173">D225-D220</f>
        <v>0.14278998119445752</v>
      </c>
      <c r="M220" s="302">
        <f t="shared" ref="M220:M221" si="174">F225-F220</f>
        <v>2.1753385776596135E-3</v>
      </c>
      <c r="N220" s="302">
        <f t="shared" ref="N220:N221" si="175">SUM(K220:M220)</f>
        <v>0.29129828941947256</v>
      </c>
    </row>
    <row r="221" spans="1:14" x14ac:dyDescent="0.2">
      <c r="A221" s="282" t="s">
        <v>363</v>
      </c>
      <c r="B221" s="302">
        <f>SUM(B219:B220)</f>
        <v>14.608614216152858</v>
      </c>
      <c r="C221" s="299" t="str">
        <f>CONCATENATE("(",ROUND((B221/$H221)*100,1),")")</f>
        <v>(71.4)</v>
      </c>
      <c r="D221" s="302">
        <f>SUM(D219:D220)</f>
        <v>3.7282592722855865</v>
      </c>
      <c r="E221" s="299" t="str">
        <f>CONCATENATE("(",ROUND((D221/$H221)*100,1),")")</f>
        <v>(18.2)</v>
      </c>
      <c r="F221" s="302">
        <f>SUM(F219:F220)</f>
        <v>2.1281265115615673</v>
      </c>
      <c r="G221" s="299" t="str">
        <f>CONCATENATE("(",ROUND((F221/$H221)*100,1),")")</f>
        <v>(10.4)</v>
      </c>
      <c r="H221" s="302">
        <f>SUM(H219:H220)</f>
        <v>20.465000000000011</v>
      </c>
      <c r="I221" s="299" t="str">
        <f>CONCATENATE("(",ROUND((H221/$H221)*100,1),")")</f>
        <v>(100)</v>
      </c>
      <c r="K221" s="302">
        <f t="shared" si="172"/>
        <v>0.64782772797397925</v>
      </c>
      <c r="L221" s="302">
        <f t="shared" si="173"/>
        <v>0.2451026021959728</v>
      </c>
      <c r="M221" s="302">
        <f t="shared" si="174"/>
        <v>9.8069669830053829E-2</v>
      </c>
      <c r="N221" s="302">
        <f t="shared" si="175"/>
        <v>0.99100000000000588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11.985972784579831</v>
      </c>
      <c r="C224" s="299" t="str">
        <f>CONCATENATE("(",ROUND((B224/$H226)*100,1),")")</f>
        <v>(55.9)</v>
      </c>
      <c r="D224" s="302">
        <f>'Ind T6'!R90</f>
        <v>1.9537855196261047</v>
      </c>
      <c r="E224" s="299" t="str">
        <f>CONCATENATE("(",ROUND((D224/$H226)*100,1),")")</f>
        <v>(9.1)</v>
      </c>
      <c r="F224" s="302">
        <f>'Ind T6'!S90</f>
        <v>2.0511713680417096</v>
      </c>
      <c r="G224" s="299" t="str">
        <f>CONCATENATE("(",ROUND((F224/$H226)*100,1),")")</f>
        <v>(9.6)</v>
      </c>
      <c r="H224" s="302">
        <f>SUM(B224,D224,F224)</f>
        <v>15.990929672247644</v>
      </c>
      <c r="I224" s="299" t="str">
        <f>CONCATENATE("(",ROUND((H224/$H226)*100,1),")")</f>
        <v>(74.5)</v>
      </c>
      <c r="K224" s="302">
        <f>B229-B224</f>
        <v>-0.20277689647979891</v>
      </c>
      <c r="L224" s="302">
        <f>D229-D224</f>
        <v>7.2606768992026893E-2</v>
      </c>
      <c r="M224" s="302">
        <f>F229-F224</f>
        <v>6.3153059825195701E-2</v>
      </c>
      <c r="N224" s="302">
        <f>SUM(K224:M224)</f>
        <v>-6.7017067662576313E-2</v>
      </c>
    </row>
    <row r="225" spans="1:14" x14ac:dyDescent="0.2">
      <c r="A225" s="282" t="s">
        <v>365</v>
      </c>
      <c r="B225" s="302">
        <f>'Ind T6'!Q89</f>
        <v>3.2704691595470066</v>
      </c>
      <c r="C225" s="299" t="str">
        <f>CONCATENATE("(",ROUND((B225/$H226)*100,1),")")</f>
        <v>(15.2)</v>
      </c>
      <c r="D225" s="302">
        <f>'Ind T6'!R89</f>
        <v>2.0195763548554546</v>
      </c>
      <c r="E225" s="299" t="str">
        <f>CONCATENATE("(",ROUND((D225/$H226)*100,1),")")</f>
        <v>(9.4)</v>
      </c>
      <c r="F225" s="302">
        <f>'Ind T6'!S89</f>
        <v>0.17502481334991143</v>
      </c>
      <c r="G225" s="299" t="str">
        <f>CONCATENATE("(",ROUND((F225/$H226)*100,1),")")</f>
        <v>(0.8)</v>
      </c>
      <c r="H225" s="302">
        <f t="shared" ref="H225" si="176">SUM(B225,D225,F225)</f>
        <v>5.4650703277523727</v>
      </c>
      <c r="I225" s="299" t="str">
        <f>CONCATENATE("(",ROUND((H225/$H226)*100,1),")")</f>
        <v>(25.5)</v>
      </c>
      <c r="K225" s="302">
        <f t="shared" ref="K225:K226" si="177">B230-B225</f>
        <v>0.10932601983065204</v>
      </c>
      <c r="L225" s="302">
        <f t="shared" ref="L225:L226" si="178">D230-D225</f>
        <v>0.15780467258914177</v>
      </c>
      <c r="M225" s="302">
        <f t="shared" ref="M225:M226" si="179">F230-F225</f>
        <v>-3.1136247572307041E-3</v>
      </c>
      <c r="N225" s="302">
        <f t="shared" ref="N225:N226" si="180">SUM(K225:M225)</f>
        <v>0.26401706766256311</v>
      </c>
    </row>
    <row r="226" spans="1:14" x14ac:dyDescent="0.2">
      <c r="A226" s="282" t="s">
        <v>363</v>
      </c>
      <c r="B226" s="302">
        <f>SUM(B224:B225)</f>
        <v>15.256441944126838</v>
      </c>
      <c r="C226" s="299" t="str">
        <f>CONCATENATE("(",ROUND((B226/$H226)*100,1),")")</f>
        <v>(71.1)</v>
      </c>
      <c r="D226" s="302">
        <f>SUM(D224:D225)</f>
        <v>3.9733618744815593</v>
      </c>
      <c r="E226" s="299" t="str">
        <f>CONCATENATE("(",ROUND((D226/$H226)*100,1),")")</f>
        <v>(18.5)</v>
      </c>
      <c r="F226" s="302">
        <f>SUM(F224:F225)</f>
        <v>2.2261961813916211</v>
      </c>
      <c r="G226" s="299" t="str">
        <f>CONCATENATE("(",ROUND((F226/$H226)*100,1),")")</f>
        <v>(10.4)</v>
      </c>
      <c r="H226" s="302">
        <f>SUM(H224:H225)</f>
        <v>21.456000000000017</v>
      </c>
      <c r="I226" s="299" t="str">
        <f>CONCATENATE("(",ROUND((H226/$H226)*100,1),")")</f>
        <v>(100)</v>
      </c>
      <c r="K226" s="302">
        <f t="shared" si="177"/>
        <v>-9.3450876649146863E-2</v>
      </c>
      <c r="L226" s="302">
        <f t="shared" si="178"/>
        <v>0.23041144158116866</v>
      </c>
      <c r="M226" s="302">
        <f t="shared" si="179"/>
        <v>6.0039435067964941E-2</v>
      </c>
      <c r="N226" s="302">
        <f t="shared" si="180"/>
        <v>0.19699999999998674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11.783195888100032</v>
      </c>
      <c r="C229" s="299" t="str">
        <f>CONCATENATE("(",ROUND((B229/$H231)*100,1),")")</f>
        <v>(54.4)</v>
      </c>
      <c r="D229" s="302">
        <f>'Ind T6'!W90</f>
        <v>2.0263922886181316</v>
      </c>
      <c r="E229" s="299" t="str">
        <f>CONCATENATE("(",ROUND((D229/$H231)*100,1),")")</f>
        <v>(9.4)</v>
      </c>
      <c r="F229" s="302">
        <f>'Ind T6'!X90</f>
        <v>2.1143244278669053</v>
      </c>
      <c r="G229" s="299" t="str">
        <f>CONCATENATE("(",ROUND((F229/$H231)*100,1),")")</f>
        <v>(9.8)</v>
      </c>
      <c r="H229" s="302">
        <f>SUM(B229,D229,F229)</f>
        <v>15.92391260458507</v>
      </c>
      <c r="I229" s="299" t="str">
        <f>CONCATENATE("(",ROUND((H229/$H231)*100,1),")")</f>
        <v>(73.5)</v>
      </c>
      <c r="K229" s="302">
        <f>B229-B219</f>
        <v>0.29871786184682492</v>
      </c>
      <c r="L229" s="302">
        <f>D229-D219</f>
        <v>0.1749193899935424</v>
      </c>
      <c r="M229" s="302">
        <f>F229-F219</f>
        <v>0.15904739107759003</v>
      </c>
      <c r="N229" s="302">
        <f>SUM(K229:M229)</f>
        <v>0.63268464291795734</v>
      </c>
    </row>
    <row r="230" spans="1:14" x14ac:dyDescent="0.2">
      <c r="A230" s="282" t="s">
        <v>365</v>
      </c>
      <c r="B230" s="302">
        <f>'Ind T6'!V89</f>
        <v>3.3797951793776586</v>
      </c>
      <c r="C230" s="299" t="str">
        <f>CONCATENATE("(",ROUND((B230/$H231)*100,1),")")</f>
        <v>(15.6)</v>
      </c>
      <c r="D230" s="302">
        <f>'Ind T6'!W89</f>
        <v>2.1773810274445964</v>
      </c>
      <c r="E230" s="299" t="str">
        <f>CONCATENATE("(",ROUND((D230/$H231)*100,1),")")</f>
        <v>(10.1)</v>
      </c>
      <c r="F230" s="302">
        <f>'Ind T6'!X89</f>
        <v>0.17191118859268073</v>
      </c>
      <c r="G230" s="299" t="str">
        <f>CONCATENATE("(",ROUND((F230/$H231)*100,1),")")</f>
        <v>(0.8)</v>
      </c>
      <c r="H230" s="302">
        <f t="shared" ref="H230" si="181">SUM(B230,D230,F230)</f>
        <v>5.7290873954149362</v>
      </c>
      <c r="I230" s="299" t="str">
        <f>CONCATENATE("(",ROUND((H230/$H231)*100,1),")")</f>
        <v>(26.5)</v>
      </c>
      <c r="K230" s="302">
        <f t="shared" ref="K230:K231" si="182">B230-B220</f>
        <v>0.25565898947800747</v>
      </c>
      <c r="L230" s="302">
        <f t="shared" ref="L230:L231" si="183">D230-D220</f>
        <v>0.30059465378359929</v>
      </c>
      <c r="M230" s="302">
        <f t="shared" ref="M230:M231" si="184">F230-F220</f>
        <v>-9.3828617957109062E-4</v>
      </c>
      <c r="N230" s="302">
        <f t="shared" ref="N230:N231" si="185">SUM(K230:M230)</f>
        <v>0.55531535708203572</v>
      </c>
    </row>
    <row r="231" spans="1:14" x14ac:dyDescent="0.2">
      <c r="A231" s="282" t="s">
        <v>363</v>
      </c>
      <c r="B231" s="302">
        <f>SUM(B229:B230)</f>
        <v>15.162991067477691</v>
      </c>
      <c r="C231" s="299" t="str">
        <f>CONCATENATE("(",ROUND((B231/$H231)*100,1),")")</f>
        <v>(70)</v>
      </c>
      <c r="D231" s="302">
        <f>SUM(D229:D230)</f>
        <v>4.203773316062728</v>
      </c>
      <c r="E231" s="299" t="str">
        <f>CONCATENATE("(",ROUND((D231/$H231)*100,1),")")</f>
        <v>(19.4)</v>
      </c>
      <c r="F231" s="302">
        <f>SUM(F229:F230)</f>
        <v>2.2862356164595861</v>
      </c>
      <c r="G231" s="299" t="str">
        <f>CONCATENATE("(",ROUND((F231/$H231)*100,1),")")</f>
        <v>(10.6)</v>
      </c>
      <c r="H231" s="302">
        <f>SUM(H229:H230)</f>
        <v>21.653000000000006</v>
      </c>
      <c r="I231" s="299" t="str">
        <f>CONCATENATE("(",ROUND((H231/$H231)*100,1),")")</f>
        <v>(100)</v>
      </c>
      <c r="K231" s="302">
        <f t="shared" si="182"/>
        <v>0.55437685132483239</v>
      </c>
      <c r="L231" s="302">
        <f t="shared" si="183"/>
        <v>0.47551404377714146</v>
      </c>
      <c r="M231" s="302">
        <f t="shared" si="184"/>
        <v>0.15810910489801877</v>
      </c>
      <c r="N231" s="302">
        <f t="shared" si="185"/>
        <v>1.1879999999999926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9.0754872940272158</v>
      </c>
      <c r="C240" s="299" t="str">
        <f>CONCATENATE("(",ROUND((B240/$H242)*100,1),")")</f>
        <v>(22.3)</v>
      </c>
      <c r="D240" s="302">
        <f>'Ind T6'!M99</f>
        <v>9.4667623148241749</v>
      </c>
      <c r="E240" s="299" t="str">
        <f>CONCATENATE("(",ROUND((D240/$H242)*100,1),")")</f>
        <v>(23.2)</v>
      </c>
      <c r="F240" s="302">
        <f>'Ind T6'!N99</f>
        <v>0.49971734048342686</v>
      </c>
      <c r="G240" s="299" t="str">
        <f>CONCATENATE("(",ROUND((F240/$H242)*100,1),")")</f>
        <v>(1.2)</v>
      </c>
      <c r="H240" s="302">
        <f>SUM(B240,D240,F240)</f>
        <v>19.041966949334821</v>
      </c>
      <c r="I240" s="299" t="str">
        <f>CONCATENATE("(",ROUND((H240/$H242)*100,1),")")</f>
        <v>(46.8)</v>
      </c>
      <c r="K240" s="302">
        <f>B245-B240</f>
        <v>0.52863454384831954</v>
      </c>
      <c r="L240" s="302">
        <f>D245-D240</f>
        <v>0.42864920629070191</v>
      </c>
      <c r="M240" s="302">
        <f>F245-F240</f>
        <v>3.2739546712545753E-2</v>
      </c>
      <c r="N240" s="302">
        <f>SUM(K240:M240)</f>
        <v>0.9900232968515672</v>
      </c>
    </row>
    <row r="241" spans="1:14" x14ac:dyDescent="0.2">
      <c r="A241" s="282" t="s">
        <v>365</v>
      </c>
      <c r="B241" s="302">
        <f>'Ind T6'!L98</f>
        <v>7.7262630843240538</v>
      </c>
      <c r="C241" s="299" t="str">
        <f>CONCATENATE("(",ROUND((B241/$H242)*100,1),")")</f>
        <v>(19)</v>
      </c>
      <c r="D241" s="302">
        <f>'Ind T6'!M98</f>
        <v>13.204365567684583</v>
      </c>
      <c r="E241" s="299" t="str">
        <f>CONCATENATE("(",ROUND((D241/$H242)*100,1),")")</f>
        <v>(32.4)</v>
      </c>
      <c r="F241" s="302">
        <f>'Ind T6'!N98</f>
        <v>0.75140439865658259</v>
      </c>
      <c r="G241" s="299" t="str">
        <f>CONCATENATE("(",ROUND((F241/$H242)*100,1),")")</f>
        <v>(1.8)</v>
      </c>
      <c r="H241" s="302">
        <f t="shared" ref="H241" si="186">SUM(B241,D241,F241)</f>
        <v>21.682033050665218</v>
      </c>
      <c r="I241" s="299" t="str">
        <f>CONCATENATE("(",ROUND((H241/$H242)*100,1),")")</f>
        <v>(53.2)</v>
      </c>
      <c r="K241" s="302">
        <f t="shared" ref="K241:K242" si="187">B246-B241</f>
        <v>0.43287050320593057</v>
      </c>
      <c r="L241" s="302">
        <f t="shared" ref="L241:L242" si="188">D246-D241</f>
        <v>0.64303970449138248</v>
      </c>
      <c r="M241" s="302">
        <f t="shared" ref="M241:M242" si="189">F246-F241</f>
        <v>5.2066495451055461E-2</v>
      </c>
      <c r="N241" s="302">
        <f t="shared" ref="N241:N242" si="190">SUM(K241:M241)</f>
        <v>1.1279767031483685</v>
      </c>
    </row>
    <row r="242" spans="1:14" x14ac:dyDescent="0.2">
      <c r="A242" s="282" t="s">
        <v>363</v>
      </c>
      <c r="B242" s="302">
        <f>SUM(B240:B241)</f>
        <v>16.801750378351269</v>
      </c>
      <c r="C242" s="299" t="str">
        <f>CONCATENATE("(",ROUND((B242/$H242)*100,1),")")</f>
        <v>(41.3)</v>
      </c>
      <c r="D242" s="302">
        <f>SUM(D240:D241)</f>
        <v>22.671127882508756</v>
      </c>
      <c r="E242" s="299" t="str">
        <f>CONCATENATE("(",ROUND((D242/$H242)*100,1),")")</f>
        <v>(55.7)</v>
      </c>
      <c r="F242" s="302">
        <f>SUM(F240:F241)</f>
        <v>1.2511217391400096</v>
      </c>
      <c r="G242" s="299" t="str">
        <f>CONCATENATE("(",ROUND((F242/$H242)*100,1),")")</f>
        <v>(3.1)</v>
      </c>
      <c r="H242" s="302">
        <f>SUM(H240:H241)</f>
        <v>40.724000000000039</v>
      </c>
      <c r="I242" s="299" t="str">
        <f>CONCATENATE("(",ROUND((H242/$H242)*100,1),")")</f>
        <v>(100)</v>
      </c>
      <c r="K242" s="302">
        <f t="shared" si="187"/>
        <v>0.96150504705424922</v>
      </c>
      <c r="L242" s="302">
        <f t="shared" si="188"/>
        <v>1.0716889107820862</v>
      </c>
      <c r="M242" s="302">
        <f t="shared" si="189"/>
        <v>8.4806042163600992E-2</v>
      </c>
      <c r="N242" s="302">
        <f t="shared" si="190"/>
        <v>2.1179999999999364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9.6041218378755353</v>
      </c>
      <c r="C245" s="299" t="str">
        <f>CONCATENATE("(",ROUND((B245/$H247)*100,1),")")</f>
        <v>(22.4)</v>
      </c>
      <c r="D245" s="302">
        <f>'Ind T6'!R99</f>
        <v>9.8954115211148768</v>
      </c>
      <c r="E245" s="299" t="str">
        <f>CONCATENATE("(",ROUND((D245/$H247)*100,1),")")</f>
        <v>(23.1)</v>
      </c>
      <c r="F245" s="302">
        <f>'Ind T6'!S99</f>
        <v>0.53245688719597262</v>
      </c>
      <c r="G245" s="299" t="str">
        <f>CONCATENATE("(",ROUND((F245/$H247)*100,1),")")</f>
        <v>(1.2)</v>
      </c>
      <c r="H245" s="302">
        <f>SUM(B245,D245,F245)</f>
        <v>20.031990246186385</v>
      </c>
      <c r="I245" s="299" t="str">
        <f>CONCATENATE("(",ROUND((H245/$H247)*100,1),")")</f>
        <v>(46.8)</v>
      </c>
      <c r="K245" s="302">
        <f>B250-B245</f>
        <v>1.4911835965933307</v>
      </c>
      <c r="L245" s="302">
        <f>D250-D245</f>
        <v>1.3811214335508684</v>
      </c>
      <c r="M245" s="302">
        <f>F250-F245</f>
        <v>7.8729460974814924E-2</v>
      </c>
      <c r="N245" s="302">
        <f>SUM(K245:M245)</f>
        <v>2.9510344911190138</v>
      </c>
    </row>
    <row r="246" spans="1:14" x14ac:dyDescent="0.2">
      <c r="A246" s="282" t="s">
        <v>365</v>
      </c>
      <c r="B246" s="302">
        <f>'Ind T6'!Q98</f>
        <v>8.1591335875299844</v>
      </c>
      <c r="C246" s="299" t="str">
        <f>CONCATENATE("(",ROUND((B246/$H247)*100,1),")")</f>
        <v>(19)</v>
      </c>
      <c r="D246" s="302">
        <f>'Ind T6'!R98</f>
        <v>13.847405272175966</v>
      </c>
      <c r="E246" s="299" t="str">
        <f>CONCATENATE("(",ROUND((D246/$H247)*100,1),")")</f>
        <v>(32.3)</v>
      </c>
      <c r="F246" s="302">
        <f>'Ind T6'!S98</f>
        <v>0.80347089410763806</v>
      </c>
      <c r="G246" s="299" t="str">
        <f>CONCATENATE("(",ROUND((F246/$H247)*100,1),")")</f>
        <v>(1.9)</v>
      </c>
      <c r="H246" s="302">
        <f t="shared" ref="H246" si="191">SUM(B246,D246,F246)</f>
        <v>22.810009753813585</v>
      </c>
      <c r="I246" s="299" t="str">
        <f>CONCATENATE("(",ROUND((H246/$H247)*100,1),")")</f>
        <v>(53.2)</v>
      </c>
      <c r="K246" s="302">
        <f t="shared" ref="K246:K247" si="192">B251-B246</f>
        <v>1.173265088040182</v>
      </c>
      <c r="L246" s="302">
        <f t="shared" ref="L246:L247" si="193">D251-D246</f>
        <v>1.9071728059643949</v>
      </c>
      <c r="M246" s="302">
        <f t="shared" ref="M246:M247" si="194">F251-F246</f>
        <v>0.11752761487648788</v>
      </c>
      <c r="N246" s="302">
        <f t="shared" ref="N246:N247" si="195">SUM(K246:M246)</f>
        <v>3.1979655088810648</v>
      </c>
    </row>
    <row r="247" spans="1:14" x14ac:dyDescent="0.2">
      <c r="A247" s="282" t="s">
        <v>363</v>
      </c>
      <c r="B247" s="302">
        <f>SUM(B245:B246)</f>
        <v>17.763255425405518</v>
      </c>
      <c r="C247" s="299" t="str">
        <f>CONCATENATE("(",ROUND((B247/$H247)*100,1),")")</f>
        <v>(41.5)</v>
      </c>
      <c r="D247" s="302">
        <f>SUM(D245:D246)</f>
        <v>23.742816793290842</v>
      </c>
      <c r="E247" s="299" t="str">
        <f>CONCATENATE("(",ROUND((D247/$H247)*100,1),")")</f>
        <v>(55.4)</v>
      </c>
      <c r="F247" s="302">
        <f>SUM(F245:F246)</f>
        <v>1.3359277813036106</v>
      </c>
      <c r="G247" s="299" t="str">
        <f>CONCATENATE("(",ROUND((F247/$H247)*100,1),")")</f>
        <v>(3.1)</v>
      </c>
      <c r="H247" s="302">
        <f>SUM(H245:H246)</f>
        <v>42.84199999999997</v>
      </c>
      <c r="I247" s="299" t="str">
        <f>CONCATENATE("(",ROUND((H247/$H247)*100,1),")")</f>
        <v>(100)</v>
      </c>
      <c r="K247" s="302">
        <f t="shared" si="192"/>
        <v>2.6644486846335127</v>
      </c>
      <c r="L247" s="302">
        <f t="shared" si="193"/>
        <v>3.2882942395152632</v>
      </c>
      <c r="M247" s="302">
        <f t="shared" si="194"/>
        <v>0.19625707585130292</v>
      </c>
      <c r="N247" s="302">
        <f t="shared" si="195"/>
        <v>6.1490000000000791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11.095305434468866</v>
      </c>
      <c r="C250" s="299" t="str">
        <f>CONCATENATE("(",ROUND((B250/$H252)*100,1),")")</f>
        <v>(22.6)</v>
      </c>
      <c r="D250" s="302">
        <f>'Ind T6'!W99</f>
        <v>11.276532954665745</v>
      </c>
      <c r="E250" s="299" t="str">
        <f>CONCATENATE("(",ROUND((D250/$H252)*100,1),")")</f>
        <v>(23)</v>
      </c>
      <c r="F250" s="302">
        <f>'Ind T6'!X99</f>
        <v>0.61118634817078754</v>
      </c>
      <c r="G250" s="299" t="str">
        <f>CONCATENATE("(",ROUND((F250/$H252)*100,1),")")</f>
        <v>(1.2)</v>
      </c>
      <c r="H250" s="302">
        <f>SUM(B250,D250,F250)</f>
        <v>22.983024737305396</v>
      </c>
      <c r="I250" s="299" t="str">
        <f>CONCATENATE("(",ROUND((H250/$H252)*100,1),")")</f>
        <v>(46.9)</v>
      </c>
      <c r="K250" s="302">
        <f>B250-B240</f>
        <v>2.0198181404416502</v>
      </c>
      <c r="L250" s="302">
        <f>D250-D240</f>
        <v>1.8097706398415703</v>
      </c>
      <c r="M250" s="302">
        <f>F250-F240</f>
        <v>0.11146900768736068</v>
      </c>
      <c r="N250" s="302">
        <f>SUM(K250:M250)</f>
        <v>3.941057787970581</v>
      </c>
    </row>
    <row r="251" spans="1:14" x14ac:dyDescent="0.2">
      <c r="A251" s="282" t="s">
        <v>365</v>
      </c>
      <c r="B251" s="302">
        <f>'Ind T6'!V98</f>
        <v>9.3323986755701664</v>
      </c>
      <c r="C251" s="299" t="str">
        <f>CONCATENATE("(",ROUND((B251/$H252)*100,1),")")</f>
        <v>(19)</v>
      </c>
      <c r="D251" s="302">
        <f>'Ind T6'!W98</f>
        <v>15.75457807814036</v>
      </c>
      <c r="E251" s="299" t="str">
        <f>CONCATENATE("(",ROUND((D251/$H252)*100,1),")")</f>
        <v>(32.2)</v>
      </c>
      <c r="F251" s="302">
        <f>'Ind T6'!X98</f>
        <v>0.92099850898412594</v>
      </c>
      <c r="G251" s="299" t="str">
        <f>CONCATENATE("(",ROUND((F251/$H252)*100,1),")")</f>
        <v>(1.9)</v>
      </c>
      <c r="H251" s="302">
        <f t="shared" ref="H251" si="196">SUM(B251,D251,F251)</f>
        <v>26.007975262694654</v>
      </c>
      <c r="I251" s="299" t="str">
        <f>CONCATENATE("(",ROUND((H251/$H252)*100,1),")")</f>
        <v>(53.1)</v>
      </c>
      <c r="K251" s="302">
        <f t="shared" ref="K251:K252" si="197">B251-B241</f>
        <v>1.6061355912461126</v>
      </c>
      <c r="L251" s="302">
        <f t="shared" ref="L251:L252" si="198">D251-D241</f>
        <v>2.5502125104557773</v>
      </c>
      <c r="M251" s="302">
        <f t="shared" ref="M251:M252" si="199">F251-F241</f>
        <v>0.16959411032754335</v>
      </c>
      <c r="N251" s="302">
        <f t="shared" ref="N251:N252" si="200">SUM(K251:M251)</f>
        <v>4.3259422120294335</v>
      </c>
    </row>
    <row r="252" spans="1:14" x14ac:dyDescent="0.2">
      <c r="A252" s="282" t="s">
        <v>363</v>
      </c>
      <c r="B252" s="302">
        <f>SUM(B250:B251)</f>
        <v>20.427704110039031</v>
      </c>
      <c r="C252" s="299" t="str">
        <f>CONCATENATE("(",ROUND((B252/$H252)*100,1),")")</f>
        <v>(41.7)</v>
      </c>
      <c r="D252" s="302">
        <f>SUM(D250:D251)</f>
        <v>27.031111032806105</v>
      </c>
      <c r="E252" s="299" t="str">
        <f>CONCATENATE("(",ROUND((D252/$H252)*100,1),")")</f>
        <v>(55.2)</v>
      </c>
      <c r="F252" s="302">
        <f>SUM(F250:F251)</f>
        <v>1.5321848571549135</v>
      </c>
      <c r="G252" s="299" t="str">
        <f>CONCATENATE("(",ROUND((F252/$H252)*100,1),")")</f>
        <v>(3.1)</v>
      </c>
      <c r="H252" s="302">
        <f>SUM(H250:H251)</f>
        <v>48.991000000000049</v>
      </c>
      <c r="I252" s="299" t="str">
        <f>CONCATENATE("(",ROUND((H252/$H252)*100,1),")")</f>
        <v>(100)</v>
      </c>
      <c r="K252" s="302">
        <f t="shared" si="197"/>
        <v>3.6259537316877619</v>
      </c>
      <c r="L252" s="302">
        <f t="shared" si="198"/>
        <v>4.3599831502973494</v>
      </c>
      <c r="M252" s="302">
        <f t="shared" si="199"/>
        <v>0.28106311801490391</v>
      </c>
      <c r="N252" s="302">
        <f t="shared" si="200"/>
        <v>8.2670000000000154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1.4163600841977995</v>
      </c>
      <c r="C261" s="299" t="str">
        <f>CONCATENATE("(",ROUND((B261/$H263)*100,1),")")</f>
        <v>(28.6)</v>
      </c>
      <c r="D261" s="302">
        <f>'Ind T6'!M108</f>
        <v>0.44680431627260092</v>
      </c>
      <c r="E261" s="299" t="str">
        <f>CONCATENATE("(",ROUND((D261/$H263)*100,1),")")</f>
        <v>(9)</v>
      </c>
      <c r="F261" s="302">
        <f>'Ind T6'!N108</f>
        <v>0.5065541953109628</v>
      </c>
      <c r="G261" s="299" t="str">
        <f>CONCATENATE("(",ROUND((F261/$H263)*100,1),")")</f>
        <v>(10.2)</v>
      </c>
      <c r="H261" s="302">
        <f>SUM(B261,D261,F261)</f>
        <v>2.3697185957813631</v>
      </c>
      <c r="I261" s="299" t="str">
        <f>CONCATENATE("(",ROUND((H261/$H263)*100,1),")")</f>
        <v>(47.8)</v>
      </c>
      <c r="K261" s="302">
        <f>B266-B261</f>
        <v>-6.2479640446038154E-2</v>
      </c>
      <c r="L261" s="302">
        <f>D266-D261</f>
        <v>3.1723935521042468E-3</v>
      </c>
      <c r="M261" s="302">
        <f>F266-F261</f>
        <v>-1.6475810072417607E-2</v>
      </c>
      <c r="N261" s="302">
        <f>SUM(K261:M261)</f>
        <v>-7.5783056966351514E-2</v>
      </c>
    </row>
    <row r="262" spans="1:14" x14ac:dyDescent="0.2">
      <c r="A262" s="282" t="s">
        <v>365</v>
      </c>
      <c r="B262" s="302">
        <f>'Ind T6'!L107</f>
        <v>1.1652426207266029</v>
      </c>
      <c r="C262" s="299" t="str">
        <f>CONCATENATE("(",ROUND((B262/$H263)*100,1),")")</f>
        <v>(23.5)</v>
      </c>
      <c r="D262" s="302">
        <f>'Ind T6'!M107</f>
        <v>0.57134322075997757</v>
      </c>
      <c r="E262" s="299" t="str">
        <f>CONCATENATE("(",ROUND((D262/$H263)*100,1),")")</f>
        <v>(11.5)</v>
      </c>
      <c r="F262" s="302">
        <f>'Ind T6'!N107</f>
        <v>0.85269556273205582</v>
      </c>
      <c r="G262" s="299" t="str">
        <f>CONCATENATE("(",ROUND((F262/$H263)*100,1),")")</f>
        <v>(17.2)</v>
      </c>
      <c r="H262" s="302">
        <f t="shared" ref="H262" si="201">SUM(B262,D262,F262)</f>
        <v>2.5892814042186361</v>
      </c>
      <c r="I262" s="299" t="str">
        <f>CONCATENATE("(",ROUND((H262/$H263)*100,1),")")</f>
        <v>(52.2)</v>
      </c>
      <c r="K262" s="302">
        <f t="shared" ref="K262:K263" si="202">B267-B262</f>
        <v>-4.6585437076819725E-2</v>
      </c>
      <c r="L262" s="302">
        <f t="shared" ref="L262:L263" si="203">D267-D262</f>
        <v>-1.4588318543591661E-2</v>
      </c>
      <c r="M262" s="302">
        <f t="shared" ref="M262:M263" si="204">F267-F262</f>
        <v>-4.2043187413238425E-2</v>
      </c>
      <c r="N262" s="302">
        <f t="shared" ref="N262:N263" si="205">SUM(K262:M262)</f>
        <v>-0.10321694303364981</v>
      </c>
    </row>
    <row r="263" spans="1:14" x14ac:dyDescent="0.2">
      <c r="A263" s="282" t="s">
        <v>363</v>
      </c>
      <c r="B263" s="302">
        <f>SUM(B261:B262)</f>
        <v>2.5816027049244026</v>
      </c>
      <c r="C263" s="299" t="str">
        <f>CONCATENATE("(",ROUND((B263/$H263)*100,1),")")</f>
        <v>(52.1)</v>
      </c>
      <c r="D263" s="302">
        <f>SUM(D261:D262)</f>
        <v>1.0181475370325785</v>
      </c>
      <c r="E263" s="299" t="str">
        <f>CONCATENATE("(",ROUND((D263/$H263)*100,1),")")</f>
        <v>(20.5)</v>
      </c>
      <c r="F263" s="302">
        <f>SUM(F261:F262)</f>
        <v>1.3592497580430187</v>
      </c>
      <c r="G263" s="299" t="str">
        <f>CONCATENATE("(",ROUND((F263/$H263)*100,1),")")</f>
        <v>(27.4)</v>
      </c>
      <c r="H263" s="302">
        <f>SUM(H261:H262)</f>
        <v>4.9589999999999996</v>
      </c>
      <c r="I263" s="299" t="str">
        <f>CONCATENATE("(",ROUND((H263/$H263)*100,1),")")</f>
        <v>(100)</v>
      </c>
      <c r="K263" s="302">
        <f t="shared" si="202"/>
        <v>-0.1090650775228581</v>
      </c>
      <c r="L263" s="302">
        <f t="shared" si="203"/>
        <v>-1.141592499148758E-2</v>
      </c>
      <c r="M263" s="302">
        <f t="shared" si="204"/>
        <v>-5.8518997485656143E-2</v>
      </c>
      <c r="N263" s="302">
        <f t="shared" si="205"/>
        <v>-0.17900000000000182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1.3538804437517613</v>
      </c>
      <c r="C266" s="299" t="str">
        <f>CONCATENATE("(",ROUND((B266/$H268)*100,1),")")</f>
        <v>(28.3)</v>
      </c>
      <c r="D266" s="302">
        <f>'Ind T6'!R108</f>
        <v>0.44997670982470517</v>
      </c>
      <c r="E266" s="299" t="str">
        <f>CONCATENATE("(",ROUND((D266/$H268)*100,1),")")</f>
        <v>(9.4)</v>
      </c>
      <c r="F266" s="302">
        <f>'Ind T6'!S108</f>
        <v>0.49007838523854519</v>
      </c>
      <c r="G266" s="299" t="str">
        <f>CONCATENATE("(",ROUND((F266/$H268)*100,1),")")</f>
        <v>(10.3)</v>
      </c>
      <c r="H266" s="302">
        <f>SUM(B266,D266,F266)</f>
        <v>2.2939355388150116</v>
      </c>
      <c r="I266" s="299" t="str">
        <f>CONCATENATE("(",ROUND((H266/$H268)*100,1),")")</f>
        <v>(48)</v>
      </c>
      <c r="K266" s="302">
        <f>B271-B266</f>
        <v>-4.433824828452404E-2</v>
      </c>
      <c r="L266" s="302">
        <f>D271-D266</f>
        <v>1.9073801945820534E-2</v>
      </c>
      <c r="M266" s="302">
        <f>F271-F266</f>
        <v>-6.4521825616925543E-3</v>
      </c>
      <c r="N266" s="302">
        <f>SUM(K266:M266)</f>
        <v>-3.171662890039606E-2</v>
      </c>
    </row>
    <row r="267" spans="1:14" x14ac:dyDescent="0.2">
      <c r="A267" s="282" t="s">
        <v>365</v>
      </c>
      <c r="B267" s="302">
        <f>'Ind T6'!Q107</f>
        <v>1.1186571836497832</v>
      </c>
      <c r="C267" s="299" t="str">
        <f>CONCATENATE("(",ROUND((B267/$H268)*100,1),")")</f>
        <v>(23.4)</v>
      </c>
      <c r="D267" s="302">
        <f>'Ind T6'!R107</f>
        <v>0.55675490221638591</v>
      </c>
      <c r="E267" s="299" t="str">
        <f>CONCATENATE("(",ROUND((D267/$H268)*100,1),")")</f>
        <v>(11.6)</v>
      </c>
      <c r="F267" s="302">
        <f>'Ind T6'!S107</f>
        <v>0.8106523753188174</v>
      </c>
      <c r="G267" s="299" t="str">
        <f>CONCATENATE("(",ROUND((F267/$H268)*100,1),")")</f>
        <v>(17)</v>
      </c>
      <c r="H267" s="302">
        <f t="shared" ref="H267" si="206">SUM(B267,D267,F267)</f>
        <v>2.4860644611849865</v>
      </c>
      <c r="I267" s="299" t="str">
        <f>CONCATENATE("(",ROUND((H267/$H268)*100,1),")")</f>
        <v>(52)</v>
      </c>
      <c r="K267" s="302">
        <f t="shared" ref="K267:K268" si="207">B272-B267</f>
        <v>-1.580306388082775E-2</v>
      </c>
      <c r="L267" s="302">
        <f t="shared" ref="L267:L268" si="208">D272-D267</f>
        <v>-1.1241749702088244E-2</v>
      </c>
      <c r="M267" s="302">
        <f t="shared" ref="M267:M268" si="209">F272-F267</f>
        <v>-5.2238557516686268E-2</v>
      </c>
      <c r="N267" s="302">
        <f t="shared" ref="N267:N268" si="210">SUM(K267:M267)</f>
        <v>-7.9283371099602262E-2</v>
      </c>
    </row>
    <row r="268" spans="1:14" x14ac:dyDescent="0.2">
      <c r="A268" s="282" t="s">
        <v>363</v>
      </c>
      <c r="B268" s="302">
        <f>SUM(B266:B267)</f>
        <v>2.4725376274015445</v>
      </c>
      <c r="C268" s="299" t="str">
        <f>CONCATENATE("(",ROUND((B268/$H268)*100,1),")")</f>
        <v>(51.7)</v>
      </c>
      <c r="D268" s="302">
        <f>SUM(D266:D267)</f>
        <v>1.006731612041091</v>
      </c>
      <c r="E268" s="299" t="str">
        <f>CONCATENATE("(",ROUND((D268/$H268)*100,1),")")</f>
        <v>(21.1)</v>
      </c>
      <c r="F268" s="302">
        <f>SUM(F266:F267)</f>
        <v>1.3007307605573626</v>
      </c>
      <c r="G268" s="299" t="str">
        <f>CONCATENATE("(",ROUND((F268/$H268)*100,1),")")</f>
        <v>(27.2)</v>
      </c>
      <c r="H268" s="302">
        <f>SUM(H266:H267)</f>
        <v>4.7799999999999976</v>
      </c>
      <c r="I268" s="299" t="str">
        <f>CONCATENATE("(",ROUND((H268/$H268)*100,1),")")</f>
        <v>(100)</v>
      </c>
      <c r="K268" s="302">
        <f t="shared" si="207"/>
        <v>-6.0141312165351568E-2</v>
      </c>
      <c r="L268" s="302">
        <f t="shared" si="208"/>
        <v>7.8320522437325124E-3</v>
      </c>
      <c r="M268" s="302">
        <f t="shared" si="209"/>
        <v>-5.8690740078378933E-2</v>
      </c>
      <c r="N268" s="302">
        <f t="shared" si="210"/>
        <v>-0.11099999999999799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1.3095421954672373</v>
      </c>
      <c r="C271" s="299" t="str">
        <f>CONCATENATE("(",ROUND((B271/$H273)*100,1),")")</f>
        <v>(28)</v>
      </c>
      <c r="D271" s="302">
        <f>'Ind T6'!W108</f>
        <v>0.4690505117705257</v>
      </c>
      <c r="E271" s="299" t="str">
        <f>CONCATENATE("(",ROUND((D271/$H273)*100,1),")")</f>
        <v>(10)</v>
      </c>
      <c r="F271" s="302">
        <f>'Ind T6'!X108</f>
        <v>0.48362620267685263</v>
      </c>
      <c r="G271" s="299" t="str">
        <f>CONCATENATE("(",ROUND((F271/$H273)*100,1),")")</f>
        <v>(10.4)</v>
      </c>
      <c r="H271" s="302">
        <f>SUM(B271,D271,F271)</f>
        <v>2.2622189099146155</v>
      </c>
      <c r="I271" s="299" t="str">
        <f>CONCATENATE("(",ROUND((H271/$H273)*100,1),")")</f>
        <v>(48.5)</v>
      </c>
      <c r="K271" s="302">
        <f>B271-B261</f>
        <v>-0.10681788873056219</v>
      </c>
      <c r="L271" s="302">
        <f>D271-D261</f>
        <v>2.2246195497924781E-2</v>
      </c>
      <c r="M271" s="302">
        <f>F271-F261</f>
        <v>-2.2927992634110161E-2</v>
      </c>
      <c r="N271" s="302">
        <f>SUM(K271:M271)</f>
        <v>-0.10749968586674757</v>
      </c>
    </row>
    <row r="272" spans="1:14" x14ac:dyDescent="0.2">
      <c r="A272" s="282" t="s">
        <v>365</v>
      </c>
      <c r="B272" s="302">
        <f>'Ind T6'!V107</f>
        <v>1.1028541197689554</v>
      </c>
      <c r="C272" s="299" t="str">
        <f>CONCATENATE("(",ROUND((B272/$H273)*100,1),")")</f>
        <v>(23.6)</v>
      </c>
      <c r="D272" s="302">
        <f>'Ind T6'!W107</f>
        <v>0.54551315251429766</v>
      </c>
      <c r="E272" s="299" t="str">
        <f>CONCATENATE("(",ROUND((D272/$H273)*100,1),")")</f>
        <v>(11.7)</v>
      </c>
      <c r="F272" s="302">
        <f>'Ind T6'!X107</f>
        <v>0.75841381780213113</v>
      </c>
      <c r="G272" s="299" t="str">
        <f>CONCATENATE("(",ROUND((F272/$H273)*100,1),")")</f>
        <v>(16.2)</v>
      </c>
      <c r="H272" s="302">
        <f t="shared" ref="H272" si="211">SUM(B272,D272,F272)</f>
        <v>2.4067810900853841</v>
      </c>
      <c r="I272" s="299" t="str">
        <f>CONCATENATE("(",ROUND((H272/$H273)*100,1),")")</f>
        <v>(51.5)</v>
      </c>
      <c r="K272" s="302">
        <f t="shared" ref="K272:K273" si="212">B272-B262</f>
        <v>-6.2388500957647475E-2</v>
      </c>
      <c r="L272" s="302">
        <f t="shared" ref="L272:L273" si="213">D272-D262</f>
        <v>-2.5830068245679905E-2</v>
      </c>
      <c r="M272" s="302">
        <f t="shared" ref="M272:M273" si="214">F272-F262</f>
        <v>-9.4281744929924693E-2</v>
      </c>
      <c r="N272" s="302">
        <f t="shared" ref="N272:N273" si="215">SUM(K272:M272)</f>
        <v>-0.18250031413325207</v>
      </c>
    </row>
    <row r="273" spans="1:14" x14ac:dyDescent="0.2">
      <c r="A273" s="282" t="s">
        <v>363</v>
      </c>
      <c r="B273" s="302">
        <f>SUM(B271:B272)</f>
        <v>2.4123963152361929</v>
      </c>
      <c r="C273" s="299" t="str">
        <f>CONCATENATE("(",ROUND((B273/$H273)*100,1),")")</f>
        <v>(51.7)</v>
      </c>
      <c r="D273" s="302">
        <f>SUM(D271:D272)</f>
        <v>1.0145636642848235</v>
      </c>
      <c r="E273" s="299" t="str">
        <f>CONCATENATE("(",ROUND((D273/$H273)*100,1),")")</f>
        <v>(21.7)</v>
      </c>
      <c r="F273" s="302">
        <f>SUM(F271:F272)</f>
        <v>1.2420400204789837</v>
      </c>
      <c r="G273" s="299" t="str">
        <f>CONCATENATE("(",ROUND((F273/$H273)*100,1),")")</f>
        <v>(26.6)</v>
      </c>
      <c r="H273" s="302">
        <f>SUM(H271:H272)</f>
        <v>4.6689999999999996</v>
      </c>
      <c r="I273" s="299" t="str">
        <f>CONCATENATE("(",ROUND((H273/$H273)*100,1),")")</f>
        <v>(100)</v>
      </c>
      <c r="K273" s="302">
        <f t="shared" si="212"/>
        <v>-0.16920638968820967</v>
      </c>
      <c r="L273" s="302">
        <f t="shared" si="213"/>
        <v>-3.583872747755068E-3</v>
      </c>
      <c r="M273" s="302">
        <f t="shared" si="214"/>
        <v>-0.11720973756403508</v>
      </c>
      <c r="N273" s="302">
        <f t="shared" si="215"/>
        <v>-0.28999999999999981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22.410240772397884</v>
      </c>
      <c r="C282" s="299" t="str">
        <f>CONCATENATE("(",ROUND((B282/$H284)*100,1),")")</f>
        <v>(59)</v>
      </c>
      <c r="D282" s="302">
        <f>'Ind T6'!M117</f>
        <v>1.69423898604923</v>
      </c>
      <c r="E282" s="299" t="str">
        <f>CONCATENATE("(",ROUND((D282/$H284)*100,1),")")</f>
        <v>(4.5)</v>
      </c>
      <c r="F282" s="302">
        <f>'Ind T6'!N117</f>
        <v>2.9240236256675987</v>
      </c>
      <c r="G282" s="299" t="str">
        <f>CONCATENATE("(",ROUND((F282/$H284)*100,1),")")</f>
        <v>(7.7)</v>
      </c>
      <c r="H282" s="302">
        <f>SUM(B282,D282,F282)</f>
        <v>27.02850338411471</v>
      </c>
      <c r="I282" s="299" t="str">
        <f>CONCATENATE("(",ROUND((H282/$H284)*100,1),")")</f>
        <v>(71.2)</v>
      </c>
      <c r="K282" s="302">
        <f>B287-B282</f>
        <v>1.5496979033728095</v>
      </c>
      <c r="L282" s="302">
        <f>D287-D282</f>
        <v>0.14463011832343065</v>
      </c>
      <c r="M282" s="302">
        <f>F287-F282</f>
        <v>0.29769029379305456</v>
      </c>
      <c r="N282" s="302">
        <f>SUM(K282:M282)</f>
        <v>1.9920183154892948</v>
      </c>
    </row>
    <row r="283" spans="1:14" x14ac:dyDescent="0.2">
      <c r="A283" s="282" t="s">
        <v>365</v>
      </c>
      <c r="B283" s="302">
        <f>'Ind T6'!L116</f>
        <v>7.7719649641266937</v>
      </c>
      <c r="C283" s="299" t="str">
        <f>CONCATENATE("(",ROUND((B283/$H284)*100,1),")")</f>
        <v>(20.5)</v>
      </c>
      <c r="D283" s="302">
        <f>'Ind T6'!M116</f>
        <v>2.072046156744229</v>
      </c>
      <c r="E283" s="299" t="str">
        <f>CONCATENATE("(",ROUND((D283/$H284)*100,1),")")</f>
        <v>(5.5)</v>
      </c>
      <c r="F283" s="302">
        <f>'Ind T6'!N116</f>
        <v>1.1104854950144059</v>
      </c>
      <c r="G283" s="299" t="str">
        <f>CONCATENATE("(",ROUND((F283/$H284)*100,1),")")</f>
        <v>(2.9)</v>
      </c>
      <c r="H283" s="302">
        <f t="shared" ref="H283" si="216">SUM(B283,D283,F283)</f>
        <v>10.954496615885327</v>
      </c>
      <c r="I283" s="299" t="str">
        <f>CONCATENATE("(",ROUND((H283/$H284)*100,1),")")</f>
        <v>(28.8)</v>
      </c>
      <c r="K283" s="302">
        <f t="shared" ref="K283:K284" si="217">B288-B283</f>
        <v>0.79385805249681418</v>
      </c>
      <c r="L283" s="302">
        <f t="shared" ref="L283:L284" si="218">D288-D283</f>
        <v>0.1288150603258762</v>
      </c>
      <c r="M283" s="302">
        <f t="shared" ref="M283:M284" si="219">F288-F283</f>
        <v>0.10430857168804475</v>
      </c>
      <c r="N283" s="302">
        <f t="shared" ref="N283:N284" si="220">SUM(K283:M283)</f>
        <v>1.0269816845107351</v>
      </c>
    </row>
    <row r="284" spans="1:14" x14ac:dyDescent="0.2">
      <c r="A284" s="282" t="s">
        <v>363</v>
      </c>
      <c r="B284" s="302">
        <f>SUM(B282:B283)</f>
        <v>30.18220573652458</v>
      </c>
      <c r="C284" s="299" t="str">
        <f>CONCATENATE("(",ROUND((B284/$H284)*100,1),")")</f>
        <v>(79.5)</v>
      </c>
      <c r="D284" s="302">
        <f>SUM(D282:D283)</f>
        <v>3.7662851427934587</v>
      </c>
      <c r="E284" s="299" t="str">
        <f>CONCATENATE("(",ROUND((D284/$H284)*100,1),")")</f>
        <v>(9.9)</v>
      </c>
      <c r="F284" s="302">
        <f>SUM(F282:F283)</f>
        <v>4.0345091206820047</v>
      </c>
      <c r="G284" s="299" t="str">
        <f>CONCATENATE("(",ROUND((F284/$H284)*100,1),")")</f>
        <v>(10.6)</v>
      </c>
      <c r="H284" s="302">
        <f>SUM(H282:H283)</f>
        <v>37.98300000000004</v>
      </c>
      <c r="I284" s="299" t="str">
        <f>CONCATENATE("(",ROUND((H284/$H284)*100,1),")")</f>
        <v>(100)</v>
      </c>
      <c r="K284" s="302">
        <f t="shared" si="217"/>
        <v>2.3435559558696184</v>
      </c>
      <c r="L284" s="302">
        <f t="shared" si="218"/>
        <v>0.27344517864930751</v>
      </c>
      <c r="M284" s="302">
        <f t="shared" si="219"/>
        <v>0.40199886548109909</v>
      </c>
      <c r="N284" s="302">
        <f t="shared" si="220"/>
        <v>3.019000000000025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23.959938675770694</v>
      </c>
      <c r="C287" s="299" t="str">
        <f>CONCATENATE("(",ROUND((B287/$H289)*100,1),")")</f>
        <v>(58.4)</v>
      </c>
      <c r="D287" s="302">
        <f>'Ind T6'!R117</f>
        <v>1.8388691043726606</v>
      </c>
      <c r="E287" s="299" t="str">
        <f>CONCATENATE("(",ROUND((D287/$H289)*100,1),")")</f>
        <v>(4.5)</v>
      </c>
      <c r="F287" s="302">
        <f>'Ind T6'!S117</f>
        <v>3.2217139194606532</v>
      </c>
      <c r="G287" s="299" t="str">
        <f>CONCATENATE("(",ROUND((F287/$H289)*100,1),")")</f>
        <v>(7.9)</v>
      </c>
      <c r="H287" s="302">
        <f>SUM(B287,D287,F287)</f>
        <v>29.020521699604011</v>
      </c>
      <c r="I287" s="299" t="str">
        <f>CONCATENATE("(",ROUND((H287/$H289)*100,1),")")</f>
        <v>(70.8)</v>
      </c>
      <c r="K287" s="302">
        <f>B292-B287</f>
        <v>1.7380582355460383</v>
      </c>
      <c r="L287" s="302">
        <f>D292-D287</f>
        <v>0.17059237263112292</v>
      </c>
      <c r="M287" s="302">
        <f>F292-F287</f>
        <v>0.34925503859256413</v>
      </c>
      <c r="N287" s="302">
        <f>SUM(K287:M287)</f>
        <v>2.2579056467697254</v>
      </c>
    </row>
    <row r="288" spans="1:14" x14ac:dyDescent="0.2">
      <c r="A288" s="282" t="s">
        <v>365</v>
      </c>
      <c r="B288" s="302">
        <f>'Ind T6'!Q116</f>
        <v>8.5658230166235079</v>
      </c>
      <c r="C288" s="299" t="str">
        <f>CONCATENATE("(",ROUND((B288/$H289)*100,1),")")</f>
        <v>(20.9)</v>
      </c>
      <c r="D288" s="302">
        <f>'Ind T6'!R116</f>
        <v>2.2008612170701052</v>
      </c>
      <c r="E288" s="299" t="str">
        <f>CONCATENATE("(",ROUND((D288/$H289)*100,1),")")</f>
        <v>(5.4)</v>
      </c>
      <c r="F288" s="302">
        <f>'Ind T6'!S116</f>
        <v>1.2147940667024506</v>
      </c>
      <c r="G288" s="299" t="str">
        <f>CONCATENATE("(",ROUND((F288/$H289)*100,1),")")</f>
        <v>(3)</v>
      </c>
      <c r="H288" s="302">
        <f t="shared" ref="H288" si="221">SUM(B288,D288,F288)</f>
        <v>11.981478300396065</v>
      </c>
      <c r="I288" s="299" t="str">
        <f>CONCATENATE("(",ROUND((H288/$H289)*100,1),")")</f>
        <v>(29.2)</v>
      </c>
      <c r="K288" s="302">
        <f t="shared" ref="K288:K289" si="222">B293-B288</f>
        <v>1.1210634328442701</v>
      </c>
      <c r="L288" s="302">
        <f t="shared" ref="L288:L289" si="223">D293-D288</f>
        <v>0.10412326725977383</v>
      </c>
      <c r="M288" s="302">
        <f t="shared" ref="M288:M289" si="224">F293-F288</f>
        <v>0.10690765312614636</v>
      </c>
      <c r="N288" s="302">
        <f t="shared" ref="N288:N289" si="225">SUM(K288:M288)</f>
        <v>1.3320943532301903</v>
      </c>
    </row>
    <row r="289" spans="1:14" x14ac:dyDescent="0.2">
      <c r="A289" s="282" t="s">
        <v>363</v>
      </c>
      <c r="B289" s="302">
        <f>SUM(B287:B288)</f>
        <v>32.525761692394198</v>
      </c>
      <c r="C289" s="299" t="str">
        <f>CONCATENATE("(",ROUND((B289/$H289)*100,1),")")</f>
        <v>(79.3)</v>
      </c>
      <c r="D289" s="302">
        <f>SUM(D287:D288)</f>
        <v>4.0397303214427662</v>
      </c>
      <c r="E289" s="299" t="str">
        <f>CONCATENATE("(",ROUND((D289/$H289)*100,1),")")</f>
        <v>(9.9)</v>
      </c>
      <c r="F289" s="302">
        <f>SUM(F287:F288)</f>
        <v>4.4365079861631038</v>
      </c>
      <c r="G289" s="299" t="str">
        <f>CONCATENATE("(",ROUND((F289/$H289)*100,1),")")</f>
        <v>(10.8)</v>
      </c>
      <c r="H289" s="302">
        <f>SUM(H287:H288)</f>
        <v>41.002000000000073</v>
      </c>
      <c r="I289" s="299" t="str">
        <f>CONCATENATE("(",ROUND((H289/$H289)*100,1),")")</f>
        <v>(100)</v>
      </c>
      <c r="K289" s="302">
        <f t="shared" si="222"/>
        <v>2.8591216683903156</v>
      </c>
      <c r="L289" s="302">
        <f t="shared" si="223"/>
        <v>0.27471563989089631</v>
      </c>
      <c r="M289" s="302">
        <f t="shared" si="224"/>
        <v>0.45616269171871071</v>
      </c>
      <c r="N289" s="302">
        <f t="shared" si="225"/>
        <v>3.5899999999999226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25.697996911316732</v>
      </c>
      <c r="C292" s="299" t="str">
        <f>CONCATENATE("(",ROUND((B292/$H294)*100,1),")")</f>
        <v>(57.6)</v>
      </c>
      <c r="D292" s="302">
        <f>'Ind T6'!W117</f>
        <v>2.0094614770037835</v>
      </c>
      <c r="E292" s="299" t="str">
        <f>CONCATENATE("(",ROUND((D292/$H294)*100,1),")")</f>
        <v>(4.5)</v>
      </c>
      <c r="F292" s="302">
        <f>'Ind T6'!X117</f>
        <v>3.5709689580532173</v>
      </c>
      <c r="G292" s="299" t="str">
        <f>CONCATENATE("(",ROUND((F292/$H294)*100,1),")")</f>
        <v>(8)</v>
      </c>
      <c r="H292" s="302">
        <f>SUM(B292,D292,F292)</f>
        <v>31.278427346373732</v>
      </c>
      <c r="I292" s="299" t="str">
        <f>CONCATENATE("(",ROUND((H292/$H294)*100,1),")")</f>
        <v>(70.1)</v>
      </c>
      <c r="K292" s="302">
        <f>B292-B282</f>
        <v>3.2877561389188479</v>
      </c>
      <c r="L292" s="302">
        <f>D292-D282</f>
        <v>0.31522249095455357</v>
      </c>
      <c r="M292" s="302">
        <f>F292-F282</f>
        <v>0.64694533238561869</v>
      </c>
      <c r="N292" s="302">
        <f>SUM(K292:M292)</f>
        <v>4.2499239622590199</v>
      </c>
    </row>
    <row r="293" spans="1:14" x14ac:dyDescent="0.2">
      <c r="A293" s="282" t="s">
        <v>365</v>
      </c>
      <c r="B293" s="302">
        <f>'Ind T6'!V116</f>
        <v>9.686886449467778</v>
      </c>
      <c r="C293" s="299" t="str">
        <f>CONCATENATE("(",ROUND((B293/$H294)*100,1),")")</f>
        <v>(21.7)</v>
      </c>
      <c r="D293" s="302">
        <f>'Ind T6'!W116</f>
        <v>2.304984484329879</v>
      </c>
      <c r="E293" s="299" t="str">
        <f>CONCATENATE("(",ROUND((D293/$H294)*100,1),")")</f>
        <v>(5.2)</v>
      </c>
      <c r="F293" s="302">
        <f>'Ind T6'!X116</f>
        <v>1.321701719828597</v>
      </c>
      <c r="G293" s="299" t="str">
        <f>CONCATENATE("(",ROUND((F293/$H294)*100,1),")")</f>
        <v>(3)</v>
      </c>
      <c r="H293" s="302">
        <f t="shared" ref="H293" si="226">SUM(B293,D293,F293)</f>
        <v>13.313572653626254</v>
      </c>
      <c r="I293" s="299" t="str">
        <f>CONCATENATE("(",ROUND((H293/$H294)*100,1),")")</f>
        <v>(29.9)</v>
      </c>
      <c r="K293" s="302">
        <f t="shared" ref="K293:K294" si="227">B293-B283</f>
        <v>1.9149214853410843</v>
      </c>
      <c r="L293" s="302">
        <f t="shared" ref="L293:L294" si="228">D293-D283</f>
        <v>0.23293832758565003</v>
      </c>
      <c r="M293" s="302">
        <f t="shared" ref="M293:M294" si="229">F293-F283</f>
        <v>0.21121622481419111</v>
      </c>
      <c r="N293" s="302">
        <f t="shared" ref="N293:N294" si="230">SUM(K293:M293)</f>
        <v>2.3590760377409254</v>
      </c>
    </row>
    <row r="294" spans="1:14" x14ac:dyDescent="0.2">
      <c r="A294" s="282" t="s">
        <v>363</v>
      </c>
      <c r="B294" s="302">
        <f>SUM(B292:B293)</f>
        <v>35.384883360784514</v>
      </c>
      <c r="C294" s="299" t="str">
        <f>CONCATENATE("(",ROUND((B294/$H294)*100,1),")")</f>
        <v>(79.4)</v>
      </c>
      <c r="D294" s="302">
        <f>SUM(D292:D293)</f>
        <v>4.3144459613336625</v>
      </c>
      <c r="E294" s="299" t="str">
        <f>CONCATENATE("(",ROUND((D294/$H294)*100,1),")")</f>
        <v>(9.7)</v>
      </c>
      <c r="F294" s="302">
        <f>SUM(F292:F293)</f>
        <v>4.8926706778818145</v>
      </c>
      <c r="G294" s="299" t="str">
        <f>CONCATENATE("(",ROUND((F294/$H294)*100,1),")")</f>
        <v>(11)</v>
      </c>
      <c r="H294" s="302">
        <f>SUM(H292:H293)</f>
        <v>44.591999999999985</v>
      </c>
      <c r="I294" s="299" t="str">
        <f>CONCATENATE("(",ROUND((H294/$H294)*100,1),")")</f>
        <v>(100)</v>
      </c>
      <c r="K294" s="302">
        <f t="shared" si="227"/>
        <v>5.202677624259934</v>
      </c>
      <c r="L294" s="302">
        <f t="shared" si="228"/>
        <v>0.54816081854020382</v>
      </c>
      <c r="M294" s="302">
        <f t="shared" si="229"/>
        <v>0.8581615571998098</v>
      </c>
      <c r="N294" s="302">
        <f t="shared" si="230"/>
        <v>6.6089999999999476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9.6696164533091444</v>
      </c>
      <c r="C303" s="299" t="str">
        <f>CONCATENATE("(",ROUND((B303/$H305)*100,1),")")</f>
        <v>(42.3)</v>
      </c>
      <c r="D303" s="302">
        <f>'Ind T6'!M126</f>
        <v>0.41669975908512347</v>
      </c>
      <c r="E303" s="299" t="str">
        <f>CONCATENATE("(",ROUND((D303/$H305)*100,1),")")</f>
        <v>(1.8)</v>
      </c>
      <c r="F303" s="302">
        <f>'Ind T6'!N126</f>
        <v>2.1216845419531554</v>
      </c>
      <c r="G303" s="299" t="str">
        <f>CONCATENATE("(",ROUND((F303/$H305)*100,1),")")</f>
        <v>(9.3)</v>
      </c>
      <c r="H303" s="302">
        <f>SUM(B303,D303,F303)</f>
        <v>12.208000754347424</v>
      </c>
      <c r="I303" s="299" t="str">
        <f>CONCATENATE("(",ROUND((H303/$H305)*100,1),")")</f>
        <v>(53.4)</v>
      </c>
      <c r="K303" s="302">
        <f>B308-B303</f>
        <v>-0.207181787616042</v>
      </c>
      <c r="L303" s="302">
        <f>D308-D303</f>
        <v>8.1558263165239508E-3</v>
      </c>
      <c r="M303" s="302">
        <f>F308-F303</f>
        <v>5.8626091730786367E-2</v>
      </c>
      <c r="N303" s="302">
        <f>SUM(K303:M303)</f>
        <v>-0.14039986956873168</v>
      </c>
    </row>
    <row r="304" spans="1:14" x14ac:dyDescent="0.2">
      <c r="A304" s="282" t="s">
        <v>365</v>
      </c>
      <c r="B304" s="302">
        <f>'Ind T6'!L125</f>
        <v>7.969030949992395</v>
      </c>
      <c r="C304" s="299" t="str">
        <f>CONCATENATE("(",ROUND((B304/$H305)*100,1),")")</f>
        <v>(34.9)</v>
      </c>
      <c r="D304" s="302">
        <f>'Ind T6'!M125</f>
        <v>2.2457442252801867</v>
      </c>
      <c r="E304" s="299" t="str">
        <f>CONCATENATE("(",ROUND((D304/$H305)*100,1),")")</f>
        <v>(9.8)</v>
      </c>
      <c r="F304" s="302">
        <f>'Ind T6'!N125</f>
        <v>0.43922407037996991</v>
      </c>
      <c r="G304" s="299" t="str">
        <f>CONCATENATE("(",ROUND((F304/$H305)*100,1),")")</f>
        <v>(1.9)</v>
      </c>
      <c r="H304" s="302">
        <f t="shared" ref="H304" si="231">SUM(B304,D304,F304)</f>
        <v>10.653999245652551</v>
      </c>
      <c r="I304" s="299" t="str">
        <f>CONCATENATE("(",ROUND((H304/$H305)*100,1),")")</f>
        <v>(46.6)</v>
      </c>
      <c r="K304" s="302">
        <f t="shared" ref="K304:K305" si="232">B309-B304</f>
        <v>-0.20371348274565371</v>
      </c>
      <c r="L304" s="302">
        <f t="shared" ref="L304:L305" si="233">D309-D304</f>
        <v>-8.0860317862000652E-2</v>
      </c>
      <c r="M304" s="302">
        <f t="shared" ref="M304:M305" si="234">F309-F304</f>
        <v>7.9736701764235307E-3</v>
      </c>
      <c r="N304" s="302">
        <f t="shared" ref="N304:N305" si="235">SUM(K304:M304)</f>
        <v>-0.27660013043123083</v>
      </c>
    </row>
    <row r="305" spans="1:14" x14ac:dyDescent="0.2">
      <c r="A305" s="282" t="s">
        <v>363</v>
      </c>
      <c r="B305" s="302">
        <f>SUM(B303:B304)</f>
        <v>17.63864740330154</v>
      </c>
      <c r="C305" s="299" t="str">
        <f>CONCATENATE("(",ROUND((B305/$H305)*100,1),")")</f>
        <v>(77.2)</v>
      </c>
      <c r="D305" s="302">
        <f>SUM(D303:D304)</f>
        <v>2.6624439843653103</v>
      </c>
      <c r="E305" s="299" t="str">
        <f>CONCATENATE("(",ROUND((D305/$H305)*100,1),")")</f>
        <v>(11.6)</v>
      </c>
      <c r="F305" s="302">
        <f>SUM(F303:F304)</f>
        <v>2.5609086123331251</v>
      </c>
      <c r="G305" s="299" t="str">
        <f>CONCATENATE("(",ROUND((F305/$H305)*100,1),")")</f>
        <v>(11.2)</v>
      </c>
      <c r="H305" s="302">
        <f>SUM(H303:H304)</f>
        <v>22.861999999999973</v>
      </c>
      <c r="I305" s="299" t="str">
        <f>CONCATENATE("(",ROUND((H305/$H305)*100,1),")")</f>
        <v>(100)</v>
      </c>
      <c r="K305" s="302">
        <f t="shared" si="232"/>
        <v>-0.41089527036169571</v>
      </c>
      <c r="L305" s="302">
        <f t="shared" si="233"/>
        <v>-7.2704491545476646E-2</v>
      </c>
      <c r="M305" s="302">
        <f t="shared" si="234"/>
        <v>6.6599761907210286E-2</v>
      </c>
      <c r="N305" s="302">
        <f t="shared" si="235"/>
        <v>-0.41699999999996207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9.4624346656931024</v>
      </c>
      <c r="C308" s="299" t="str">
        <f>CONCATENATE("(",ROUND((B308/$H310)*100,1),")")</f>
        <v>(42.2)</v>
      </c>
      <c r="D308" s="302">
        <f>'Ind T6'!R126</f>
        <v>0.42485558540164742</v>
      </c>
      <c r="E308" s="299" t="str">
        <f>CONCATENATE("(",ROUND((D308/$H310)*100,1),")")</f>
        <v>(1.9)</v>
      </c>
      <c r="F308" s="302">
        <f>'Ind T6'!S126</f>
        <v>2.1803106336839417</v>
      </c>
      <c r="G308" s="299" t="str">
        <f>CONCATENATE("(",ROUND((F308/$H310)*100,1),")")</f>
        <v>(9.7)</v>
      </c>
      <c r="H308" s="302">
        <f>SUM(B308,D308,F308)</f>
        <v>12.067600884778692</v>
      </c>
      <c r="I308" s="299" t="str">
        <f>CONCATENATE("(",ROUND((H308/$H310)*100,1),")")</f>
        <v>(53.8)</v>
      </c>
      <c r="K308" s="302">
        <f>B313-B308</f>
        <v>-0.63958485468563708</v>
      </c>
      <c r="L308" s="302">
        <f>D313-D308</f>
        <v>-1.5874131890550869E-3</v>
      </c>
      <c r="M308" s="302">
        <f>F313-F308</f>
        <v>-6.5407626247409478E-2</v>
      </c>
      <c r="N308" s="302">
        <f>SUM(K308:M308)</f>
        <v>-0.70657989412210165</v>
      </c>
    </row>
    <row r="309" spans="1:14" x14ac:dyDescent="0.2">
      <c r="A309" s="282" t="s">
        <v>365</v>
      </c>
      <c r="B309" s="302">
        <f>'Ind T6'!Q125</f>
        <v>7.7653174672467413</v>
      </c>
      <c r="C309" s="299" t="str">
        <f>CONCATENATE("(",ROUND((B309/$H310)*100,1),")")</f>
        <v>(34.6)</v>
      </c>
      <c r="D309" s="302">
        <f>'Ind T6'!R125</f>
        <v>2.164883907418186</v>
      </c>
      <c r="E309" s="299" t="str">
        <f>CONCATENATE("(",ROUND((D309/$H310)*100,1),")")</f>
        <v>(9.6)</v>
      </c>
      <c r="F309" s="302">
        <f>'Ind T6'!S125</f>
        <v>0.44719774055639344</v>
      </c>
      <c r="G309" s="299" t="str">
        <f>CONCATENATE("(",ROUND((F309/$H310)*100,1),")")</f>
        <v>(2)</v>
      </c>
      <c r="H309" s="302">
        <f t="shared" ref="H309" si="236">SUM(B309,D309,F309)</f>
        <v>10.377399115221321</v>
      </c>
      <c r="I309" s="299" t="str">
        <f>CONCATENATE("(",ROUND((H309/$H310)*100,1),")")</f>
        <v>(46.2)</v>
      </c>
      <c r="K309" s="302">
        <f t="shared" ref="K309:K310" si="237">B314-B309</f>
        <v>-0.54819073462654533</v>
      </c>
      <c r="L309" s="302">
        <f t="shared" ref="L309:L310" si="238">D314-D309</f>
        <v>-0.17129980289819735</v>
      </c>
      <c r="M309" s="302">
        <f t="shared" ref="M309:M310" si="239">F314-F309</f>
        <v>-2.392956835318244E-2</v>
      </c>
      <c r="N309" s="302">
        <f t="shared" ref="N309:N310" si="240">SUM(K309:M309)</f>
        <v>-0.74342010587792506</v>
      </c>
    </row>
    <row r="310" spans="1:14" x14ac:dyDescent="0.2">
      <c r="A310" s="282" t="s">
        <v>363</v>
      </c>
      <c r="B310" s="302">
        <f>SUM(B308:B309)</f>
        <v>17.227752132939845</v>
      </c>
      <c r="C310" s="299" t="str">
        <f>CONCATENATE("(",ROUND((B310/$H310)*100,1),")")</f>
        <v>(76.8)</v>
      </c>
      <c r="D310" s="302">
        <f>SUM(D308:D309)</f>
        <v>2.5897394928198336</v>
      </c>
      <c r="E310" s="299" t="str">
        <f>CONCATENATE("(",ROUND((D310/$H310)*100,1),")")</f>
        <v>(11.5)</v>
      </c>
      <c r="F310" s="302">
        <f>SUM(F308:F309)</f>
        <v>2.6275083742403353</v>
      </c>
      <c r="G310" s="299" t="str">
        <f>CONCATENATE("(",ROUND((F310/$H310)*100,1),")")</f>
        <v>(11.7)</v>
      </c>
      <c r="H310" s="302">
        <f>SUM(H308:H309)</f>
        <v>22.445000000000014</v>
      </c>
      <c r="I310" s="299" t="str">
        <f>CONCATENATE("(",ROUND((H310/$H310)*100,1),")")</f>
        <v>(100)</v>
      </c>
      <c r="K310" s="302">
        <f t="shared" si="237"/>
        <v>-1.1877755893121851</v>
      </c>
      <c r="L310" s="302">
        <f t="shared" si="238"/>
        <v>-0.17288721608725277</v>
      </c>
      <c r="M310" s="302">
        <f t="shared" si="239"/>
        <v>-8.9337194600592085E-2</v>
      </c>
      <c r="N310" s="302">
        <f t="shared" si="240"/>
        <v>-1.4500000000000299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8.8228498110074653</v>
      </c>
      <c r="C313" s="299" t="str">
        <f>CONCATENATE("(",ROUND((B313/$H315)*100,1),")")</f>
        <v>(42)</v>
      </c>
      <c r="D313" s="302">
        <f>'Ind T6'!W126</f>
        <v>0.42326817221259233</v>
      </c>
      <c r="E313" s="299" t="str">
        <f>CONCATENATE("(",ROUND((D313/$H315)*100,1),")")</f>
        <v>(2)</v>
      </c>
      <c r="F313" s="302">
        <f>'Ind T6'!X126</f>
        <v>2.1149030074365323</v>
      </c>
      <c r="G313" s="299" t="str">
        <f>CONCATENATE("(",ROUND((F313/$H315)*100,1),")")</f>
        <v>(10.1)</v>
      </c>
      <c r="H313" s="302">
        <f>SUM(B313,D313,F313)</f>
        <v>11.361020990656591</v>
      </c>
      <c r="I313" s="299" t="str">
        <f>CONCATENATE("(",ROUND((H313/$H315)*100,1),")")</f>
        <v>(54.1)</v>
      </c>
      <c r="K313" s="302">
        <f>B313-B303</f>
        <v>-0.84676664230167908</v>
      </c>
      <c r="L313" s="302">
        <f>D313-D303</f>
        <v>6.568413127468864E-3</v>
      </c>
      <c r="M313" s="302">
        <f>F313-F303</f>
        <v>-6.7815345166231111E-3</v>
      </c>
      <c r="N313" s="302">
        <f>SUM(K313:M313)</f>
        <v>-0.84697976369083339</v>
      </c>
    </row>
    <row r="314" spans="1:14" x14ac:dyDescent="0.2">
      <c r="A314" s="282" t="s">
        <v>365</v>
      </c>
      <c r="B314" s="302">
        <f>'Ind T6'!V125</f>
        <v>7.217126732620196</v>
      </c>
      <c r="C314" s="299" t="str">
        <f>CONCATENATE("(",ROUND((B314/$H315)*100,1),")")</f>
        <v>(34.4)</v>
      </c>
      <c r="D314" s="302">
        <f>'Ind T6'!W125</f>
        <v>1.9935841045199887</v>
      </c>
      <c r="E314" s="299" t="str">
        <f>CONCATENATE("(",ROUND((D314/$H315)*100,1),")")</f>
        <v>(9.5)</v>
      </c>
      <c r="F314" s="302">
        <f>'Ind T6'!X125</f>
        <v>0.423268172203211</v>
      </c>
      <c r="G314" s="299" t="str">
        <f>CONCATENATE("(",ROUND((F314/$H315)*100,1),")")</f>
        <v>(2)</v>
      </c>
      <c r="H314" s="302">
        <f t="shared" ref="H314" si="241">SUM(B314,D314,F314)</f>
        <v>9.6339790093433955</v>
      </c>
      <c r="I314" s="299" t="str">
        <f>CONCATENATE("(",ROUND((H314/$H315)*100,1),")")</f>
        <v>(45.9)</v>
      </c>
      <c r="K314" s="302">
        <f t="shared" ref="K314:K315" si="242">B314-B304</f>
        <v>-0.75190421737219904</v>
      </c>
      <c r="L314" s="302">
        <f t="shared" ref="L314:L315" si="243">D314-D304</f>
        <v>-0.252160120760198</v>
      </c>
      <c r="M314" s="302">
        <f t="shared" ref="M314:M315" si="244">F314-F304</f>
        <v>-1.5955898176758909E-2</v>
      </c>
      <c r="N314" s="302">
        <f t="shared" ref="N314:N315" si="245">SUM(K314:M314)</f>
        <v>-1.0200202363091559</v>
      </c>
    </row>
    <row r="315" spans="1:14" x14ac:dyDescent="0.2">
      <c r="A315" s="282" t="s">
        <v>363</v>
      </c>
      <c r="B315" s="302">
        <f>SUM(B313:B314)</f>
        <v>16.03997654362766</v>
      </c>
      <c r="C315" s="299" t="str">
        <f>CONCATENATE("(",ROUND((B315/$H315)*100,1),")")</f>
        <v>(76.4)</v>
      </c>
      <c r="D315" s="302">
        <f>SUM(D313:D314)</f>
        <v>2.4168522767325809</v>
      </c>
      <c r="E315" s="299" t="str">
        <f>CONCATENATE("(",ROUND((D315/$H315)*100,1),")")</f>
        <v>(11.5)</v>
      </c>
      <c r="F315" s="302">
        <f>SUM(F313:F314)</f>
        <v>2.5381711796397433</v>
      </c>
      <c r="G315" s="299" t="str">
        <f>CONCATENATE("(",ROUND((F315/$H315)*100,1),")")</f>
        <v>(12.1)</v>
      </c>
      <c r="H315" s="302">
        <f>SUM(H313:H314)</f>
        <v>20.994999999999987</v>
      </c>
      <c r="I315" s="299" t="str">
        <f>CONCATENATE("(",ROUND((H315/$H315)*100,1),")")</f>
        <v>(100)</v>
      </c>
      <c r="K315" s="302">
        <f t="shared" si="242"/>
        <v>-1.5986708596738808</v>
      </c>
      <c r="L315" s="302">
        <f t="shared" si="243"/>
        <v>-0.24559170763272942</v>
      </c>
      <c r="M315" s="302">
        <f t="shared" si="244"/>
        <v>-2.2737432693381798E-2</v>
      </c>
      <c r="N315" s="302">
        <f t="shared" si="245"/>
        <v>-1.866999999999992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3.7213496573158378</v>
      </c>
      <c r="C324" s="299" t="str">
        <f>CONCATENATE("(",ROUND((B324/$H326)*100,1),")")</f>
        <v>(30.1)</v>
      </c>
      <c r="D324" s="302">
        <f>'Ind T6'!M135</f>
        <v>0.90842459620298843</v>
      </c>
      <c r="E324" s="299" t="str">
        <f>CONCATENATE("(",ROUND((D324/$H326)*100,1),")")</f>
        <v>(7.4)</v>
      </c>
      <c r="F324" s="302">
        <f>'Ind T6'!N135</f>
        <v>0.57951957847382696</v>
      </c>
      <c r="G324" s="299" t="str">
        <f>CONCATENATE("(",ROUND((F324/$H326)*100,1),")")</f>
        <v>(4.7)</v>
      </c>
      <c r="H324" s="302">
        <f>SUM(B324,D324,F324)</f>
        <v>5.2092938319926532</v>
      </c>
      <c r="I324" s="299" t="str">
        <f>CONCATENATE("(",ROUND((H324/$H326)*100,1),")")</f>
        <v>(42.2)</v>
      </c>
      <c r="K324" s="302">
        <f>B329-B324</f>
        <v>-2.0491164524099492E-2</v>
      </c>
      <c r="L324" s="302">
        <f>D329-D324</f>
        <v>-2.616100499908125E-3</v>
      </c>
      <c r="M324" s="302">
        <f>F329-F324</f>
        <v>2.7143639321693058E-2</v>
      </c>
      <c r="N324" s="302">
        <f>SUM(K324:M324)</f>
        <v>4.0363742976854411E-3</v>
      </c>
    </row>
    <row r="325" spans="1:14" x14ac:dyDescent="0.2">
      <c r="A325" s="282" t="s">
        <v>365</v>
      </c>
      <c r="B325" s="302">
        <f>'Ind T6'!L134</f>
        <v>3.6249048914427378</v>
      </c>
      <c r="C325" s="299" t="str">
        <f>CONCATENATE("(",ROUND((B325/$H326)*100,1),")")</f>
        <v>(29.3)</v>
      </c>
      <c r="D325" s="302">
        <f>'Ind T6'!M134</f>
        <v>2.7689575943793518</v>
      </c>
      <c r="E325" s="299" t="str">
        <f>CONCATENATE("(",ROUND((D325/$H326)*100,1),")")</f>
        <v>(22.4)</v>
      </c>
      <c r="F325" s="302">
        <f>'Ind T6'!N134</f>
        <v>0.75184368218522091</v>
      </c>
      <c r="G325" s="299" t="str">
        <f>CONCATENATE("(",ROUND((F325/$H326)*100,1),")")</f>
        <v>(6.1)</v>
      </c>
      <c r="H325" s="302">
        <f t="shared" ref="H325" si="246">SUM(B325,D325,F325)</f>
        <v>7.1457061680073108</v>
      </c>
      <c r="I325" s="299" t="str">
        <f>CONCATENATE("(",ROUND((H325/$H326)*100,1),")")</f>
        <v>(57.8)</v>
      </c>
      <c r="K325" s="302">
        <f t="shared" ref="K325:K326" si="247">B330-B325</f>
        <v>0.11114716353660947</v>
      </c>
      <c r="L325" s="302">
        <f t="shared" ref="L325:L326" si="248">D330-D325</f>
        <v>-0.13327199336369766</v>
      </c>
      <c r="M325" s="302">
        <f t="shared" ref="M325:M326" si="249">F330-F325</f>
        <v>7.0884555294378204E-3</v>
      </c>
      <c r="N325" s="302">
        <f t="shared" ref="N325:N326" si="250">SUM(K325:M325)</f>
        <v>-1.5036374297650368E-2</v>
      </c>
    </row>
    <row r="326" spans="1:14" x14ac:dyDescent="0.2">
      <c r="A326" s="282" t="s">
        <v>363</v>
      </c>
      <c r="B326" s="302">
        <f>SUM(B324:B325)</f>
        <v>7.3462545487585755</v>
      </c>
      <c r="C326" s="299" t="str">
        <f>CONCATENATE("(",ROUND((B326/$H326)*100,1),")")</f>
        <v>(59.5)</v>
      </c>
      <c r="D326" s="302">
        <f>SUM(D324:D325)</f>
        <v>3.6773821905823403</v>
      </c>
      <c r="E326" s="299" t="str">
        <f>CONCATENATE("(",ROUND((D326/$H326)*100,1),")")</f>
        <v>(29.8)</v>
      </c>
      <c r="F326" s="302">
        <f>SUM(F324:F325)</f>
        <v>1.3313632606590478</v>
      </c>
      <c r="G326" s="299" t="str">
        <f>CONCATENATE("(",ROUND((F326/$H326)*100,1),")")</f>
        <v>(10.8)</v>
      </c>
      <c r="H326" s="302">
        <f>SUM(H324:H325)</f>
        <v>12.354999999999965</v>
      </c>
      <c r="I326" s="299" t="str">
        <f>CONCATENATE("(",ROUND((H326/$H326)*100,1),")")</f>
        <v>(100)</v>
      </c>
      <c r="K326" s="302">
        <f t="shared" si="247"/>
        <v>9.065599901250998E-2</v>
      </c>
      <c r="L326" s="302">
        <f t="shared" si="248"/>
        <v>-0.13588809386360579</v>
      </c>
      <c r="M326" s="302">
        <f t="shared" si="249"/>
        <v>3.423209485113099E-2</v>
      </c>
      <c r="N326" s="302">
        <f t="shared" si="250"/>
        <v>-1.0999999999964816E-2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3.7008584927917383</v>
      </c>
      <c r="C329" s="299" t="str">
        <f>CONCATENATE("(",ROUND((B329/$H331)*100,1),")")</f>
        <v>(30)</v>
      </c>
      <c r="D329" s="302">
        <f>'Ind T6'!R135</f>
        <v>0.90580849570308031</v>
      </c>
      <c r="E329" s="299" t="str">
        <f>CONCATENATE("(",ROUND((D329/$H331)*100,1),")")</f>
        <v>(7.3)</v>
      </c>
      <c r="F329" s="302">
        <f>'Ind T6'!S135</f>
        <v>0.60666321779552002</v>
      </c>
      <c r="G329" s="299" t="str">
        <f>CONCATENATE("(",ROUND((F329/$H331)*100,1),")")</f>
        <v>(4.9)</v>
      </c>
      <c r="H329" s="302">
        <f>SUM(B329,D329,F329)</f>
        <v>5.2133302062903386</v>
      </c>
      <c r="I329" s="299" t="str">
        <f>CONCATENATE("(",ROUND((H329/$H331)*100,1),")")</f>
        <v>(42.2)</v>
      </c>
      <c r="K329" s="302">
        <f>B334-B329</f>
        <v>0.33364487992002267</v>
      </c>
      <c r="L329" s="302">
        <f>D334-D329</f>
        <v>9.9619599789705582E-2</v>
      </c>
      <c r="M329" s="302">
        <f>F334-F329</f>
        <v>0.11188122848592641</v>
      </c>
      <c r="N329" s="302">
        <f>SUM(K329:M329)</f>
        <v>0.54514570819565467</v>
      </c>
    </row>
    <row r="330" spans="1:14" x14ac:dyDescent="0.2">
      <c r="A330" s="282" t="s">
        <v>365</v>
      </c>
      <c r="B330" s="302">
        <f>'Ind T6'!Q134</f>
        <v>3.7360520549793472</v>
      </c>
      <c r="C330" s="299" t="str">
        <f>CONCATENATE("(",ROUND((B330/$H331)*100,1),")")</f>
        <v>(30.3)</v>
      </c>
      <c r="D330" s="302">
        <f>'Ind T6'!R134</f>
        <v>2.6356856010156542</v>
      </c>
      <c r="E330" s="299" t="str">
        <f>CONCATENATE("(",ROUND((D330/$H331)*100,1),")")</f>
        <v>(21.4)</v>
      </c>
      <c r="F330" s="302">
        <f>'Ind T6'!S134</f>
        <v>0.75893213771465873</v>
      </c>
      <c r="G330" s="299" t="str">
        <f>CONCATENATE("(",ROUND((F330/$H331)*100,1),")")</f>
        <v>(6.1)</v>
      </c>
      <c r="H330" s="302">
        <f t="shared" ref="H330" si="251">SUM(B330,D330,F330)</f>
        <v>7.1306697937096608</v>
      </c>
      <c r="I330" s="299" t="str">
        <f>CONCATENATE("(",ROUND((H330/$H331)*100,1),")")</f>
        <v>(57.8)</v>
      </c>
      <c r="K330" s="302">
        <f t="shared" ref="K330:K331" si="252">B335-B330</f>
        <v>0.6266597063615702</v>
      </c>
      <c r="L330" s="302">
        <f t="shared" ref="L330:L331" si="253">D335-D330</f>
        <v>-4.3960793506401252E-3</v>
      </c>
      <c r="M330" s="302">
        <f t="shared" ref="M330:M331" si="254">F335-F330</f>
        <v>7.4590664793401595E-2</v>
      </c>
      <c r="N330" s="302">
        <f t="shared" ref="N330:N331" si="255">SUM(K330:M330)</f>
        <v>0.69685429180433167</v>
      </c>
    </row>
    <row r="331" spans="1:14" x14ac:dyDescent="0.2">
      <c r="A331" s="282" t="s">
        <v>363</v>
      </c>
      <c r="B331" s="302">
        <f>SUM(B329:B330)</f>
        <v>7.4369105477710855</v>
      </c>
      <c r="C331" s="299" t="str">
        <f>CONCATENATE("(",ROUND((B331/$H331)*100,1),")")</f>
        <v>(60.2)</v>
      </c>
      <c r="D331" s="302">
        <f>SUM(D329:D330)</f>
        <v>3.5414940967187345</v>
      </c>
      <c r="E331" s="299" t="str">
        <f>CONCATENATE("(",ROUND((D331/$H331)*100,1),")")</f>
        <v>(28.7)</v>
      </c>
      <c r="F331" s="302">
        <f>SUM(F329:F330)</f>
        <v>1.3655953555101787</v>
      </c>
      <c r="G331" s="299" t="str">
        <f>CONCATENATE("(",ROUND((F331/$H331)*100,1),")")</f>
        <v>(11.1)</v>
      </c>
      <c r="H331" s="302">
        <f>SUM(H329:H330)</f>
        <v>12.343999999999999</v>
      </c>
      <c r="I331" s="299" t="str">
        <f>CONCATENATE("(",ROUND((H331/$H331)*100,1),")")</f>
        <v>(100)</v>
      </c>
      <c r="K331" s="302">
        <f t="shared" si="252"/>
        <v>0.96030458628159376</v>
      </c>
      <c r="L331" s="302">
        <f t="shared" si="253"/>
        <v>9.5223520439065457E-2</v>
      </c>
      <c r="M331" s="302">
        <f t="shared" si="254"/>
        <v>0.18647189327932812</v>
      </c>
      <c r="N331" s="302">
        <f t="shared" si="255"/>
        <v>1.2419999999999873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4.034503372711761</v>
      </c>
      <c r="C334" s="299" t="str">
        <f>CONCATENATE("(",ROUND((B334/$H336)*100,1),")")</f>
        <v>(29.7)</v>
      </c>
      <c r="D334" s="302">
        <f>'Ind T6'!W135</f>
        <v>1.0054280954927859</v>
      </c>
      <c r="E334" s="299" t="str">
        <f>CONCATENATE("(",ROUND((D334/$H336)*100,1),")")</f>
        <v>(7.4)</v>
      </c>
      <c r="F334" s="302">
        <f>'Ind T6'!X135</f>
        <v>0.71854444628144643</v>
      </c>
      <c r="G334" s="299" t="str">
        <f>CONCATENATE("(",ROUND((F334/$H336)*100,1),")")</f>
        <v>(5.3)</v>
      </c>
      <c r="H334" s="302">
        <f>SUM(B334,D334,F334)</f>
        <v>5.7584759144859925</v>
      </c>
      <c r="I334" s="299" t="str">
        <f>CONCATENATE("(",ROUND((H334/$H336)*100,1),")")</f>
        <v>(42.4)</v>
      </c>
      <c r="K334" s="302">
        <f>B334-B324</f>
        <v>0.31315371539592318</v>
      </c>
      <c r="L334" s="302">
        <f>D334-D324</f>
        <v>9.7003499289797457E-2</v>
      </c>
      <c r="M334" s="302">
        <f>F334-F324</f>
        <v>0.13902486780761947</v>
      </c>
      <c r="N334" s="302">
        <f>SUM(K334:M334)</f>
        <v>0.54918208249334011</v>
      </c>
    </row>
    <row r="335" spans="1:14" x14ac:dyDescent="0.2">
      <c r="A335" s="282" t="s">
        <v>365</v>
      </c>
      <c r="B335" s="302">
        <f>'Ind T6'!V134</f>
        <v>4.3627117613409174</v>
      </c>
      <c r="C335" s="299" t="str">
        <f>CONCATENATE("(",ROUND((B335/$H336)*100,1),")")</f>
        <v>(32.1)</v>
      </c>
      <c r="D335" s="302">
        <f>'Ind T6'!W134</f>
        <v>2.6312895216650141</v>
      </c>
      <c r="E335" s="299" t="str">
        <f>CONCATENATE("(",ROUND((D335/$H336)*100,1),")")</f>
        <v>(19.4)</v>
      </c>
      <c r="F335" s="302">
        <f>'Ind T6'!X134</f>
        <v>0.83352280250806032</v>
      </c>
      <c r="G335" s="299" t="str">
        <f>CONCATENATE("(",ROUND((F335/$H336)*100,1),")")</f>
        <v>(6.1)</v>
      </c>
      <c r="H335" s="302">
        <f>SUM(B335,D335,F335)</f>
        <v>7.8275240855139918</v>
      </c>
      <c r="I335" s="299" t="str">
        <f>CONCATENATE("(",ROUND((H335/$H336)*100,1),")")</f>
        <v>(57.6)</v>
      </c>
      <c r="K335" s="302">
        <f t="shared" ref="K335:K336" si="256">B335-B325</f>
        <v>0.73780686989817967</v>
      </c>
      <c r="L335" s="302">
        <f t="shared" ref="L335:L336" si="257">D335-D325</f>
        <v>-0.13766807271433779</v>
      </c>
      <c r="M335" s="302">
        <f t="shared" ref="M335:M336" si="258">F335-F325</f>
        <v>8.1679120322839416E-2</v>
      </c>
      <c r="N335" s="302">
        <f t="shared" ref="N335:N336" si="259">SUM(K335:M335)</f>
        <v>0.6818179175066813</v>
      </c>
    </row>
    <row r="336" spans="1:14" x14ac:dyDescent="0.2">
      <c r="A336" s="282" t="s">
        <v>363</v>
      </c>
      <c r="B336" s="302">
        <f>SUM(B334:B335)</f>
        <v>8.3972151340526793</v>
      </c>
      <c r="C336" s="299" t="str">
        <f>CONCATENATE("(",ROUND((B336/$H336)*100,1),")")</f>
        <v>(61.8)</v>
      </c>
      <c r="D336" s="302">
        <f>SUM(D334:D335)</f>
        <v>3.6367176171578</v>
      </c>
      <c r="E336" s="299" t="str">
        <f>CONCATENATE("(",ROUND((D336/$H336)*100,1),")")</f>
        <v>(26.8)</v>
      </c>
      <c r="F336" s="302">
        <f>SUM(F334:F335)</f>
        <v>1.5520672487895069</v>
      </c>
      <c r="G336" s="299" t="str">
        <f>CONCATENATE("(",ROUND((F336/$H336)*100,1),")")</f>
        <v>(11.4)</v>
      </c>
      <c r="H336" s="302">
        <f>SUM(H334:H335)</f>
        <v>13.585999999999984</v>
      </c>
      <c r="I336" s="299" t="str">
        <f>CONCATENATE("(",ROUND((H336/$H336)*100,1),")")</f>
        <v>(100)</v>
      </c>
      <c r="K336" s="302">
        <f t="shared" si="256"/>
        <v>1.0509605852941037</v>
      </c>
      <c r="L336" s="302">
        <f t="shared" si="257"/>
        <v>-4.0664573424540329E-2</v>
      </c>
      <c r="M336" s="302">
        <f t="shared" si="258"/>
        <v>0.22070398813045911</v>
      </c>
      <c r="N336" s="302">
        <f t="shared" si="259"/>
        <v>1.2310000000000225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31.766853665501028</v>
      </c>
      <c r="C345" s="299" t="str">
        <f>CONCATENATE("(",ROUND((B345/$H347)*100,1),")")</f>
        <v>(40.2)</v>
      </c>
      <c r="D345" s="302">
        <f>'Ind T6'!M144</f>
        <v>5.0882900522103558</v>
      </c>
      <c r="E345" s="299" t="str">
        <f>CONCATENATE("(",ROUND((D345/$H347)*100,1),")")</f>
        <v>(6.4)</v>
      </c>
      <c r="F345" s="302">
        <f>'Ind T6'!N144</f>
        <v>6.526069885626864</v>
      </c>
      <c r="G345" s="299" t="str">
        <f>CONCATENATE("(",ROUND((F345/$H347)*100,1),")")</f>
        <v>(8.3)</v>
      </c>
      <c r="H345" s="302">
        <f>SUM(B345,D345,F345)</f>
        <v>43.381213603338253</v>
      </c>
      <c r="I345" s="299" t="str">
        <f>CONCATENATE("(",ROUND((H345/$H347)*100,1),")")</f>
        <v>(54.9)</v>
      </c>
      <c r="K345" s="302">
        <f>B350-B345</f>
        <v>0.69831886409543742</v>
      </c>
      <c r="L345" s="302">
        <f>D350-D345</f>
        <v>0.30412621910410831</v>
      </c>
      <c r="M345" s="302">
        <f>F350-F345</f>
        <v>0.32632834384470755</v>
      </c>
      <c r="N345" s="302">
        <f>SUM(K345:M345)</f>
        <v>1.3287734270442533</v>
      </c>
    </row>
    <row r="346" spans="1:14" x14ac:dyDescent="0.2">
      <c r="A346" s="282" t="s">
        <v>365</v>
      </c>
      <c r="B346" s="302">
        <f>'Ind T6'!L143</f>
        <v>21.249770438630829</v>
      </c>
      <c r="C346" s="299" t="str">
        <f>CONCATENATE("(",ROUND((B346/$H347)*100,1),")")</f>
        <v>(26.9)</v>
      </c>
      <c r="D346" s="302">
        <f>'Ind T6'!M143</f>
        <v>8.9961572821459797</v>
      </c>
      <c r="E346" s="299" t="str">
        <f>CONCATENATE("(",ROUND((D346/$H347)*100,1),")")</f>
        <v>(11.4)</v>
      </c>
      <c r="F346" s="302">
        <f>'Ind T6'!N143</f>
        <v>5.3958586758849227</v>
      </c>
      <c r="G346" s="299" t="str">
        <f>CONCATENATE("(",ROUND((F346/$H347)*100,1),")")</f>
        <v>(6.8)</v>
      </c>
      <c r="H346" s="302">
        <f t="shared" ref="H346" si="260">SUM(B346,D346,F346)</f>
        <v>35.641786396661729</v>
      </c>
      <c r="I346" s="299" t="str">
        <f>CONCATENATE("(",ROUND((H346/$H347)*100,1),")")</f>
        <v>(45.1)</v>
      </c>
      <c r="K346" s="302">
        <f t="shared" ref="K346:K347" si="261">B351-B346</f>
        <v>1.144520686538101</v>
      </c>
      <c r="L346" s="302">
        <f t="shared" ref="L346:L347" si="262">D351-D346</f>
        <v>0.49550764752497933</v>
      </c>
      <c r="M346" s="302">
        <f t="shared" ref="M346:M347" si="263">F351-F346</f>
        <v>0.46919823889267764</v>
      </c>
      <c r="N346" s="302">
        <f t="shared" ref="N346:N347" si="264">SUM(K346:M346)</f>
        <v>2.109226572955758</v>
      </c>
    </row>
    <row r="347" spans="1:14" x14ac:dyDescent="0.2">
      <c r="A347" s="282" t="s">
        <v>363</v>
      </c>
      <c r="B347" s="302">
        <f>SUM(B345:B346)</f>
        <v>53.016624104131857</v>
      </c>
      <c r="C347" s="299" t="str">
        <f>CONCATENATE("(",ROUND((B347/$H347)*100,1),")")</f>
        <v>(67.1)</v>
      </c>
      <c r="D347" s="302">
        <f>SUM(D345:D346)</f>
        <v>14.084447334356335</v>
      </c>
      <c r="E347" s="299" t="str">
        <f>CONCATENATE("(",ROUND((D347/$H347)*100,1),")")</f>
        <v>(17.8)</v>
      </c>
      <c r="F347" s="302">
        <f>SUM(F345:F346)</f>
        <v>11.921928561511788</v>
      </c>
      <c r="G347" s="299" t="str">
        <f>CONCATENATE("(",ROUND((F347/$H347)*100,1),")")</f>
        <v>(15.1)</v>
      </c>
      <c r="H347" s="302">
        <f>SUM(H345:H346)</f>
        <v>79.022999999999982</v>
      </c>
      <c r="I347" s="299" t="str">
        <f>CONCATENATE("(",ROUND((H347/$H347)*100,1),")")</f>
        <v>(100)</v>
      </c>
      <c r="K347" s="302">
        <f t="shared" si="261"/>
        <v>1.8428395506335349</v>
      </c>
      <c r="L347" s="302">
        <f t="shared" si="262"/>
        <v>0.79963386662908853</v>
      </c>
      <c r="M347" s="302">
        <f t="shared" si="263"/>
        <v>0.7955265827373843</v>
      </c>
      <c r="N347" s="302">
        <f t="shared" si="264"/>
        <v>3.4380000000000077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32.465172529596465</v>
      </c>
      <c r="C350" s="299" t="str">
        <f>CONCATENATE("(",ROUND((B350/$H352)*100,1),")")</f>
        <v>(39.4)</v>
      </c>
      <c r="D350" s="302">
        <f>'Ind T6'!R144</f>
        <v>5.3924162713144641</v>
      </c>
      <c r="E350" s="299" t="str">
        <f>CONCATENATE("(",ROUND((D350/$H352)*100,1),")")</f>
        <v>(6.5)</v>
      </c>
      <c r="F350" s="302">
        <f>'Ind T6'!S144</f>
        <v>6.8523982294715715</v>
      </c>
      <c r="G350" s="299" t="str">
        <f>CONCATENATE("(",ROUND((F350/$H352)*100,1),")")</f>
        <v>(8.3)</v>
      </c>
      <c r="H350" s="302">
        <f>SUM(B350,D350,F350)</f>
        <v>44.709987030382507</v>
      </c>
      <c r="I350" s="299" t="str">
        <f>CONCATENATE("(",ROUND((H350/$H352)*100,1),")")</f>
        <v>(54.2)</v>
      </c>
      <c r="K350" s="302">
        <f>B355-B350</f>
        <v>0.8714914821172286</v>
      </c>
      <c r="L350" s="302">
        <f>D355-D350</f>
        <v>0.53514856518258647</v>
      </c>
      <c r="M350" s="302">
        <f>F355-F350</f>
        <v>0.4958909156493414</v>
      </c>
      <c r="N350" s="302">
        <f>SUM(K350:M350)</f>
        <v>1.9025309629491565</v>
      </c>
    </row>
    <row r="351" spans="1:14" x14ac:dyDescent="0.2">
      <c r="A351" s="282" t="s">
        <v>365</v>
      </c>
      <c r="B351" s="302">
        <f>'Ind T6'!Q143</f>
        <v>22.39429112516893</v>
      </c>
      <c r="C351" s="299" t="str">
        <f>CONCATENATE("(",ROUND((B351/$H352)*100,1),")")</f>
        <v>(27.2)</v>
      </c>
      <c r="D351" s="302">
        <f>'Ind T6'!R143</f>
        <v>9.491664929670959</v>
      </c>
      <c r="E351" s="299" t="str">
        <f>CONCATENATE("(",ROUND((D351/$H352)*100,1),")")</f>
        <v>(11.5)</v>
      </c>
      <c r="F351" s="302">
        <f>'Ind T6'!S143</f>
        <v>5.8650569147776004</v>
      </c>
      <c r="G351" s="299" t="str">
        <f>CONCATENATE("(",ROUND((F351/$H352)*100,1),")")</f>
        <v>(7.1)</v>
      </c>
      <c r="H351" s="302">
        <f t="shared" ref="H351" si="265">SUM(B351,D351,F351)</f>
        <v>37.751012969617491</v>
      </c>
      <c r="I351" s="299" t="str">
        <f>CONCATENATE("(",ROUND((H351/$H352)*100,1),")")</f>
        <v>(45.8)</v>
      </c>
      <c r="K351" s="302">
        <f t="shared" ref="K351:K352" si="266">B356-B351</f>
        <v>1.5152879500458667</v>
      </c>
      <c r="L351" s="302">
        <f t="shared" ref="L351:L352" si="267">D356-D351</f>
        <v>0.67821116586094021</v>
      </c>
      <c r="M351" s="302">
        <f t="shared" ref="M351:M352" si="268">F356-F351</f>
        <v>0.76996992114397855</v>
      </c>
      <c r="N351" s="302">
        <f t="shared" ref="N351:N352" si="269">SUM(K351:M351)</f>
        <v>2.9634690370507855</v>
      </c>
    </row>
    <row r="352" spans="1:14" x14ac:dyDescent="0.2">
      <c r="A352" s="282" t="s">
        <v>363</v>
      </c>
      <c r="B352" s="302">
        <f>SUM(B350:B351)</f>
        <v>54.859463654765392</v>
      </c>
      <c r="C352" s="299" t="str">
        <f>CONCATENATE("(",ROUND((B352/$H352)*100,1),")")</f>
        <v>(66.5)</v>
      </c>
      <c r="D352" s="302">
        <f>SUM(D350:D351)</f>
        <v>14.884081200985424</v>
      </c>
      <c r="E352" s="299" t="str">
        <f>CONCATENATE("(",ROUND((D352/$H352)*100,1),")")</f>
        <v>(18)</v>
      </c>
      <c r="F352" s="302">
        <f>SUM(F350:F351)</f>
        <v>12.717455144249172</v>
      </c>
      <c r="G352" s="299" t="str">
        <f>CONCATENATE("(",ROUND((F352/$H352)*100,1),")")</f>
        <v>(15.4)</v>
      </c>
      <c r="H352" s="302">
        <f>SUM(H350:H351)</f>
        <v>82.460999999999999</v>
      </c>
      <c r="I352" s="299" t="str">
        <f>CONCATENATE("(",ROUND((H352/$H352)*100,1),")")</f>
        <v>(100)</v>
      </c>
      <c r="K352" s="302">
        <f t="shared" si="266"/>
        <v>2.3867794321630953</v>
      </c>
      <c r="L352" s="302">
        <f t="shared" si="267"/>
        <v>1.2133597310435249</v>
      </c>
      <c r="M352" s="302">
        <f t="shared" si="268"/>
        <v>1.2658608367933191</v>
      </c>
      <c r="N352" s="302">
        <f t="shared" si="269"/>
        <v>4.8659999999999393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33.336664011713694</v>
      </c>
      <c r="C355" s="299" t="str">
        <f>CONCATENATE("(",ROUND((B355/$H357)*100,1),")")</f>
        <v>(38.2)</v>
      </c>
      <c r="D355" s="302">
        <f>'Ind T6'!W144</f>
        <v>5.9275648364970506</v>
      </c>
      <c r="E355" s="299" t="str">
        <f>CONCATENATE("(",ROUND((D355/$H357)*100,1),")")</f>
        <v>(6.8)</v>
      </c>
      <c r="F355" s="302">
        <f>'Ind T6'!X144</f>
        <v>7.3482891451209129</v>
      </c>
      <c r="G355" s="299" t="str">
        <f>CONCATENATE("(",ROUND((F355/$H357)*100,1),")")</f>
        <v>(8.4)</v>
      </c>
      <c r="H355" s="302">
        <f>SUM(B355,D355,F355)</f>
        <v>46.612517993331657</v>
      </c>
      <c r="I355" s="299" t="str">
        <f>CONCATENATE("(",ROUND((H355/$H357)*100,1),")")</f>
        <v>(53.4)</v>
      </c>
      <c r="K355" s="302">
        <f>B355-B345</f>
        <v>1.569810346212666</v>
      </c>
      <c r="L355" s="302">
        <f>D355-D345</f>
        <v>0.83927478428669477</v>
      </c>
      <c r="M355" s="302">
        <f>F355-F345</f>
        <v>0.82221925949404895</v>
      </c>
      <c r="N355" s="302">
        <f>SUM(K355:M355)</f>
        <v>3.2313043899934097</v>
      </c>
    </row>
    <row r="356" spans="1:14" x14ac:dyDescent="0.2">
      <c r="A356" s="282" t="s">
        <v>365</v>
      </c>
      <c r="B356" s="302">
        <f>'Ind T6'!V143</f>
        <v>23.909579075214797</v>
      </c>
      <c r="C356" s="299" t="str">
        <f>CONCATENATE("(",ROUND((B356/$H357)*100,1),")")</f>
        <v>(27.4)</v>
      </c>
      <c r="D356" s="302">
        <f>'Ind T6'!W143</f>
        <v>10.169876095531899</v>
      </c>
      <c r="E356" s="299" t="str">
        <f>CONCATENATE("(",ROUND((D356/$H357)*100,1),")")</f>
        <v>(11.6)</v>
      </c>
      <c r="F356" s="302">
        <f>'Ind T6'!X143</f>
        <v>6.6350268359215789</v>
      </c>
      <c r="G356" s="299" t="str">
        <f>CONCATENATE("(",ROUND((F356/$H357)*100,1),")")</f>
        <v>(7.6)</v>
      </c>
      <c r="H356" s="302">
        <f t="shared" ref="H356" si="270">SUM(B356,D356,F356)</f>
        <v>40.714482006668277</v>
      </c>
      <c r="I356" s="299" t="str">
        <f>CONCATENATE("(",ROUND((H356/$H357)*100,1),")")</f>
        <v>(46.6)</v>
      </c>
      <c r="K356" s="302">
        <f t="shared" ref="K356:K357" si="271">B356-B346</f>
        <v>2.6598086365839677</v>
      </c>
      <c r="L356" s="302">
        <f t="shared" ref="L356:L357" si="272">D356-D346</f>
        <v>1.1737188133859195</v>
      </c>
      <c r="M356" s="302">
        <f t="shared" ref="M356:M357" si="273">F356-F346</f>
        <v>1.2391681600366562</v>
      </c>
      <c r="N356" s="302">
        <f t="shared" ref="N356:N357" si="274">SUM(K356:M356)</f>
        <v>5.0726956100065435</v>
      </c>
    </row>
    <row r="357" spans="1:14" x14ac:dyDescent="0.2">
      <c r="A357" s="282" t="s">
        <v>363</v>
      </c>
      <c r="B357" s="302">
        <f>SUM(B355:B356)</f>
        <v>57.246243086928487</v>
      </c>
      <c r="C357" s="299" t="str">
        <f>CONCATENATE("(",ROUND((B357/$H357)*100,1),")")</f>
        <v>(65.6)</v>
      </c>
      <c r="D357" s="302">
        <f>SUM(D355:D356)</f>
        <v>16.097440932028949</v>
      </c>
      <c r="E357" s="299" t="str">
        <f>CONCATENATE("(",ROUND((D357/$H357)*100,1),")")</f>
        <v>(18.4)</v>
      </c>
      <c r="F357" s="302">
        <f>SUM(F355:F356)</f>
        <v>13.983315981042491</v>
      </c>
      <c r="G357" s="299" t="str">
        <f>CONCATENATE("(",ROUND((F357/$H357)*100,1),")")</f>
        <v>(16)</v>
      </c>
      <c r="H357" s="302">
        <f>SUM(H355:H356)</f>
        <v>87.326999999999941</v>
      </c>
      <c r="I357" s="299" t="str">
        <f>CONCATENATE("(",ROUND((H357/$H357)*100,1),")")</f>
        <v>(100)</v>
      </c>
      <c r="K357" s="302">
        <f t="shared" si="271"/>
        <v>4.2296189827966302</v>
      </c>
      <c r="L357" s="302">
        <f t="shared" si="272"/>
        <v>2.0129935976726134</v>
      </c>
      <c r="M357" s="302">
        <f t="shared" si="273"/>
        <v>2.0613874195307034</v>
      </c>
      <c r="N357" s="302">
        <f t="shared" si="274"/>
        <v>8.303999999999947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17.153817683028461</v>
      </c>
      <c r="C366" s="299" t="str">
        <f>CONCATENATE("(",ROUND((B366/$H368)*100,1),")")</f>
        <v>(33)</v>
      </c>
      <c r="D366" s="302">
        <f>'Ind T6'!M153</f>
        <v>7.5207536256025698</v>
      </c>
      <c r="E366" s="299" t="str">
        <f>CONCATENATE("(",ROUND((D366/$H368)*100,1),")")</f>
        <v>(14.5)</v>
      </c>
      <c r="F366" s="302">
        <f>'Ind T6'!N153</f>
        <v>4.2714525005291213</v>
      </c>
      <c r="G366" s="299" t="str">
        <f>CONCATENATE("(",ROUND((F366/$H368)*100,1),")")</f>
        <v>(8.2)</v>
      </c>
      <c r="H366" s="302">
        <f>SUM(B366,D366,F366)</f>
        <v>28.946023809160152</v>
      </c>
      <c r="I366" s="299" t="str">
        <f>CONCATENATE("(",ROUND((H366/$H368)*100,1),")")</f>
        <v>(55.7)</v>
      </c>
      <c r="K366" s="302">
        <f>B371-B366</f>
        <v>0.74490890531650678</v>
      </c>
      <c r="L366" s="302">
        <f>D371-D366</f>
        <v>0.31045959212059859</v>
      </c>
      <c r="M366" s="302">
        <f>F371-F366</f>
        <v>0.11574568626993909</v>
      </c>
      <c r="N366" s="302">
        <f>SUM(K366:M366)</f>
        <v>1.1711141837070445</v>
      </c>
    </row>
    <row r="367" spans="1:14" x14ac:dyDescent="0.2">
      <c r="A367" s="282" t="s">
        <v>365</v>
      </c>
      <c r="B367" s="302">
        <f>'Ind T6'!L152</f>
        <v>9.4726147977366288</v>
      </c>
      <c r="C367" s="299" t="str">
        <f>CONCATENATE("(",ROUND((B367/$H368)*100,1),")")</f>
        <v>(18.2)</v>
      </c>
      <c r="D367" s="302">
        <f>'Ind T6'!M152</f>
        <v>9.6492175787576482</v>
      </c>
      <c r="E367" s="299" t="str">
        <f>CONCATENATE("(",ROUND((D367/$H368)*100,1),")")</f>
        <v>(18.6)</v>
      </c>
      <c r="F367" s="302">
        <f>'Ind T6'!N152</f>
        <v>3.871143814345579</v>
      </c>
      <c r="G367" s="299" t="str">
        <f>CONCATENATE("(",ROUND((F367/$H368)*100,1),")")</f>
        <v>(7.5)</v>
      </c>
      <c r="H367" s="302">
        <f t="shared" ref="H367" si="275">SUM(B367,D367,F367)</f>
        <v>22.992976190839855</v>
      </c>
      <c r="I367" s="299" t="str">
        <f>CONCATENATE("(",ROUND((H367/$H368)*100,1),")")</f>
        <v>(44.3)</v>
      </c>
      <c r="K367" s="302">
        <f t="shared" ref="K367:K368" si="276">B372-B367</f>
        <v>0.5889902504615474</v>
      </c>
      <c r="L367" s="302">
        <f t="shared" ref="L367:L368" si="277">D372-D367</f>
        <v>0.23003514534810421</v>
      </c>
      <c r="M367" s="302">
        <f t="shared" ref="M367:M368" si="278">F372-F367</f>
        <v>0.10086042048315402</v>
      </c>
      <c r="N367" s="302">
        <f t="shared" ref="N367:N368" si="279">SUM(K367:M367)</f>
        <v>0.91988581629280564</v>
      </c>
    </row>
    <row r="368" spans="1:14" x14ac:dyDescent="0.2">
      <c r="A368" s="282" t="s">
        <v>363</v>
      </c>
      <c r="B368" s="302">
        <f>SUM(B366:B367)</f>
        <v>26.626432480765089</v>
      </c>
      <c r="C368" s="299" t="str">
        <f>CONCATENATE("(",ROUND((B368/$H368)*100,1),")")</f>
        <v>(51.3)</v>
      </c>
      <c r="D368" s="302">
        <f>SUM(D366:D367)</f>
        <v>17.169971204360216</v>
      </c>
      <c r="E368" s="299" t="str">
        <f>CONCATENATE("(",ROUND((D368/$H368)*100,1),")")</f>
        <v>(33.1)</v>
      </c>
      <c r="F368" s="302">
        <f>SUM(F366:F367)</f>
        <v>8.1425963148746998</v>
      </c>
      <c r="G368" s="299" t="str">
        <f>CONCATENATE("(",ROUND((F368/$H368)*100,1),")")</f>
        <v>(15.7)</v>
      </c>
      <c r="H368" s="302">
        <f>SUM(H366:H367)</f>
        <v>51.939000000000007</v>
      </c>
      <c r="I368" s="299" t="str">
        <f>CONCATENATE("(",ROUND((H368/$H368)*100,1),")")</f>
        <v>(100)</v>
      </c>
      <c r="K368" s="302">
        <f t="shared" si="276"/>
        <v>1.333899155778056</v>
      </c>
      <c r="L368" s="302">
        <f t="shared" si="277"/>
        <v>0.54049473746870547</v>
      </c>
      <c r="M368" s="302">
        <f t="shared" si="278"/>
        <v>0.216606106753094</v>
      </c>
      <c r="N368" s="302">
        <f t="shared" si="279"/>
        <v>2.0909999999998554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17.898726588344967</v>
      </c>
      <c r="C371" s="299" t="str">
        <f>CONCATENATE("(",ROUND((B371/$H373)*100,1),")")</f>
        <v>(33.1)</v>
      </c>
      <c r="D371" s="302">
        <f>'Ind T6'!R153</f>
        <v>7.8312132177231684</v>
      </c>
      <c r="E371" s="299" t="str">
        <f>CONCATENATE("(",ROUND((D371/$H373)*100,1),")")</f>
        <v>(14.5)</v>
      </c>
      <c r="F371" s="302">
        <f>'Ind T6'!S153</f>
        <v>4.3871981867990604</v>
      </c>
      <c r="G371" s="299" t="str">
        <f>CONCATENATE("(",ROUND((F371/$H373)*100,1),")")</f>
        <v>(8.1)</v>
      </c>
      <c r="H371" s="302">
        <f>SUM(B371,D371,F371)</f>
        <v>30.117137992867196</v>
      </c>
      <c r="I371" s="299" t="str">
        <f>CONCATENATE("(",ROUND((H371/$H373)*100,1),")")</f>
        <v>(55.7)</v>
      </c>
      <c r="K371" s="302">
        <f>B376-B371</f>
        <v>1.3516051820606734</v>
      </c>
      <c r="L371" s="302">
        <f>D376-D371</f>
        <v>0.51433692588167457</v>
      </c>
      <c r="M371" s="302">
        <f>F376-F371</f>
        <v>0.34600412676408787</v>
      </c>
      <c r="N371" s="302">
        <f>SUM(K371:M371)</f>
        <v>2.2119462347064358</v>
      </c>
    </row>
    <row r="372" spans="1:14" x14ac:dyDescent="0.2">
      <c r="A372" s="282" t="s">
        <v>365</v>
      </c>
      <c r="B372" s="302">
        <f>'Ind T6'!Q152</f>
        <v>10.061605048198176</v>
      </c>
      <c r="C372" s="299" t="str">
        <f>CONCATENATE("(",ROUND((B372/$H373)*100,1),")")</f>
        <v>(18.6)</v>
      </c>
      <c r="D372" s="302">
        <f>'Ind T6'!R152</f>
        <v>9.8792527241057524</v>
      </c>
      <c r="E372" s="299" t="str">
        <f>CONCATENATE("(",ROUND((D372/$H373)*100,1),")")</f>
        <v>(18.3)</v>
      </c>
      <c r="F372" s="302">
        <f>'Ind T6'!S152</f>
        <v>3.972004234828733</v>
      </c>
      <c r="G372" s="299" t="str">
        <f>CONCATENATE("(",ROUND((F372/$H373)*100,1),")")</f>
        <v>(7.4)</v>
      </c>
      <c r="H372" s="302">
        <f t="shared" ref="H372" si="280">SUM(B372,D372,F372)</f>
        <v>23.912862007132663</v>
      </c>
      <c r="I372" s="299" t="str">
        <f>CONCATENATE("(",ROUND((H372/$H373)*100,1),")")</f>
        <v>(44.3)</v>
      </c>
      <c r="K372" s="302">
        <f t="shared" ref="K372:K373" si="281">B377-B372</f>
        <v>1.0010117297531753</v>
      </c>
      <c r="L372" s="302">
        <f t="shared" ref="L372:L373" si="282">D377-D372</f>
        <v>0.38294271024370197</v>
      </c>
      <c r="M372" s="302">
        <f t="shared" ref="M372:M373" si="283">F377-F372</f>
        <v>0.33809932529683939</v>
      </c>
      <c r="N372" s="302">
        <f t="shared" ref="N372:N373" si="284">SUM(K372:M372)</f>
        <v>1.7220537652937167</v>
      </c>
    </row>
    <row r="373" spans="1:14" x14ac:dyDescent="0.2">
      <c r="A373" s="282" t="s">
        <v>363</v>
      </c>
      <c r="B373" s="302">
        <f>SUM(B371:B372)</f>
        <v>27.960331636543145</v>
      </c>
      <c r="C373" s="299" t="str">
        <f>CONCATENATE("(",ROUND((B373/$H373)*100,1),")")</f>
        <v>(51.7)</v>
      </c>
      <c r="D373" s="302">
        <f>SUM(D371:D372)</f>
        <v>17.710465941828922</v>
      </c>
      <c r="E373" s="299" t="str">
        <f>CONCATENATE("(",ROUND((D373/$H373)*100,1),")")</f>
        <v>(32.8)</v>
      </c>
      <c r="F373" s="302">
        <f>SUM(F371:F372)</f>
        <v>8.3592024216277938</v>
      </c>
      <c r="G373" s="299" t="str">
        <f>CONCATENATE("(",ROUND((F373/$H373)*100,1),")")</f>
        <v>(15.5)</v>
      </c>
      <c r="H373" s="302">
        <f>SUM(H371:H372)</f>
        <v>54.029999999999859</v>
      </c>
      <c r="I373" s="299" t="str">
        <f>CONCATENATE("(",ROUND((H373/$H373)*100,1),")")</f>
        <v>(100)</v>
      </c>
      <c r="K373" s="302">
        <f t="shared" si="281"/>
        <v>2.3526169118138469</v>
      </c>
      <c r="L373" s="302">
        <f t="shared" si="282"/>
        <v>0.89727963612537565</v>
      </c>
      <c r="M373" s="302">
        <f t="shared" si="283"/>
        <v>0.68410345206092593</v>
      </c>
      <c r="N373" s="302">
        <f t="shared" si="284"/>
        <v>3.9340000000001485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19.250331770405641</v>
      </c>
      <c r="C376" s="299" t="str">
        <f>CONCATENATE("(",ROUND((B376/$H378)*100,1),")")</f>
        <v>(33.2)</v>
      </c>
      <c r="D376" s="302">
        <f>'Ind T6'!W153</f>
        <v>8.3455501436048429</v>
      </c>
      <c r="E376" s="299" t="str">
        <f>CONCATENATE("(",ROUND((D376/$H378)*100,1),")")</f>
        <v>(14.4)</v>
      </c>
      <c r="F376" s="302">
        <f>'Ind T6'!X153</f>
        <v>4.7332023135631482</v>
      </c>
      <c r="G376" s="299" t="str">
        <f>CONCATENATE("(",ROUND((F376/$H378)*100,1),")")</f>
        <v>(8.2)</v>
      </c>
      <c r="H376" s="302">
        <f>SUM(B376,D376,F376)</f>
        <v>32.329084227573631</v>
      </c>
      <c r="I376" s="299" t="str">
        <f>CONCATENATE("(",ROUND((H376/$H378)*100,1),")")</f>
        <v>(55.8)</v>
      </c>
      <c r="K376" s="302">
        <f>B376-B366</f>
        <v>2.0965140873771801</v>
      </c>
      <c r="L376" s="302">
        <f>D376-D366</f>
        <v>0.82479651800227316</v>
      </c>
      <c r="M376" s="302">
        <f>F376-F366</f>
        <v>0.46174981303402696</v>
      </c>
      <c r="N376" s="302">
        <f>SUM(K376:M376)</f>
        <v>3.3830604184134803</v>
      </c>
    </row>
    <row r="377" spans="1:14" x14ac:dyDescent="0.2">
      <c r="A377" s="282" t="s">
        <v>365</v>
      </c>
      <c r="B377" s="302">
        <f>'Ind T6'!V152</f>
        <v>11.062616777951352</v>
      </c>
      <c r="C377" s="299" t="str">
        <f>CONCATENATE("(",ROUND((B377/$H378)*100,1),")")</f>
        <v>(19.1)</v>
      </c>
      <c r="D377" s="302">
        <f>'Ind T6'!W152</f>
        <v>10.262195434349454</v>
      </c>
      <c r="E377" s="299" t="str">
        <f>CONCATENATE("(",ROUND((D377/$H378)*100,1),")")</f>
        <v>(17.7)</v>
      </c>
      <c r="F377" s="302">
        <f>'Ind T6'!X152</f>
        <v>4.3101035601255724</v>
      </c>
      <c r="G377" s="299" t="str">
        <f>CONCATENATE("(",ROUND((F377/$H378)*100,1),")")</f>
        <v>(7.4)</v>
      </c>
      <c r="H377" s="302">
        <f t="shared" ref="H377" si="285">SUM(B377,D377,F377)</f>
        <v>25.634915772426378</v>
      </c>
      <c r="I377" s="299" t="str">
        <f>CONCATENATE("(",ROUND((H377/$H378)*100,1),")")</f>
        <v>(44.2)</v>
      </c>
      <c r="K377" s="302">
        <f t="shared" ref="K377:K378" si="286">B377-B367</f>
        <v>1.5900019802147227</v>
      </c>
      <c r="L377" s="302">
        <f t="shared" ref="L377:L378" si="287">D377-D367</f>
        <v>0.61297785559180618</v>
      </c>
      <c r="M377" s="302">
        <f t="shared" ref="M377:M378" si="288">F377-F367</f>
        <v>0.43895974577999342</v>
      </c>
      <c r="N377" s="302">
        <f t="shared" ref="N377:N378" si="289">SUM(K377:M377)</f>
        <v>2.6419395815865223</v>
      </c>
    </row>
    <row r="378" spans="1:14" x14ac:dyDescent="0.2">
      <c r="A378" s="282" t="s">
        <v>363</v>
      </c>
      <c r="B378" s="302">
        <f>SUM(B376:B377)</f>
        <v>30.312948548356992</v>
      </c>
      <c r="C378" s="299" t="str">
        <f>CONCATENATE("(",ROUND((B378/$H378)*100,1),")")</f>
        <v>(52.3)</v>
      </c>
      <c r="D378" s="302">
        <f>SUM(D376:D377)</f>
        <v>18.607745577954297</v>
      </c>
      <c r="E378" s="299" t="str">
        <f>CONCATENATE("(",ROUND((D378/$H378)*100,1),")")</f>
        <v>(32.1)</v>
      </c>
      <c r="F378" s="302">
        <f>SUM(F376:F377)</f>
        <v>9.0433058736887197</v>
      </c>
      <c r="G378" s="299" t="str">
        <f>CONCATENATE("(",ROUND((F378/$H378)*100,1),")")</f>
        <v>(15.6)</v>
      </c>
      <c r="H378" s="302">
        <f>SUM(H376:H377)</f>
        <v>57.964000000000013</v>
      </c>
      <c r="I378" s="299" t="str">
        <f>CONCATENATE("(",ROUND((H378/$H378)*100,1),")")</f>
        <v>(100)</v>
      </c>
      <c r="K378" s="302">
        <f t="shared" si="286"/>
        <v>3.6865160675919029</v>
      </c>
      <c r="L378" s="302">
        <f t="shared" si="287"/>
        <v>1.4377743735940811</v>
      </c>
      <c r="M378" s="302">
        <f t="shared" si="288"/>
        <v>0.90070955881401993</v>
      </c>
      <c r="N378" s="302">
        <f t="shared" si="289"/>
        <v>6.0250000000000039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6.3791294527589901</v>
      </c>
      <c r="C387" s="299" t="str">
        <f>CONCATENATE("(",ROUND((B387/$H389)*100,1),")")</f>
        <v>(35.9)</v>
      </c>
      <c r="D387" s="302">
        <f>'Ind T6'!M162</f>
        <v>0.91870181449107435</v>
      </c>
      <c r="E387" s="299" t="str">
        <f>CONCATENATE("(",ROUND((D387/$H389)*100,1),")")</f>
        <v>(5.2)</v>
      </c>
      <c r="F387" s="302">
        <f>'Ind T6'!N162</f>
        <v>0.34496402961756717</v>
      </c>
      <c r="G387" s="299" t="str">
        <f>CONCATENATE("(",ROUND((F387/$H389)*100,1),")")</f>
        <v>(1.9)</v>
      </c>
      <c r="H387" s="302">
        <f>SUM(B387,D387,F387)</f>
        <v>7.6427952968676314</v>
      </c>
      <c r="I387" s="299" t="str">
        <f>CONCATENATE("(",ROUND((H387/$H389)*100,1),")")</f>
        <v>(43.1)</v>
      </c>
      <c r="K387" s="302">
        <f>B392-B387</f>
        <v>7.4380900534228189E-2</v>
      </c>
      <c r="L387" s="302">
        <f>D392-D387</f>
        <v>8.0948770691402938E-2</v>
      </c>
      <c r="M387" s="302">
        <f>F392-F387</f>
        <v>1.1543306708947265E-2</v>
      </c>
      <c r="N387" s="302">
        <f>SUM(K387:M387)</f>
        <v>0.16687297793457839</v>
      </c>
    </row>
    <row r="388" spans="1:14" x14ac:dyDescent="0.2">
      <c r="A388" s="282" t="s">
        <v>365</v>
      </c>
      <c r="B388" s="302">
        <f>'Ind T6'!L161</f>
        <v>5.3088134997497116</v>
      </c>
      <c r="C388" s="299" t="str">
        <f>CONCATENATE("(",ROUND((B388/$H389)*100,1),")")</f>
        <v>(29.9)</v>
      </c>
      <c r="D388" s="302">
        <f>'Ind T6'!M161</f>
        <v>4.225616141695526</v>
      </c>
      <c r="E388" s="299" t="str">
        <f>CONCATENATE("(",ROUND((D388/$H389)*100,1),")")</f>
        <v>(23.8)</v>
      </c>
      <c r="F388" s="302">
        <f>'Ind T6'!N161</f>
        <v>0.57077506168716108</v>
      </c>
      <c r="G388" s="299" t="str">
        <f>CONCATENATE("(",ROUND((F388/$H389)*100,1),")")</f>
        <v>(3.2)</v>
      </c>
      <c r="H388" s="302">
        <f t="shared" ref="H388" si="290">SUM(B388,D388,F388)</f>
        <v>10.105204703132399</v>
      </c>
      <c r="I388" s="299" t="str">
        <f>CONCATENATE("(",ROUND((H388/$H389)*100,1),")")</f>
        <v>(56.9)</v>
      </c>
      <c r="K388" s="302">
        <f t="shared" ref="K388:K389" si="291">B393-B388</f>
        <v>0.17251815673311022</v>
      </c>
      <c r="L388" s="302">
        <f t="shared" ref="L388:L389" si="292">D393-D388</f>
        <v>0.14630281864010808</v>
      </c>
      <c r="M388" s="302">
        <f t="shared" ref="M388:M389" si="293">F393-F388</f>
        <v>1.9306046692116108E-2</v>
      </c>
      <c r="N388" s="302">
        <f t="shared" ref="N388:N389" si="294">SUM(K388:M388)</f>
        <v>0.3381270220653344</v>
      </c>
    </row>
    <row r="389" spans="1:14" x14ac:dyDescent="0.2">
      <c r="A389" s="282" t="s">
        <v>363</v>
      </c>
      <c r="B389" s="302">
        <f>SUM(B387:B388)</f>
        <v>11.687942952508703</v>
      </c>
      <c r="C389" s="299" t="str">
        <f>CONCATENATE("(",ROUND((B389/$H389)*100,1),")")</f>
        <v>(65.9)</v>
      </c>
      <c r="D389" s="302">
        <f>SUM(D387:D388)</f>
        <v>5.1443179561866001</v>
      </c>
      <c r="E389" s="299" t="str">
        <f>CONCATENATE("(",ROUND((D389/$H389)*100,1),")")</f>
        <v>(29)</v>
      </c>
      <c r="F389" s="302">
        <f>SUM(F387:F388)</f>
        <v>0.9157390913047283</v>
      </c>
      <c r="G389" s="299" t="str">
        <f>CONCATENATE("(",ROUND((F389/$H389)*100,1),")")</f>
        <v>(5.2)</v>
      </c>
      <c r="H389" s="302">
        <f>SUM(H387:H388)</f>
        <v>17.74800000000003</v>
      </c>
      <c r="I389" s="299" t="str">
        <f>CONCATENATE("(",ROUND((H389/$H389)*100,1),")")</f>
        <v>(100)</v>
      </c>
      <c r="K389" s="302">
        <f t="shared" si="291"/>
        <v>0.24689905726733841</v>
      </c>
      <c r="L389" s="302">
        <f t="shared" si="292"/>
        <v>0.22725158933151146</v>
      </c>
      <c r="M389" s="302">
        <f t="shared" si="293"/>
        <v>3.0849353401063317E-2</v>
      </c>
      <c r="N389" s="302">
        <f t="shared" si="294"/>
        <v>0.50499999999991319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6.4535103532932183</v>
      </c>
      <c r="C392" s="299" t="str">
        <f>CONCATENATE("(",ROUND((B392/$H394)*100,1),")")</f>
        <v>(35.4)</v>
      </c>
      <c r="D392" s="302">
        <f>'Ind T6'!R162</f>
        <v>0.99965058518247729</v>
      </c>
      <c r="E392" s="299" t="str">
        <f>CONCATENATE("(",ROUND((D392/$H394)*100,1),")")</f>
        <v>(5.5)</v>
      </c>
      <c r="F392" s="302">
        <f>'Ind T6'!S162</f>
        <v>0.35650733632651443</v>
      </c>
      <c r="G392" s="299" t="str">
        <f>CONCATENATE("(",ROUND((F392/$H394)*100,1),")")</f>
        <v>(2)</v>
      </c>
      <c r="H392" s="302">
        <f>SUM(B392,D392,F392)</f>
        <v>7.8096682748022106</v>
      </c>
      <c r="I392" s="299" t="str">
        <f>CONCATENATE("(",ROUND((H392/$H394)*100,1),")")</f>
        <v>(42.8)</v>
      </c>
      <c r="K392" s="302">
        <f>B397-B392</f>
        <v>-0.28049825883886648</v>
      </c>
      <c r="L392" s="302">
        <f>D397-D392</f>
        <v>9.9936566174101404E-2</v>
      </c>
      <c r="M392" s="302">
        <f>F397-F392</f>
        <v>2.78949135629597E-3</v>
      </c>
      <c r="N392" s="302">
        <f>SUM(K392:M392)</f>
        <v>-0.1777722013084691</v>
      </c>
    </row>
    <row r="393" spans="1:14" x14ac:dyDescent="0.2">
      <c r="A393" s="282" t="s">
        <v>365</v>
      </c>
      <c r="B393" s="302">
        <f>'Ind T6'!Q161</f>
        <v>5.4813316564828218</v>
      </c>
      <c r="C393" s="299" t="str">
        <f>CONCATENATE("(",ROUND((B393/$H394)*100,1),")")</f>
        <v>(30)</v>
      </c>
      <c r="D393" s="302">
        <f>'Ind T6'!R161</f>
        <v>4.3719189603356341</v>
      </c>
      <c r="E393" s="299" t="str">
        <f>CONCATENATE("(",ROUND((D393/$H394)*100,1),")")</f>
        <v>(24)</v>
      </c>
      <c r="F393" s="302">
        <f>'Ind T6'!S161</f>
        <v>0.59008110837927719</v>
      </c>
      <c r="G393" s="299" t="str">
        <f>CONCATENATE("(",ROUND((F393/$H394)*100,1),")")</f>
        <v>(3.2)</v>
      </c>
      <c r="H393" s="302">
        <f t="shared" ref="H393" si="295">SUM(B393,D393,F393)</f>
        <v>10.443331725197734</v>
      </c>
      <c r="I393" s="299" t="str">
        <f>CONCATENATE("(",ROUND((H393/$H394)*100,1),")")</f>
        <v>(57.2)</v>
      </c>
      <c r="K393" s="302">
        <f t="shared" ref="K393:K394" si="296">B398-B393</f>
        <v>-1.5754930659927169E-2</v>
      </c>
      <c r="L393" s="302">
        <f t="shared" ref="L393:L394" si="297">D398-D393</f>
        <v>-1.0640662488731856E-2</v>
      </c>
      <c r="M393" s="302">
        <f t="shared" ref="M393:M394" si="298">F398-F393</f>
        <v>3.1677944572005012E-3</v>
      </c>
      <c r="N393" s="302">
        <f t="shared" ref="N393:N394" si="299">SUM(K393:M393)</f>
        <v>-2.3227798691458523E-2</v>
      </c>
    </row>
    <row r="394" spans="1:14" x14ac:dyDescent="0.2">
      <c r="A394" s="282" t="s">
        <v>363</v>
      </c>
      <c r="B394" s="302">
        <f>SUM(B392:B393)</f>
        <v>11.934842009776041</v>
      </c>
      <c r="C394" s="299" t="str">
        <f>CONCATENATE("(",ROUND((B394/$H394)*100,1),")")</f>
        <v>(65.4)</v>
      </c>
      <c r="D394" s="302">
        <f>SUM(D392:D393)</f>
        <v>5.3715695455181116</v>
      </c>
      <c r="E394" s="299" t="str">
        <f>CONCATENATE("(",ROUND((D394/$H394)*100,1),")")</f>
        <v>(29.4)</v>
      </c>
      <c r="F394" s="302">
        <f>SUM(F392:F393)</f>
        <v>0.94658844470579162</v>
      </c>
      <c r="G394" s="299" t="str">
        <f>CONCATENATE("(",ROUND((F394/$H394)*100,1),")")</f>
        <v>(5.2)</v>
      </c>
      <c r="H394" s="302">
        <f>SUM(H392:H393)</f>
        <v>18.252999999999943</v>
      </c>
      <c r="I394" s="299" t="str">
        <f>CONCATENATE("(",ROUND((H394/$H394)*100,1),")")</f>
        <v>(100)</v>
      </c>
      <c r="K394" s="302">
        <f t="shared" si="296"/>
        <v>-0.29625318949879542</v>
      </c>
      <c r="L394" s="302">
        <f t="shared" si="297"/>
        <v>8.9295903685369105E-2</v>
      </c>
      <c r="M394" s="302">
        <f t="shared" si="298"/>
        <v>5.9572858134965267E-3</v>
      </c>
      <c r="N394" s="302">
        <f t="shared" si="299"/>
        <v>-0.20099999999992979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6.1730120944543518</v>
      </c>
      <c r="C397" s="299" t="str">
        <f>CONCATENATE("(",ROUND((B397/$H399)*100,1),")")</f>
        <v>(34.2)</v>
      </c>
      <c r="D397" s="302">
        <f>'Ind T6'!W162</f>
        <v>1.0995871513565787</v>
      </c>
      <c r="E397" s="299" t="str">
        <f>CONCATENATE("(",ROUND((D397/$H399)*100,1),")")</f>
        <v>(6.1)</v>
      </c>
      <c r="F397" s="302">
        <f>'Ind T6'!X162</f>
        <v>0.3592968276828104</v>
      </c>
      <c r="G397" s="299" t="str">
        <f>CONCATENATE("(",ROUND((F397/$H399)*100,1),")")</f>
        <v>(2)</v>
      </c>
      <c r="H397" s="302">
        <f>SUM(B397,D397,F397)</f>
        <v>7.6318960734937411</v>
      </c>
      <c r="I397" s="299" t="str">
        <f>CONCATENATE("(",ROUND((H397/$H399)*100,1),")")</f>
        <v>(42.3)</v>
      </c>
      <c r="K397" s="302">
        <f>B397-B387</f>
        <v>-0.20611735830463829</v>
      </c>
      <c r="L397" s="302">
        <f>D397-D387</f>
        <v>0.18088533686550434</v>
      </c>
      <c r="M397" s="302">
        <f>F397-F387</f>
        <v>1.4332798065243235E-2</v>
      </c>
      <c r="N397" s="302">
        <f>SUM(K397:M397)</f>
        <v>-1.089922337389071E-2</v>
      </c>
    </row>
    <row r="398" spans="1:14" x14ac:dyDescent="0.2">
      <c r="A398" s="282" t="s">
        <v>365</v>
      </c>
      <c r="B398" s="302">
        <f>'Ind T6'!V161</f>
        <v>5.4655767258228947</v>
      </c>
      <c r="C398" s="299" t="str">
        <f>CONCATENATE("(",ROUND((B398/$H399)*100,1),")")</f>
        <v>(30.3)</v>
      </c>
      <c r="D398" s="302">
        <f>'Ind T6'!W161</f>
        <v>4.3612782978469022</v>
      </c>
      <c r="E398" s="299" t="str">
        <f>CONCATENATE("(",ROUND((D398/$H399)*100,1),")")</f>
        <v>(24.2)</v>
      </c>
      <c r="F398" s="302">
        <f>'Ind T6'!X161</f>
        <v>0.59324890283647769</v>
      </c>
      <c r="G398" s="299" t="str">
        <f>CONCATENATE("(",ROUND((F398/$H399)*100,1),")")</f>
        <v>(3.3)</v>
      </c>
      <c r="H398" s="302">
        <f t="shared" ref="H398" si="300">SUM(B398,D398,F398)</f>
        <v>10.420103926506275</v>
      </c>
      <c r="I398" s="299" t="str">
        <f>CONCATENATE("(",ROUND((H398/$H399)*100,1),")")</f>
        <v>(57.7)</v>
      </c>
      <c r="K398" s="302">
        <f t="shared" ref="K398:K399" si="301">B398-B388</f>
        <v>0.15676322607318305</v>
      </c>
      <c r="L398" s="302">
        <f t="shared" ref="L398:L399" si="302">D398-D388</f>
        <v>0.13566215615137622</v>
      </c>
      <c r="M398" s="302">
        <f t="shared" ref="M398:M399" si="303">F398-F388</f>
        <v>2.2473841149316609E-2</v>
      </c>
      <c r="N398" s="302">
        <f t="shared" ref="N398:N399" si="304">SUM(K398:M398)</f>
        <v>0.31489922337387588</v>
      </c>
    </row>
    <row r="399" spans="1:14" x14ac:dyDescent="0.2">
      <c r="A399" s="282" t="s">
        <v>363</v>
      </c>
      <c r="B399" s="302">
        <f>SUM(B397:B398)</f>
        <v>11.638588820277246</v>
      </c>
      <c r="C399" s="299" t="str">
        <f>CONCATENATE("(",ROUND((B399/$H399)*100,1),")")</f>
        <v>(64.5)</v>
      </c>
      <c r="D399" s="302">
        <f>SUM(D397:D398)</f>
        <v>5.4608654492034807</v>
      </c>
      <c r="E399" s="299" t="str">
        <f>CONCATENATE("(",ROUND((D399/$H399)*100,1),")")</f>
        <v>(30.3)</v>
      </c>
      <c r="F399" s="302">
        <f>SUM(F397:F398)</f>
        <v>0.95254573051928815</v>
      </c>
      <c r="G399" s="299" t="str">
        <f>CONCATENATE("(",ROUND((F399/$H399)*100,1),")")</f>
        <v>(5.3)</v>
      </c>
      <c r="H399" s="302">
        <f>SUM(H397:H398)</f>
        <v>18.052000000000017</v>
      </c>
      <c r="I399" s="299" t="str">
        <f>CONCATENATE("(",ROUND((H399/$H399)*100,1),")")</f>
        <v>(100)</v>
      </c>
      <c r="K399" s="302">
        <f t="shared" si="301"/>
        <v>-4.9354132231457015E-2</v>
      </c>
      <c r="L399" s="302">
        <f t="shared" si="302"/>
        <v>0.31654749301688057</v>
      </c>
      <c r="M399" s="302">
        <f t="shared" si="303"/>
        <v>3.6806639214559844E-2</v>
      </c>
      <c r="N399" s="302">
        <f t="shared" si="304"/>
        <v>0.30399999999998339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10.463285541001204</v>
      </c>
      <c r="C408" s="299" t="str">
        <f>CONCATENATE("(",ROUND((B408/$H410)*100,1),")")</f>
        <v>(16.6)</v>
      </c>
      <c r="D408" s="302">
        <f>'Ind T6'!M171</f>
        <v>5.2691409346227402</v>
      </c>
      <c r="E408" s="299" t="str">
        <f>CONCATENATE("(",ROUND((D408/$H410)*100,1),")")</f>
        <v>(8.3)</v>
      </c>
      <c r="F408" s="302">
        <f>'Ind T6'!N171</f>
        <v>3.3962818085002691</v>
      </c>
      <c r="G408" s="299" t="str">
        <f>CONCATENATE("(",ROUND((F408/$H410)*100,1),")")</f>
        <v>(5.4)</v>
      </c>
      <c r="H408" s="302">
        <f>SUM(B408,D408,F408)</f>
        <v>19.128708284124212</v>
      </c>
      <c r="I408" s="299" t="str">
        <f>CONCATENATE("(",ROUND((H408/$H410)*100,1),")")</f>
        <v>(30.3)</v>
      </c>
      <c r="K408" s="302">
        <f>B413-B408</f>
        <v>-0.16567449030975645</v>
      </c>
      <c r="L408" s="302">
        <f>D413-D408</f>
        <v>5.578562715251234E-2</v>
      </c>
      <c r="M408" s="302">
        <f>F413-F408</f>
        <v>5.6128079493633187E-2</v>
      </c>
      <c r="N408" s="302">
        <f>SUM(K408:M408)</f>
        <v>-5.3760783663610923E-2</v>
      </c>
    </row>
    <row r="409" spans="1:14" x14ac:dyDescent="0.2">
      <c r="A409" s="282" t="s">
        <v>365</v>
      </c>
      <c r="B409" s="302">
        <f>'Ind T6'!L170</f>
        <v>16.376520624346657</v>
      </c>
      <c r="C409" s="299" t="str">
        <f>CONCATENATE("(",ROUND((B409/$H410)*100,1),")")</f>
        <v>(25.9)</v>
      </c>
      <c r="D409" s="302">
        <f>'Ind T6'!M170</f>
        <v>22.56610829634743</v>
      </c>
      <c r="E409" s="299" t="str">
        <f>CONCATENATE("(",ROUND((D409/$H410)*100,1),")")</f>
        <v>(35.7)</v>
      </c>
      <c r="F409" s="302">
        <f>'Ind T6'!N170</f>
        <v>5.1016627951817091</v>
      </c>
      <c r="G409" s="299" t="str">
        <f>CONCATENATE("(",ROUND((F409/$H410)*100,1),")")</f>
        <v>(8.1)</v>
      </c>
      <c r="H409" s="302">
        <f t="shared" ref="H409" si="305">SUM(B409,D409,F409)</f>
        <v>44.044291715875801</v>
      </c>
      <c r="I409" s="299" t="str">
        <f>CONCATENATE("(",ROUND((H409/$H410)*100,1),")")</f>
        <v>(69.7)</v>
      </c>
      <c r="K409" s="302">
        <f t="shared" ref="K409:K410" si="306">B414-B409</f>
        <v>0.31696416045409848</v>
      </c>
      <c r="L409" s="302">
        <f t="shared" ref="L409:L410" si="307">D414-D409</f>
        <v>-0.54769694919259848</v>
      </c>
      <c r="M409" s="302">
        <f t="shared" ref="M409:M410" si="308">F414-F409</f>
        <v>4.2493572402172219E-2</v>
      </c>
      <c r="N409" s="302">
        <f t="shared" ref="N409:N410" si="309">SUM(K409:M409)</f>
        <v>-0.18823921633632779</v>
      </c>
    </row>
    <row r="410" spans="1:14" x14ac:dyDescent="0.2">
      <c r="A410" s="282" t="s">
        <v>363</v>
      </c>
      <c r="B410" s="302">
        <f>SUM(B408:B409)</f>
        <v>26.839806165347859</v>
      </c>
      <c r="C410" s="299" t="str">
        <f>CONCATENATE("(",ROUND((B410/$H410)*100,1),")")</f>
        <v>(42.5)</v>
      </c>
      <c r="D410" s="302">
        <f>SUM(D408:D409)</f>
        <v>27.83524923097017</v>
      </c>
      <c r="E410" s="299" t="str">
        <f>CONCATENATE("(",ROUND((D410/$H410)*100,1),")")</f>
        <v>(44.1)</v>
      </c>
      <c r="F410" s="302">
        <f>SUM(F408:F409)</f>
        <v>8.4979446036819777</v>
      </c>
      <c r="G410" s="299" t="str">
        <f>CONCATENATE("(",ROUND((F410/$H410)*100,1),")")</f>
        <v>(13.5)</v>
      </c>
      <c r="H410" s="302">
        <f>SUM(H408:H409)</f>
        <v>63.173000000000016</v>
      </c>
      <c r="I410" s="299" t="str">
        <f>CONCATENATE("(",ROUND((H410/$H410)*100,1),")")</f>
        <v>(100)</v>
      </c>
      <c r="K410" s="302">
        <f t="shared" si="306"/>
        <v>0.1512896701443438</v>
      </c>
      <c r="L410" s="302">
        <f t="shared" si="307"/>
        <v>-0.49191132204008525</v>
      </c>
      <c r="M410" s="302">
        <f t="shared" si="308"/>
        <v>9.8621651895806295E-2</v>
      </c>
      <c r="N410" s="302">
        <f t="shared" si="309"/>
        <v>-0.24199999999993516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10.297611050691447</v>
      </c>
      <c r="C413" s="299" t="str">
        <f>CONCATENATE("(",ROUND((B413/$H415)*100,1),")")</f>
        <v>(16.4)</v>
      </c>
      <c r="D413" s="302">
        <f>'Ind T6'!R171</f>
        <v>5.3249265617752526</v>
      </c>
      <c r="E413" s="299" t="str">
        <f>CONCATENATE("(",ROUND((D413/$H415)*100,1),")")</f>
        <v>(8.5)</v>
      </c>
      <c r="F413" s="302">
        <f>'Ind T6'!S171</f>
        <v>3.4524098879939022</v>
      </c>
      <c r="G413" s="299" t="str">
        <f>CONCATENATE("(",ROUND((F413/$H415)*100,1),")")</f>
        <v>(5.5)</v>
      </c>
      <c r="H413" s="302">
        <f>SUM(B413,D413,F413)</f>
        <v>19.074947500460603</v>
      </c>
      <c r="I413" s="299" t="str">
        <f>CONCATENATE("(",ROUND((H413/$H415)*100,1),")")</f>
        <v>(30.3)</v>
      </c>
      <c r="K413" s="302">
        <f>B418-B413</f>
        <v>2.5268749319110384E-2</v>
      </c>
      <c r="L413" s="302">
        <f>D418-D413</f>
        <v>0.2699177311651626</v>
      </c>
      <c r="M413" s="302">
        <f>F418-F413</f>
        <v>0.20717620733404374</v>
      </c>
      <c r="N413" s="302">
        <f>SUM(K413:M413)</f>
        <v>0.50236268781831672</v>
      </c>
    </row>
    <row r="414" spans="1:14" x14ac:dyDescent="0.2">
      <c r="A414" s="282" t="s">
        <v>365</v>
      </c>
      <c r="B414" s="302">
        <f>'Ind T6'!Q170</f>
        <v>16.693484784800756</v>
      </c>
      <c r="C414" s="299" t="str">
        <f>CONCATENATE("(",ROUND((B414/$H415)*100,1),")")</f>
        <v>(26.5)</v>
      </c>
      <c r="D414" s="302">
        <f>'Ind T6'!R170</f>
        <v>22.018411347154832</v>
      </c>
      <c r="E414" s="299" t="str">
        <f>CONCATENATE("(",ROUND((D414/$H415)*100,1),")")</f>
        <v>(35)</v>
      </c>
      <c r="F414" s="302">
        <f>'Ind T6'!S170</f>
        <v>5.1441563675838813</v>
      </c>
      <c r="G414" s="299" t="str">
        <f>CONCATENATE("(",ROUND((F414/$H415)*100,1),")")</f>
        <v>(8.2)</v>
      </c>
      <c r="H414" s="302">
        <f t="shared" ref="H414" si="310">SUM(B414,D414,F414)</f>
        <v>43.856052499539466</v>
      </c>
      <c r="I414" s="299" t="str">
        <f>CONCATENATE("(",ROUND((H414/$H415)*100,1),")")</f>
        <v>(69.7)</v>
      </c>
      <c r="K414" s="302">
        <f t="shared" ref="K414:K415" si="311">B419-B414</f>
        <v>1.2711102367220093</v>
      </c>
      <c r="L414" s="302">
        <f t="shared" ref="L414:L415" si="312">D419-D414</f>
        <v>-0.35816442772918577</v>
      </c>
      <c r="M414" s="302">
        <f t="shared" ref="M414:M415" si="313">F419-F414</f>
        <v>0.1536915031888233</v>
      </c>
      <c r="N414" s="302">
        <f t="shared" ref="N414:N415" si="314">SUM(K414:M414)</f>
        <v>1.0666373121816468</v>
      </c>
    </row>
    <row r="415" spans="1:14" x14ac:dyDescent="0.2">
      <c r="A415" s="282" t="s">
        <v>363</v>
      </c>
      <c r="B415" s="302">
        <f>SUM(B413:B414)</f>
        <v>26.991095835492203</v>
      </c>
      <c r="C415" s="299" t="str">
        <f>CONCATENATE("(",ROUND((B415/$H415)*100,1),")")</f>
        <v>(42.9)</v>
      </c>
      <c r="D415" s="302">
        <f>SUM(D413:D414)</f>
        <v>27.343337908930085</v>
      </c>
      <c r="E415" s="299" t="str">
        <f>CONCATENATE("(",ROUND((D415/$H415)*100,1),")")</f>
        <v>(43.4)</v>
      </c>
      <c r="F415" s="302">
        <f>SUM(F413:F414)</f>
        <v>8.596566255577784</v>
      </c>
      <c r="G415" s="299" t="str">
        <f>CONCATENATE("(",ROUND((F415/$H415)*100,1),")")</f>
        <v>(13.7)</v>
      </c>
      <c r="H415" s="302">
        <f>SUM(H413:H414)</f>
        <v>62.931000000000068</v>
      </c>
      <c r="I415" s="299" t="str">
        <f>CONCATENATE("(",ROUND((H415/$H415)*100,1),")")</f>
        <v>(100)</v>
      </c>
      <c r="K415" s="302">
        <f t="shared" si="311"/>
        <v>1.2963789860411197</v>
      </c>
      <c r="L415" s="302">
        <f t="shared" si="312"/>
        <v>-8.8246696564024063E-2</v>
      </c>
      <c r="M415" s="302">
        <f t="shared" si="313"/>
        <v>0.36086771052286615</v>
      </c>
      <c r="N415" s="302">
        <f t="shared" si="314"/>
        <v>1.5689999999999618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10.322879800010558</v>
      </c>
      <c r="C418" s="299" t="str">
        <f>CONCATENATE("(",ROUND((B418/$H420)*100,1),")")</f>
        <v>(16)</v>
      </c>
      <c r="D418" s="302">
        <f>'Ind T6'!W171</f>
        <v>5.5948442929404152</v>
      </c>
      <c r="E418" s="299" t="str">
        <f>CONCATENATE("(",ROUND((D418/$H420)*100,1),")")</f>
        <v>(8.7)</v>
      </c>
      <c r="F418" s="302">
        <f>'Ind T6'!X171</f>
        <v>3.659586095327946</v>
      </c>
      <c r="G418" s="299" t="str">
        <f>CONCATENATE("(",ROUND((F418/$H420)*100,1),")")</f>
        <v>(5.7)</v>
      </c>
      <c r="H418" s="302">
        <f>SUM(B418,D418,F418)</f>
        <v>19.577310188278918</v>
      </c>
      <c r="I418" s="299" t="str">
        <f>CONCATENATE("(",ROUND((H418/$H420)*100,1),")")</f>
        <v>(30.4)</v>
      </c>
      <c r="K418" s="302">
        <f>B418-B408</f>
        <v>-0.14040574099064607</v>
      </c>
      <c r="L418" s="302">
        <f>D418-D408</f>
        <v>0.32570335831767494</v>
      </c>
      <c r="M418" s="302">
        <f>F418-F408</f>
        <v>0.26330428682767693</v>
      </c>
      <c r="N418" s="302">
        <f>SUM(K418:M418)</f>
        <v>0.4486019041547058</v>
      </c>
    </row>
    <row r="419" spans="1:14" x14ac:dyDescent="0.2">
      <c r="A419" s="282" t="s">
        <v>365</v>
      </c>
      <c r="B419" s="302">
        <f>'Ind T6'!V170</f>
        <v>17.964595021522765</v>
      </c>
      <c r="C419" s="299" t="str">
        <f>CONCATENATE("(",ROUND((B419/$H420)*100,1),")")</f>
        <v>(27.9)</v>
      </c>
      <c r="D419" s="302">
        <f>'Ind T6'!W170</f>
        <v>21.660246919425646</v>
      </c>
      <c r="E419" s="299" t="str">
        <f>CONCATENATE("(",ROUND((D419/$H420)*100,1),")")</f>
        <v>(33.6)</v>
      </c>
      <c r="F419" s="302">
        <f>'Ind T6'!X170</f>
        <v>5.2978478707727046</v>
      </c>
      <c r="G419" s="299" t="str">
        <f>CONCATENATE("(",ROUND((F419/$H420)*100,1),")")</f>
        <v>(8.2)</v>
      </c>
      <c r="H419" s="302">
        <f t="shared" ref="H419" si="315">SUM(B419,D419,F419)</f>
        <v>44.922689811721121</v>
      </c>
      <c r="I419" s="299" t="str">
        <f>CONCATENATE("(",ROUND((H419/$H420)*100,1),")")</f>
        <v>(69.6)</v>
      </c>
      <c r="K419" s="302">
        <f t="shared" ref="K419:K420" si="316">B419-B409</f>
        <v>1.5880743971761078</v>
      </c>
      <c r="L419" s="302">
        <f t="shared" ref="L419:L420" si="317">D419-D409</f>
        <v>-0.90586137692178426</v>
      </c>
      <c r="M419" s="302">
        <f t="shared" ref="M419:M420" si="318">F419-F409</f>
        <v>0.19618507559099552</v>
      </c>
      <c r="N419" s="302">
        <f t="shared" ref="N419:N420" si="319">SUM(K419:M419)</f>
        <v>0.87839809584531903</v>
      </c>
    </row>
    <row r="420" spans="1:14" x14ac:dyDescent="0.2">
      <c r="A420" s="282" t="s">
        <v>363</v>
      </c>
      <c r="B420" s="302">
        <f>SUM(B418:B419)</f>
        <v>28.287474821533323</v>
      </c>
      <c r="C420" s="299" t="str">
        <f>CONCATENATE("(",ROUND((B420/$H420)*100,1),")")</f>
        <v>(43.9)</v>
      </c>
      <c r="D420" s="302">
        <f>SUM(D418:D419)</f>
        <v>27.255091212366061</v>
      </c>
      <c r="E420" s="299" t="str">
        <f>CONCATENATE("(",ROUND((D420/$H420)*100,1),")")</f>
        <v>(42.3)</v>
      </c>
      <c r="F420" s="302">
        <f>SUM(F418:F419)</f>
        <v>8.9574339661006501</v>
      </c>
      <c r="G420" s="299" t="str">
        <f>CONCATENATE("(",ROUND((F420/$H420)*100,1),")")</f>
        <v>(13.9)</v>
      </c>
      <c r="H420" s="302">
        <f>SUM(H418:H419)</f>
        <v>64.500000000000043</v>
      </c>
      <c r="I420" s="299" t="str">
        <f>CONCATENATE("(",ROUND((H420/$H420)*100,1),")")</f>
        <v>(100)</v>
      </c>
      <c r="K420" s="302">
        <f t="shared" si="316"/>
        <v>1.4476686561854635</v>
      </c>
      <c r="L420" s="302">
        <f t="shared" si="317"/>
        <v>-0.58015801860410932</v>
      </c>
      <c r="M420" s="302">
        <f t="shared" si="318"/>
        <v>0.45948936241867244</v>
      </c>
      <c r="N420" s="302">
        <f t="shared" si="319"/>
        <v>1.3270000000000266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11.248155167623363</v>
      </c>
      <c r="C429" s="299" t="str">
        <f>CONCATENATE("(",ROUND((B429/$H431)*100,1),")")</f>
        <v>(13.3)</v>
      </c>
      <c r="D429" s="302">
        <f>'Ind T6'!M180</f>
        <v>4.815558379174095</v>
      </c>
      <c r="E429" s="299" t="str">
        <f>CONCATENATE("(",ROUND((D429/$H431)*100,1),")")</f>
        <v>(5.7)</v>
      </c>
      <c r="F429" s="302">
        <f>'Ind T6'!N180</f>
        <v>1.5231393023364819</v>
      </c>
      <c r="G429" s="299" t="str">
        <f>CONCATENATE("(",ROUND((F429/$H431)*100,1),")")</f>
        <v>(1.8)</v>
      </c>
      <c r="H429" s="302">
        <f>SUM(B429,D429,F429)</f>
        <v>17.58685284913394</v>
      </c>
      <c r="I429" s="299" t="str">
        <f>CONCATENATE("(",ROUND((H429/$H431)*100,1),")")</f>
        <v>(20.8)</v>
      </c>
      <c r="K429" s="302">
        <f>B434-B429</f>
        <v>0.46432117074186152</v>
      </c>
      <c r="L429" s="302">
        <f>D434-D429</f>
        <v>0.26135187263636706</v>
      </c>
      <c r="M429" s="302">
        <f>F434-F429</f>
        <v>2.4805965776864003E-3</v>
      </c>
      <c r="N429" s="302">
        <f>SUM(K429:M429)</f>
        <v>0.72815363995591498</v>
      </c>
    </row>
    <row r="430" spans="1:14" x14ac:dyDescent="0.2">
      <c r="A430" s="282" t="s">
        <v>365</v>
      </c>
      <c r="B430" s="302">
        <f>'Ind T6'!L179</f>
        <v>31.505690192945384</v>
      </c>
      <c r="C430" s="299" t="str">
        <f>CONCATENATE("(",ROUND((B430/$H431)*100,1),")")</f>
        <v>(37.2)</v>
      </c>
      <c r="D430" s="302">
        <f>'Ind T6'!M179</f>
        <v>29.421042938070851</v>
      </c>
      <c r="E430" s="299" t="str">
        <f>CONCATENATE("(",ROUND((D430/$H431)*100,1),")")</f>
        <v>(34.8)</v>
      </c>
      <c r="F430" s="302">
        <f>'Ind T6'!N179</f>
        <v>6.0834140198497559</v>
      </c>
      <c r="G430" s="299" t="str">
        <f>CONCATENATE("(",ROUND((F430/$H431)*100,1),")")</f>
        <v>(7.2)</v>
      </c>
      <c r="H430" s="302">
        <f t="shared" ref="H430" si="320">SUM(B430,D430,F430)</f>
        <v>67.01014715086599</v>
      </c>
      <c r="I430" s="299" t="str">
        <f>CONCATENATE("(",ROUND((H430/$H431)*100,1),")")</f>
        <v>(79.2)</v>
      </c>
      <c r="K430" s="302">
        <f t="shared" ref="K430:K431" si="321">B435-B430</f>
        <v>2.0554735237349</v>
      </c>
      <c r="L430" s="302">
        <f t="shared" ref="L430:L431" si="322">D435-D430</f>
        <v>9.3873516223130338E-2</v>
      </c>
      <c r="M430" s="302">
        <f t="shared" ref="M430:M431" si="323">F435-F430</f>
        <v>0.55549932008622438</v>
      </c>
      <c r="N430" s="302">
        <f t="shared" ref="N430:N431" si="324">SUM(K430:M430)</f>
        <v>2.7048463600442547</v>
      </c>
    </row>
    <row r="431" spans="1:14" x14ac:dyDescent="0.2">
      <c r="A431" s="282" t="s">
        <v>363</v>
      </c>
      <c r="B431" s="302">
        <f>SUM(B429:B430)</f>
        <v>42.753845360568747</v>
      </c>
      <c r="C431" s="299" t="str">
        <f>CONCATENATE("(",ROUND((B431/$H431)*100,1),")")</f>
        <v>(50.5)</v>
      </c>
      <c r="D431" s="302">
        <f>SUM(D429:D430)</f>
        <v>34.236601317244947</v>
      </c>
      <c r="E431" s="299" t="str">
        <f>CONCATENATE("(",ROUND((D431/$H431)*100,1),")")</f>
        <v>(40.5)</v>
      </c>
      <c r="F431" s="302">
        <f>SUM(F429:F430)</f>
        <v>7.6065533221862376</v>
      </c>
      <c r="G431" s="299" t="str">
        <f>CONCATENATE("(",ROUND((F431/$H431)*100,1),")")</f>
        <v>(9)</v>
      </c>
      <c r="H431" s="302">
        <f>SUM(H429:H430)</f>
        <v>84.596999999999923</v>
      </c>
      <c r="I431" s="299" t="str">
        <f>CONCATENATE("(",ROUND((H431/$H431)*100,1),")")</f>
        <v>(100)</v>
      </c>
      <c r="K431" s="302">
        <f t="shared" si="321"/>
        <v>2.519794694476758</v>
      </c>
      <c r="L431" s="302">
        <f t="shared" si="322"/>
        <v>0.35522538885949473</v>
      </c>
      <c r="M431" s="302">
        <f t="shared" si="323"/>
        <v>0.55797991666391145</v>
      </c>
      <c r="N431" s="302">
        <f t="shared" si="324"/>
        <v>3.4330000000001641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11.712476338365224</v>
      </c>
      <c r="C434" s="299" t="str">
        <f>CONCATENATE("(",ROUND((B434/$H436)*100,1),")")</f>
        <v>(13.3)</v>
      </c>
      <c r="D434" s="302">
        <f>'Ind T6'!R180</f>
        <v>5.0769102518104621</v>
      </c>
      <c r="E434" s="299" t="str">
        <f>CONCATENATE("(",ROUND((D434/$H436)*100,1),")")</f>
        <v>(5.8)</v>
      </c>
      <c r="F434" s="302">
        <f>'Ind T6'!S180</f>
        <v>1.5256198989141683</v>
      </c>
      <c r="G434" s="299" t="str">
        <f>CONCATENATE("(",ROUND((F434/$H436)*100,1),")")</f>
        <v>(1.7)</v>
      </c>
      <c r="H434" s="302">
        <f>SUM(B434,D434,F434)</f>
        <v>18.315006489089857</v>
      </c>
      <c r="I434" s="299" t="str">
        <f>CONCATENATE("(",ROUND((H434/$H436)*100,1),")")</f>
        <v>(20.8)</v>
      </c>
      <c r="K434" s="302">
        <f>B439-B434</f>
        <v>0.21851864782771813</v>
      </c>
      <c r="L434" s="302">
        <f>D439-D434</f>
        <v>0.21453947654028838</v>
      </c>
      <c r="M434" s="302">
        <f>F439-F434</f>
        <v>-0.10513851378275718</v>
      </c>
      <c r="N434" s="302">
        <f>SUM(K434:M434)</f>
        <v>0.32791961058524932</v>
      </c>
    </row>
    <row r="435" spans="1:14" x14ac:dyDescent="0.2">
      <c r="A435" s="282" t="s">
        <v>365</v>
      </c>
      <c r="B435" s="302">
        <f>'Ind T6'!Q179</f>
        <v>33.561163716680284</v>
      </c>
      <c r="C435" s="299" t="str">
        <f>CONCATENATE("(",ROUND((B435/$H436)*100,1),")")</f>
        <v>(38.1)</v>
      </c>
      <c r="D435" s="302">
        <f>'Ind T6'!R179</f>
        <v>29.514916454293981</v>
      </c>
      <c r="E435" s="299" t="str">
        <f>CONCATENATE("(",ROUND((D435/$H436)*100,1),")")</f>
        <v>(33.5)</v>
      </c>
      <c r="F435" s="302">
        <f>'Ind T6'!S179</f>
        <v>6.6389133399359803</v>
      </c>
      <c r="G435" s="299" t="str">
        <f>CONCATENATE("(",ROUND((F435/$H436)*100,1),")")</f>
        <v>(7.5)</v>
      </c>
      <c r="H435" s="302">
        <f t="shared" ref="H435" si="325">SUM(B435,D435,F435)</f>
        <v>69.714993510910247</v>
      </c>
      <c r="I435" s="299" t="str">
        <f>CONCATENATE("(",ROUND((H435/$H436)*100,1),")")</f>
        <v>(79.2)</v>
      </c>
      <c r="K435" s="302">
        <f t="shared" ref="K435:K436" si="326">B440-B435</f>
        <v>2.142831789851094</v>
      </c>
      <c r="L435" s="302">
        <f t="shared" ref="L435:L436" si="327">D440-D435</f>
        <v>-1.7786082910070355</v>
      </c>
      <c r="M435" s="302">
        <f t="shared" ref="M435:M436" si="328">F440-F435</f>
        <v>0.6018568905705477</v>
      </c>
      <c r="N435" s="302">
        <f t="shared" ref="N435:N436" si="329">SUM(K435:M435)</f>
        <v>0.96608038941460617</v>
      </c>
    </row>
    <row r="436" spans="1:14" x14ac:dyDescent="0.2">
      <c r="A436" s="282" t="s">
        <v>363</v>
      </c>
      <c r="B436" s="302">
        <f>SUM(B434:B435)</f>
        <v>45.273640055045504</v>
      </c>
      <c r="C436" s="299" t="str">
        <f>CONCATENATE("(",ROUND((B436/$H436)*100,1),")")</f>
        <v>(51.4)</v>
      </c>
      <c r="D436" s="302">
        <f>SUM(D434:D435)</f>
        <v>34.591826706104442</v>
      </c>
      <c r="E436" s="299" t="str">
        <f>CONCATENATE("(",ROUND((D436/$H436)*100,1),")")</f>
        <v>(39.3)</v>
      </c>
      <c r="F436" s="302">
        <f>SUM(F434:F435)</f>
        <v>8.164533238850149</v>
      </c>
      <c r="G436" s="299" t="str">
        <f>CONCATENATE("(",ROUND((F436/$H436)*100,1),")")</f>
        <v>(9.3)</v>
      </c>
      <c r="H436" s="302">
        <f>SUM(H434:H435)</f>
        <v>88.030000000000101</v>
      </c>
      <c r="I436" s="299" t="str">
        <f>CONCATENATE("(",ROUND((H436/$H436)*100,1),")")</f>
        <v>(100)</v>
      </c>
      <c r="K436" s="302">
        <f t="shared" si="326"/>
        <v>2.3613504376788157</v>
      </c>
      <c r="L436" s="302">
        <f t="shared" si="327"/>
        <v>-1.5640688144667436</v>
      </c>
      <c r="M436" s="302">
        <f t="shared" si="328"/>
        <v>0.49671837678778985</v>
      </c>
      <c r="N436" s="302">
        <f t="shared" si="329"/>
        <v>1.2939999999998619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11.930994986192943</v>
      </c>
      <c r="C439" s="299" t="str">
        <f>CONCATENATE("(",ROUND((B439/$H441)*100,1),")")</f>
        <v>(13.4)</v>
      </c>
      <c r="D439" s="302">
        <f>'Ind T6'!W180</f>
        <v>5.2914497283507504</v>
      </c>
      <c r="E439" s="299" t="str">
        <f>CONCATENATE("(",ROUND((D439/$H441)*100,1),")")</f>
        <v>(5.9)</v>
      </c>
      <c r="F439" s="302">
        <f>'Ind T6'!X180</f>
        <v>1.4204813851314111</v>
      </c>
      <c r="G439" s="299" t="str">
        <f>CONCATENATE("(",ROUND((F439/$H441)*100,1),")")</f>
        <v>(1.6)</v>
      </c>
      <c r="H439" s="302">
        <f>SUM(B439,D439,F439)</f>
        <v>18.642926099675101</v>
      </c>
      <c r="I439" s="299" t="str">
        <f>CONCATENATE("(",ROUND((H439/$H441)*100,1),")")</f>
        <v>(20.9)</v>
      </c>
      <c r="K439" s="302">
        <f>B439-B429</f>
        <v>0.68283981856957965</v>
      </c>
      <c r="L439" s="302">
        <f>D439-D429</f>
        <v>0.47589134917665543</v>
      </c>
      <c r="M439" s="302">
        <f>F439-F429</f>
        <v>-0.10265791720507078</v>
      </c>
      <c r="N439" s="302">
        <f>SUM(K439:M439)</f>
        <v>1.0560732505411643</v>
      </c>
    </row>
    <row r="440" spans="1:14" x14ac:dyDescent="0.2">
      <c r="A440" s="282" t="s">
        <v>365</v>
      </c>
      <c r="B440" s="302">
        <f>'Ind T6'!V179</f>
        <v>35.703995506531378</v>
      </c>
      <c r="C440" s="299" t="str">
        <f>CONCATENATE("(",ROUND((B440/$H441)*100,1),")")</f>
        <v>(40)</v>
      </c>
      <c r="D440" s="302">
        <f>'Ind T6'!W179</f>
        <v>27.736308163286946</v>
      </c>
      <c r="E440" s="299" t="str">
        <f>CONCATENATE("(",ROUND((D440/$H441)*100,1),")")</f>
        <v>(31.1)</v>
      </c>
      <c r="F440" s="302">
        <f>'Ind T6'!X179</f>
        <v>7.240770230506528</v>
      </c>
      <c r="G440" s="299" t="str">
        <f>CONCATENATE("(",ROUND((F440/$H441)*100,1),")")</f>
        <v>(8.1)</v>
      </c>
      <c r="H440" s="302">
        <f t="shared" ref="H440" si="330">SUM(B440,D440,F440)</f>
        <v>70.681073900324847</v>
      </c>
      <c r="I440" s="299" t="str">
        <f>CONCATENATE("(",ROUND((H440/$H441)*100,1),")")</f>
        <v>(79.1)</v>
      </c>
      <c r="K440" s="302">
        <f t="shared" ref="K440:K441" si="331">B440-B430</f>
        <v>4.198305313585994</v>
      </c>
      <c r="L440" s="302">
        <f t="shared" ref="L440:L441" si="332">D440-D430</f>
        <v>-1.6847347747839052</v>
      </c>
      <c r="M440" s="302">
        <f t="shared" ref="M440:M441" si="333">F440-F430</f>
        <v>1.1573562106567721</v>
      </c>
      <c r="N440" s="302">
        <f t="shared" ref="N440:N441" si="334">SUM(K440:M440)</f>
        <v>3.6709267494588609</v>
      </c>
    </row>
    <row r="441" spans="1:14" x14ac:dyDescent="0.2">
      <c r="A441" s="282" t="s">
        <v>363</v>
      </c>
      <c r="B441" s="302">
        <f>SUM(B439:B440)</f>
        <v>47.63499049272432</v>
      </c>
      <c r="C441" s="299" t="str">
        <f>CONCATENATE("(",ROUND((B441/$H441)*100,1),")")</f>
        <v>(53.3)</v>
      </c>
      <c r="D441" s="302">
        <f>SUM(D439:D440)</f>
        <v>33.027757891637698</v>
      </c>
      <c r="E441" s="299" t="str">
        <f>CONCATENATE("(",ROUND((D441/$H441)*100,1),")")</f>
        <v>(37)</v>
      </c>
      <c r="F441" s="302">
        <f>SUM(F439:F440)</f>
        <v>8.6612516156379389</v>
      </c>
      <c r="G441" s="299" t="str">
        <f>CONCATENATE("(",ROUND((F441/$H441)*100,1),")")</f>
        <v>(9.7)</v>
      </c>
      <c r="H441" s="302">
        <f>SUM(H439:H440)</f>
        <v>89.323999999999955</v>
      </c>
      <c r="I441" s="299" t="str">
        <f>CONCATENATE("(",ROUND((H441/$H441)*100,1),")")</f>
        <v>(100)</v>
      </c>
      <c r="K441" s="302">
        <f t="shared" si="331"/>
        <v>4.8811451321555737</v>
      </c>
      <c r="L441" s="302">
        <f t="shared" si="332"/>
        <v>-1.2088434256072489</v>
      </c>
      <c r="M441" s="302">
        <f t="shared" si="333"/>
        <v>1.0546982934517013</v>
      </c>
      <c r="N441" s="302">
        <f t="shared" si="334"/>
        <v>4.7270000000000261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4.3571553490791102</v>
      </c>
      <c r="C450" s="299" t="str">
        <f>CONCATENATE("(",ROUND((B450/$H452)*100,1),")")</f>
        <v>(18.3)</v>
      </c>
      <c r="D450" s="302">
        <f>'Ind T6'!M189</f>
        <v>3.4906914923520209</v>
      </c>
      <c r="E450" s="299" t="str">
        <f>CONCATENATE("(",ROUND((D450/$H452)*100,1),")")</f>
        <v>(14.7)</v>
      </c>
      <c r="F450" s="302">
        <f>'Ind T6'!N189</f>
        <v>3.2351598625034783</v>
      </c>
      <c r="G450" s="299" t="str">
        <f>CONCATENATE("(",ROUND((F450/$H452)*100,1),")")</f>
        <v>(13.6)</v>
      </c>
      <c r="H450" s="302">
        <f>SUM(B450,D450,F450)</f>
        <v>11.083006703934609</v>
      </c>
      <c r="I450" s="299" t="str">
        <f>CONCATENATE("(",ROUND((H450/$H452)*100,1),")")</f>
        <v>(46.6)</v>
      </c>
      <c r="K450" s="302">
        <f>B455-B450</f>
        <v>0.48215583315878874</v>
      </c>
      <c r="L450" s="302">
        <f>D455-D450</f>
        <v>0.48563824039461823</v>
      </c>
      <c r="M450" s="302">
        <f>F455-F450</f>
        <v>0.31243542276390546</v>
      </c>
      <c r="N450" s="302">
        <f>SUM(K450:M450)</f>
        <v>1.2802294963173124</v>
      </c>
    </row>
    <row r="451" spans="1:14" x14ac:dyDescent="0.2">
      <c r="A451" s="282" t="s">
        <v>365</v>
      </c>
      <c r="B451" s="302">
        <f>'Ind T6'!L188</f>
        <v>3.2271143764105372</v>
      </c>
      <c r="C451" s="299" t="str">
        <f>CONCATENATE("(",ROUND((B451/$H452)*100,1),")")</f>
        <v>(13.6)</v>
      </c>
      <c r="D451" s="302">
        <f>'Ind T6'!M188</f>
        <v>5.4338512518838504</v>
      </c>
      <c r="E451" s="299" t="str">
        <f>CONCATENATE("(",ROUND((D451/$H452)*100,1),")")</f>
        <v>(22.8)</v>
      </c>
      <c r="F451" s="302">
        <f>'Ind T6'!N188</f>
        <v>4.0500276677709852</v>
      </c>
      <c r="G451" s="299" t="str">
        <f>CONCATENATE("(",ROUND((F451/$H452)*100,1),")")</f>
        <v>(17)</v>
      </c>
      <c r="H451" s="302">
        <f t="shared" ref="H451" si="335">SUM(B451,D451,F451)</f>
        <v>12.710993296065373</v>
      </c>
      <c r="I451" s="299" t="str">
        <f>CONCATENATE("(",ROUND((H451/$H452)*100,1),")")</f>
        <v>(53.4)</v>
      </c>
      <c r="K451" s="302">
        <f t="shared" ref="K451:K452" si="336">B456-B451</f>
        <v>0.19493693508702536</v>
      </c>
      <c r="L451" s="302">
        <f t="shared" ref="L451:L452" si="337">D456-D451</f>
        <v>0.57678875967144183</v>
      </c>
      <c r="M451" s="302">
        <f t="shared" ref="M451:M452" si="338">F456-F451</f>
        <v>0.13204480892422588</v>
      </c>
      <c r="N451" s="302">
        <f t="shared" ref="N451:N452" si="339">SUM(K451:M451)</f>
        <v>0.90377050368269307</v>
      </c>
    </row>
    <row r="452" spans="1:14" x14ac:dyDescent="0.2">
      <c r="A452" s="282" t="s">
        <v>363</v>
      </c>
      <c r="B452" s="302">
        <f>SUM(B450:B451)</f>
        <v>7.5842697254896478</v>
      </c>
      <c r="C452" s="299" t="str">
        <f>CONCATENATE("(",ROUND((B452/$H452)*100,1),")")</f>
        <v>(31.9)</v>
      </c>
      <c r="D452" s="302">
        <f>SUM(D450:D451)</f>
        <v>8.9245427442358718</v>
      </c>
      <c r="E452" s="299" t="str">
        <f>CONCATENATE("(",ROUND((D452/$H452)*100,1),")")</f>
        <v>(37.5)</v>
      </c>
      <c r="F452" s="302">
        <f>SUM(F450:F451)</f>
        <v>7.2851875302744631</v>
      </c>
      <c r="G452" s="299" t="str">
        <f>CONCATENATE("(",ROUND((F452/$H452)*100,1),")")</f>
        <v>(30.6)</v>
      </c>
      <c r="H452" s="302">
        <f>SUM(H450:H451)</f>
        <v>23.793999999999983</v>
      </c>
      <c r="I452" s="299" t="str">
        <f>CONCATENATE("(",ROUND((H452/$H452)*100,1),")")</f>
        <v>(100)</v>
      </c>
      <c r="K452" s="302">
        <f t="shared" si="336"/>
        <v>0.67709276824581366</v>
      </c>
      <c r="L452" s="302">
        <f t="shared" si="337"/>
        <v>1.0624270000660587</v>
      </c>
      <c r="M452" s="302">
        <f t="shared" si="338"/>
        <v>0.44448023168813222</v>
      </c>
      <c r="N452" s="302">
        <f t="shared" si="339"/>
        <v>2.1840000000000046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4.8393111822378989</v>
      </c>
      <c r="C455" s="299" t="str">
        <f>CONCATENATE("(",ROUND((B455/$H457)*100,1),")")</f>
        <v>(18.6)</v>
      </c>
      <c r="D455" s="302">
        <f>'Ind T6'!R189</f>
        <v>3.9763297327466391</v>
      </c>
      <c r="E455" s="299" t="str">
        <f>CONCATENATE("(",ROUND((D455/$H457)*100,1),")")</f>
        <v>(15.3)</v>
      </c>
      <c r="F455" s="302">
        <f>'Ind T6'!S189</f>
        <v>3.5475952852673838</v>
      </c>
      <c r="G455" s="299" t="str">
        <f>CONCATENATE("(",ROUND((F455/$H457)*100,1),")")</f>
        <v>(13.7)</v>
      </c>
      <c r="H455" s="302">
        <f>SUM(B455,D455,F455)</f>
        <v>12.363236200251922</v>
      </c>
      <c r="I455" s="299" t="str">
        <f>CONCATENATE("(",ROUND((H455/$H457)*100,1),")")</f>
        <v>(47.6)</v>
      </c>
      <c r="K455" s="302">
        <f>B460-B455</f>
        <v>0.51164151336140229</v>
      </c>
      <c r="L455" s="302">
        <f>D460-D455</f>
        <v>0.57541730876794173</v>
      </c>
      <c r="M455" s="302">
        <f>F460-F455</f>
        <v>0.5430923360486184</v>
      </c>
      <c r="N455" s="302">
        <f>SUM(K455:M455)</f>
        <v>1.6301511581779624</v>
      </c>
    </row>
    <row r="456" spans="1:14" x14ac:dyDescent="0.2">
      <c r="A456" s="282" t="s">
        <v>365</v>
      </c>
      <c r="B456" s="302">
        <f>'Ind T6'!Q188</f>
        <v>3.4220513114975626</v>
      </c>
      <c r="C456" s="299" t="str">
        <f>CONCATENATE("(",ROUND((B456/$H457)*100,1),")")</f>
        <v>(13.2)</v>
      </c>
      <c r="D456" s="302">
        <f>'Ind T6'!R188</f>
        <v>6.0106400115552923</v>
      </c>
      <c r="E456" s="299" t="str">
        <f>CONCATENATE("(",ROUND((D456/$H457)*100,1),")")</f>
        <v>(23.1)</v>
      </c>
      <c r="F456" s="302">
        <f>'Ind T6'!S188</f>
        <v>4.1820724766952111</v>
      </c>
      <c r="G456" s="299" t="str">
        <f>CONCATENATE("(",ROUND((F456/$H457)*100,1),")")</f>
        <v>(16.1)</v>
      </c>
      <c r="H456" s="302">
        <f t="shared" ref="H456" si="340">SUM(B456,D456,F456)</f>
        <v>13.614763799748065</v>
      </c>
      <c r="I456" s="299" t="str">
        <f>CONCATENATE("(",ROUND((H456/$H457)*100,1),")")</f>
        <v>(52.4)</v>
      </c>
      <c r="K456" s="302">
        <f t="shared" ref="K456:K457" si="341">B461-B456</f>
        <v>0.10355958046301383</v>
      </c>
      <c r="L456" s="302">
        <f t="shared" ref="L456:L457" si="342">D461-D456</f>
        <v>0.5397510280458695</v>
      </c>
      <c r="M456" s="302">
        <f t="shared" ref="M456:M457" si="343">F461-F456</f>
        <v>0.44453823331316578</v>
      </c>
      <c r="N456" s="302">
        <f t="shared" ref="N456:N457" si="344">SUM(K456:M456)</f>
        <v>1.0878488418220491</v>
      </c>
    </row>
    <row r="457" spans="1:14" x14ac:dyDescent="0.2">
      <c r="A457" s="282" t="s">
        <v>363</v>
      </c>
      <c r="B457" s="302">
        <f>SUM(B455:B456)</f>
        <v>8.2613624937354615</v>
      </c>
      <c r="C457" s="299" t="str">
        <f>CONCATENATE("(",ROUND((B457/$H457)*100,1),")")</f>
        <v>(31.8)</v>
      </c>
      <c r="D457" s="302">
        <f>SUM(D455:D456)</f>
        <v>9.9869697443019305</v>
      </c>
      <c r="E457" s="299" t="str">
        <f>CONCATENATE("(",ROUND((D457/$H457)*100,1),")")</f>
        <v>(38.4)</v>
      </c>
      <c r="F457" s="302">
        <f>SUM(F455:F456)</f>
        <v>7.7296677619625953</v>
      </c>
      <c r="G457" s="299" t="str">
        <f>CONCATENATE("(",ROUND((F457/$H457)*100,1),")")</f>
        <v>(29.8)</v>
      </c>
      <c r="H457" s="302">
        <f>SUM(H455:H456)</f>
        <v>25.977999999999987</v>
      </c>
      <c r="I457" s="299" t="str">
        <f>CONCATENATE("(",ROUND((H457/$H457)*100,1),")")</f>
        <v>(100)</v>
      </c>
      <c r="K457" s="302">
        <f t="shared" si="341"/>
        <v>0.61520109382441568</v>
      </c>
      <c r="L457" s="302">
        <f t="shared" si="342"/>
        <v>1.115168336813813</v>
      </c>
      <c r="M457" s="302">
        <f t="shared" si="343"/>
        <v>0.98763056936178373</v>
      </c>
      <c r="N457" s="302">
        <f t="shared" si="344"/>
        <v>2.7180000000000124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5.3509526955993012</v>
      </c>
      <c r="C460" s="299" t="str">
        <f>CONCATENATE("(",ROUND((B460/$H462)*100,1),")")</f>
        <v>(18.6)</v>
      </c>
      <c r="D460" s="302">
        <f>'Ind T6'!W189</f>
        <v>4.5517470415145809</v>
      </c>
      <c r="E460" s="299" t="str">
        <f>CONCATENATE("(",ROUND((D460/$H462)*100,1),")")</f>
        <v>(15.9)</v>
      </c>
      <c r="F460" s="302">
        <f>'Ind T6'!X189</f>
        <v>4.0906876213160022</v>
      </c>
      <c r="G460" s="299" t="str">
        <f>CONCATENATE("(",ROUND((F460/$H462)*100,1),")")</f>
        <v>(14.3)</v>
      </c>
      <c r="H460" s="302">
        <f>SUM(B460,D460,F460)</f>
        <v>13.993387358429883</v>
      </c>
      <c r="I460" s="299" t="str">
        <f>CONCATENATE("(",ROUND((H460/$H462)*100,1),")")</f>
        <v>(48.8)</v>
      </c>
      <c r="K460" s="302">
        <f>B460-B450</f>
        <v>0.99379734652019103</v>
      </c>
      <c r="L460" s="302">
        <f>D460-D450</f>
        <v>1.06105554916256</v>
      </c>
      <c r="M460" s="302">
        <f>F460-F450</f>
        <v>0.85552775881252385</v>
      </c>
      <c r="N460" s="302">
        <f>SUM(K460:M460)</f>
        <v>2.9103806544952748</v>
      </c>
    </row>
    <row r="461" spans="1:14" x14ac:dyDescent="0.2">
      <c r="A461" s="282" t="s">
        <v>365</v>
      </c>
      <c r="B461" s="302">
        <f>'Ind T6'!V188</f>
        <v>3.5256108919605764</v>
      </c>
      <c r="C461" s="299" t="str">
        <f>CONCATENATE("(",ROUND((B461/$H462)*100,1),")")</f>
        <v>(12.3)</v>
      </c>
      <c r="D461" s="302">
        <f>'Ind T6'!W188</f>
        <v>6.5503910396011618</v>
      </c>
      <c r="E461" s="299" t="str">
        <f>CONCATENATE("(",ROUND((D461/$H462)*100,1),")")</f>
        <v>(22.8)</v>
      </c>
      <c r="F461" s="302">
        <f>'Ind T6'!X188</f>
        <v>4.6266107100083769</v>
      </c>
      <c r="G461" s="299" t="str">
        <f>CONCATENATE("(",ROUND((F461/$H462)*100,1),")")</f>
        <v>(16.1)</v>
      </c>
      <c r="H461" s="302">
        <f t="shared" ref="H461" si="345">SUM(B461,D461,F461)</f>
        <v>14.702612641570115</v>
      </c>
      <c r="I461" s="299" t="str">
        <f>CONCATENATE("(",ROUND((H461/$H462)*100,1),")")</f>
        <v>(51.2)</v>
      </c>
      <c r="K461" s="302">
        <f t="shared" ref="K461:K462" si="346">B461-B451</f>
        <v>0.2984965155500392</v>
      </c>
      <c r="L461" s="302">
        <f t="shared" ref="L461:L462" si="347">D461-D451</f>
        <v>1.1165397877173113</v>
      </c>
      <c r="M461" s="302">
        <f t="shared" ref="M461:M462" si="348">F461-F451</f>
        <v>0.57658304223739165</v>
      </c>
      <c r="N461" s="302">
        <f t="shared" ref="N461:N462" si="349">SUM(K461:M461)</f>
        <v>1.9916193455047422</v>
      </c>
    </row>
    <row r="462" spans="1:14" x14ac:dyDescent="0.2">
      <c r="A462" s="282" t="s">
        <v>363</v>
      </c>
      <c r="B462" s="302">
        <f>SUM(B460:B461)</f>
        <v>8.8765635875598772</v>
      </c>
      <c r="C462" s="299" t="str">
        <f>CONCATENATE("(",ROUND((B462/$H462)*100,1),")")</f>
        <v>(30.9)</v>
      </c>
      <c r="D462" s="302">
        <f>SUM(D460:D461)</f>
        <v>11.102138081115744</v>
      </c>
      <c r="E462" s="299" t="str">
        <f>CONCATENATE("(",ROUND((D462/$H462)*100,1),")")</f>
        <v>(38.7)</v>
      </c>
      <c r="F462" s="302">
        <f>SUM(F460:F461)</f>
        <v>8.717298331324379</v>
      </c>
      <c r="G462" s="299" t="str">
        <f>CONCATENATE("(",ROUND((F462/$H462)*100,1),")")</f>
        <v>(30.4)</v>
      </c>
      <c r="H462" s="302">
        <f>SUM(H460:H461)</f>
        <v>28.695999999999998</v>
      </c>
      <c r="I462" s="299" t="str">
        <f>CONCATENATE("(",ROUND((H462/$H462)*100,1),")")</f>
        <v>(100)</v>
      </c>
      <c r="K462" s="302">
        <f t="shared" si="346"/>
        <v>1.2922938620702293</v>
      </c>
      <c r="L462" s="302">
        <f t="shared" si="347"/>
        <v>2.1775953368798717</v>
      </c>
      <c r="M462" s="302">
        <f t="shared" si="348"/>
        <v>1.4321108010499159</v>
      </c>
      <c r="N462" s="302">
        <f t="shared" si="349"/>
        <v>4.902000000000017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3.9420574848334269</v>
      </c>
      <c r="C471" s="299" t="str">
        <f>CONCATENATE("(",ROUND((B471/$H473)*100,1),")")</f>
        <v>(16.7)</v>
      </c>
      <c r="D471" s="302">
        <f>'Ind T6'!M198</f>
        <v>1.167578039858669</v>
      </c>
      <c r="E471" s="299" t="str">
        <f>CONCATENATE("(",ROUND((D471/$H473)*100,1),")")</f>
        <v>(5)</v>
      </c>
      <c r="F471" s="302">
        <f>'Ind T6'!N198</f>
        <v>1.861967563656681</v>
      </c>
      <c r="G471" s="299" t="str">
        <f>CONCATENATE("(",ROUND((F471/$H473)*100,1),")")</f>
        <v>(7.9)</v>
      </c>
      <c r="H471" s="302">
        <f>SUM(B471,D471,F471)</f>
        <v>6.9716030883487772</v>
      </c>
      <c r="I471" s="299" t="str">
        <f>CONCATENATE("(",ROUND((H471/$H473)*100,1),")")</f>
        <v>(29.6)</v>
      </c>
      <c r="K471" s="302">
        <f>B476-B471</f>
        <v>-5.9157245878729281E-2</v>
      </c>
      <c r="L471" s="302">
        <f>D476-D471</f>
        <v>-5.8001603380662958E-2</v>
      </c>
      <c r="M471" s="302">
        <f>F476-F471</f>
        <v>-3.0317671428193416E-2</v>
      </c>
      <c r="N471" s="302">
        <f>SUM(K471:M471)</f>
        <v>-0.14747652068758565</v>
      </c>
    </row>
    <row r="472" spans="1:14" x14ac:dyDescent="0.2">
      <c r="A472" s="282" t="s">
        <v>365</v>
      </c>
      <c r="B472" s="302">
        <f>'Ind T6'!L197</f>
        <v>4.6302897084501833</v>
      </c>
      <c r="C472" s="299" t="str">
        <f>CONCATENATE("(",ROUND((B472/$H473)*100,1),")")</f>
        <v>(19.6)</v>
      </c>
      <c r="D472" s="302">
        <f>'Ind T6'!M197</f>
        <v>5.9180890337233958</v>
      </c>
      <c r="E472" s="299" t="str">
        <f>CONCATENATE("(",ROUND((D472/$H473)*100,1),")")</f>
        <v>(25.1)</v>
      </c>
      <c r="F472" s="302">
        <f>'Ind T6'!N197</f>
        <v>6.0660181694776529</v>
      </c>
      <c r="G472" s="299" t="str">
        <f>CONCATENATE("(",ROUND((F472/$H473)*100,1),")")</f>
        <v>(25.7)</v>
      </c>
      <c r="H472" s="302">
        <f t="shared" ref="H472" si="350">SUM(B472,D472,F472)</f>
        <v>16.614396911651234</v>
      </c>
      <c r="I472" s="299" t="str">
        <f>CONCATENATE("(",ROUND((H472/$H473)*100,1),")")</f>
        <v>(70.4)</v>
      </c>
      <c r="K472" s="302">
        <f t="shared" ref="K472:K473" si="351">B477-B472</f>
        <v>-0.3524790242168665</v>
      </c>
      <c r="L472" s="302">
        <f t="shared" ref="L472:L473" si="352">D477-D472</f>
        <v>-0.35431166721025154</v>
      </c>
      <c r="M472" s="302">
        <f t="shared" ref="M472:M473" si="353">F477-F472</f>
        <v>-0.26273278788531496</v>
      </c>
      <c r="N472" s="302">
        <f t="shared" ref="N472:N473" si="354">SUM(K472:M472)</f>
        <v>-0.96952347931243299</v>
      </c>
    </row>
    <row r="473" spans="1:14" x14ac:dyDescent="0.2">
      <c r="A473" s="282" t="s">
        <v>363</v>
      </c>
      <c r="B473" s="302">
        <f>SUM(B471:B472)</f>
        <v>8.5723471932836102</v>
      </c>
      <c r="C473" s="299" t="str">
        <f>CONCATENATE("(",ROUND((B473/$H473)*100,1),")")</f>
        <v>(36.3)</v>
      </c>
      <c r="D473" s="302">
        <f>SUM(D471:D472)</f>
        <v>7.0856670735820648</v>
      </c>
      <c r="E473" s="299" t="str">
        <f>CONCATENATE("(",ROUND((D473/$H473)*100,1),")")</f>
        <v>(30)</v>
      </c>
      <c r="F473" s="302">
        <f>SUM(F471:F472)</f>
        <v>7.9279857331343342</v>
      </c>
      <c r="G473" s="299" t="str">
        <f>CONCATENATE("(",ROUND((F473/$H473)*100,1),")")</f>
        <v>(33.6)</v>
      </c>
      <c r="H473" s="302">
        <f>SUM(H471:H472)</f>
        <v>23.586000000000013</v>
      </c>
      <c r="I473" s="299" t="str">
        <f>CONCATENATE("(",ROUND((H473/$H473)*100,1),")")</f>
        <v>(100)</v>
      </c>
      <c r="K473" s="302">
        <f t="shared" si="351"/>
        <v>-0.41163627009559534</v>
      </c>
      <c r="L473" s="302">
        <f t="shared" si="352"/>
        <v>-0.41231327059091427</v>
      </c>
      <c r="M473" s="302">
        <f t="shared" si="353"/>
        <v>-0.29305045931350815</v>
      </c>
      <c r="N473" s="302">
        <f t="shared" si="354"/>
        <v>-1.1170000000000178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3.8829002389546976</v>
      </c>
      <c r="C476" s="299" t="str">
        <f>CONCATENATE("(",ROUND((B476/$H478)*100,1),")")</f>
        <v>(17.3)</v>
      </c>
      <c r="D476" s="302">
        <f>'Ind T6'!R198</f>
        <v>1.1095764364780061</v>
      </c>
      <c r="E476" s="299" t="str">
        <f>CONCATENATE("(",ROUND((D476/$H478)*100,1),")")</f>
        <v>(4.9)</v>
      </c>
      <c r="F476" s="302">
        <f>'Ind T6'!S198</f>
        <v>1.8316498922284876</v>
      </c>
      <c r="G476" s="299" t="str">
        <f>CONCATENATE("(",ROUND((F476/$H478)*100,1),")")</f>
        <v>(8.2)</v>
      </c>
      <c r="H476" s="302">
        <f>SUM(B476,D476,F476)</f>
        <v>6.8241265676611906</v>
      </c>
      <c r="I476" s="299" t="str">
        <f>CONCATENATE("(",ROUND((H476/$H478)*100,1),")")</f>
        <v>(30.4)</v>
      </c>
      <c r="K476" s="302">
        <f>B481-B476</f>
        <v>0.1775951781934606</v>
      </c>
      <c r="L476" s="302">
        <f>D481-D476</f>
        <v>1.4406090043506126E-3</v>
      </c>
      <c r="M476" s="302">
        <f>F481-F476</f>
        <v>7.5709320919241874E-2</v>
      </c>
      <c r="N476" s="302">
        <f>SUM(K476:M476)</f>
        <v>0.25474510811705309</v>
      </c>
    </row>
    <row r="477" spans="1:14" x14ac:dyDescent="0.2">
      <c r="A477" s="282" t="s">
        <v>365</v>
      </c>
      <c r="B477" s="302">
        <f>'Ind T6'!Q197</f>
        <v>4.2778106842333168</v>
      </c>
      <c r="C477" s="299" t="str">
        <f>CONCATENATE("(",ROUND((B477/$H478)*100,1),")")</f>
        <v>(19)</v>
      </c>
      <c r="D477" s="302">
        <f>'Ind T6'!R197</f>
        <v>5.5637773665131443</v>
      </c>
      <c r="E477" s="299" t="str">
        <f>CONCATENATE("(",ROUND((D477/$H478)*100,1),")")</f>
        <v>(24.8)</v>
      </c>
      <c r="F477" s="302">
        <f>'Ind T6'!S197</f>
        <v>5.803285381592338</v>
      </c>
      <c r="G477" s="299" t="str">
        <f>CONCATENATE("(",ROUND((F477/$H478)*100,1),")")</f>
        <v>(25.8)</v>
      </c>
      <c r="H477" s="302">
        <f t="shared" ref="H477" si="355">SUM(B477,D477,F477)</f>
        <v>15.644873432338798</v>
      </c>
      <c r="I477" s="299" t="str">
        <f>CONCATENATE("(",ROUND((H477/$H478)*100,1),")")</f>
        <v>(69.6)</v>
      </c>
      <c r="K477" s="302">
        <f t="shared" ref="K477:K478" si="356">B482-B477</f>
        <v>-0.20202178986125574</v>
      </c>
      <c r="L477" s="302">
        <f t="shared" ref="L477:L478" si="357">D482-D477</f>
        <v>-0.18881531407836949</v>
      </c>
      <c r="M477" s="302">
        <f t="shared" ref="M477:M478" si="358">F482-F477</f>
        <v>-0.10190800417740231</v>
      </c>
      <c r="N477" s="302">
        <f t="shared" ref="N477:N478" si="359">SUM(K477:M477)</f>
        <v>-0.49274510811702754</v>
      </c>
    </row>
    <row r="478" spans="1:14" x14ac:dyDescent="0.2">
      <c r="A478" s="282" t="s">
        <v>363</v>
      </c>
      <c r="B478" s="302">
        <f>SUM(B476:B477)</f>
        <v>8.1607109231880148</v>
      </c>
      <c r="C478" s="299" t="str">
        <f>CONCATENATE("(",ROUND((B478/$H478)*100,1),")")</f>
        <v>(36.3)</v>
      </c>
      <c r="D478" s="302">
        <f>SUM(D476:D477)</f>
        <v>6.6733538029911506</v>
      </c>
      <c r="E478" s="299" t="str">
        <f>CONCATENATE("(",ROUND((D478/$H478)*100,1),")")</f>
        <v>(29.7)</v>
      </c>
      <c r="F478" s="302">
        <f>SUM(F476:F477)</f>
        <v>7.634935273820826</v>
      </c>
      <c r="G478" s="299" t="str">
        <f>CONCATENATE("(",ROUND((F478/$H478)*100,1),")")</f>
        <v>(34)</v>
      </c>
      <c r="H478" s="302">
        <f>SUM(H476:H477)</f>
        <v>22.468999999999987</v>
      </c>
      <c r="I478" s="299" t="str">
        <f>CONCATENATE("(",ROUND((H478/$H478)*100,1),")")</f>
        <v>(100)</v>
      </c>
      <c r="K478" s="302">
        <f t="shared" si="356"/>
        <v>-2.4426611667795584E-2</v>
      </c>
      <c r="L478" s="302">
        <f t="shared" si="357"/>
        <v>-0.18737470507401888</v>
      </c>
      <c r="M478" s="302">
        <f t="shared" si="358"/>
        <v>-2.6198683258161104E-2</v>
      </c>
      <c r="N478" s="302">
        <f t="shared" si="359"/>
        <v>-0.23799999999997556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4.0604954171481582</v>
      </c>
      <c r="C481" s="299" t="str">
        <f>CONCATENATE("(",ROUND((B481/$H483)*100,1),")")</f>
        <v>(18.3)</v>
      </c>
      <c r="D481" s="302">
        <f>'Ind T6'!W198</f>
        <v>1.1110170454823567</v>
      </c>
      <c r="E481" s="299" t="str">
        <f>CONCATENATE("(",ROUND((D481/$H483)*100,1),")")</f>
        <v>(5)</v>
      </c>
      <c r="F481" s="302">
        <f>'Ind T6'!X198</f>
        <v>1.9073592131477295</v>
      </c>
      <c r="G481" s="299" t="str">
        <f>CONCATENATE("(",ROUND((F481/$H483)*100,1),")")</f>
        <v>(8.6)</v>
      </c>
      <c r="H481" s="302">
        <f>SUM(B481,D481,F481)</f>
        <v>7.0788716757782444</v>
      </c>
      <c r="I481" s="299" t="str">
        <f>CONCATENATE("(",ROUND((H481/$H483)*100,1),")")</f>
        <v>(31.8)</v>
      </c>
      <c r="K481" s="302">
        <f>B481-B471</f>
        <v>0.11843793231473132</v>
      </c>
      <c r="L481" s="302">
        <f>D481-D471</f>
        <v>-5.6560994376312346E-2</v>
      </c>
      <c r="M481" s="302">
        <f>F481-F471</f>
        <v>4.5391649491048458E-2</v>
      </c>
      <c r="N481" s="302">
        <f>SUM(K481:M481)</f>
        <v>0.10726858742946743</v>
      </c>
    </row>
    <row r="482" spans="1:14" x14ac:dyDescent="0.2">
      <c r="A482" s="282" t="s">
        <v>365</v>
      </c>
      <c r="B482" s="302">
        <f>'Ind T6'!V197</f>
        <v>4.075788894372061</v>
      </c>
      <c r="C482" s="299" t="str">
        <f>CONCATENATE("(",ROUND((B482/$H483)*100,1),")")</f>
        <v>(18.3)</v>
      </c>
      <c r="D482" s="302">
        <f>'Ind T6'!W197</f>
        <v>5.3749620524347748</v>
      </c>
      <c r="E482" s="299" t="str">
        <f>CONCATENATE("(",ROUND((D482/$H483)*100,1),")")</f>
        <v>(24.2)</v>
      </c>
      <c r="F482" s="302">
        <f>'Ind T6'!X197</f>
        <v>5.7013773774149357</v>
      </c>
      <c r="G482" s="299" t="str">
        <f>CONCATENATE("(",ROUND((F482/$H483)*100,1),")")</f>
        <v>(25.6)</v>
      </c>
      <c r="H482" s="302">
        <f t="shared" ref="H482" si="360">SUM(B482,D482,F482)</f>
        <v>15.152128324221771</v>
      </c>
      <c r="I482" s="299" t="str">
        <f>CONCATENATE("(",ROUND((H482/$H483)*100,1),")")</f>
        <v>(68.2)</v>
      </c>
      <c r="K482" s="302">
        <f t="shared" ref="K482:K483" si="361">B482-B472</f>
        <v>-0.55450081407812224</v>
      </c>
      <c r="L482" s="302">
        <f t="shared" ref="L482:L483" si="362">D482-D472</f>
        <v>-0.54312698128862102</v>
      </c>
      <c r="M482" s="302">
        <f t="shared" ref="M482:M483" si="363">F482-F472</f>
        <v>-0.36464079206271727</v>
      </c>
      <c r="N482" s="302">
        <f t="shared" ref="N482:N483" si="364">SUM(K482:M482)</f>
        <v>-1.4622685874294605</v>
      </c>
    </row>
    <row r="483" spans="1:14" x14ac:dyDescent="0.2">
      <c r="A483" s="282" t="s">
        <v>363</v>
      </c>
      <c r="B483" s="302">
        <f>SUM(B481:B482)</f>
        <v>8.1362843115202192</v>
      </c>
      <c r="C483" s="299" t="str">
        <f>CONCATENATE("(",ROUND((B483/$H483)*100,1),")")</f>
        <v>(36.6)</v>
      </c>
      <c r="D483" s="302">
        <f>SUM(D481:D482)</f>
        <v>6.4859790979171317</v>
      </c>
      <c r="E483" s="299" t="str">
        <f>CONCATENATE("(",ROUND((D483/$H483)*100,1),")")</f>
        <v>(29.2)</v>
      </c>
      <c r="F483" s="302">
        <f>SUM(F481:F482)</f>
        <v>7.6087365905626649</v>
      </c>
      <c r="G483" s="299" t="str">
        <f>CONCATENATE("(",ROUND((F483/$H483)*100,1),")")</f>
        <v>(34.2)</v>
      </c>
      <c r="H483" s="302">
        <f>SUM(H481:H482)</f>
        <v>22.231000000000016</v>
      </c>
      <c r="I483" s="299" t="str">
        <f>CONCATENATE("(",ROUND((H483/$H483)*100,1),")")</f>
        <v>(100)</v>
      </c>
      <c r="K483" s="302">
        <f t="shared" si="361"/>
        <v>-0.43606288176339092</v>
      </c>
      <c r="L483" s="302">
        <f t="shared" si="362"/>
        <v>-0.59968797566493315</v>
      </c>
      <c r="M483" s="302">
        <f t="shared" si="363"/>
        <v>-0.31924914257166925</v>
      </c>
      <c r="N483" s="302">
        <f t="shared" si="364"/>
        <v>-1.3549999999999933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Enterprise M3 LEP (including all of Surrey)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0.74832236368355121</v>
      </c>
      <c r="C8" s="300">
        <v>0.31332340731575936</v>
      </c>
      <c r="D8" s="300">
        <v>0.41415802779454131</v>
      </c>
      <c r="E8" s="300">
        <f>SUM(B8:D8)</f>
        <v>1.4758037987938519</v>
      </c>
      <c r="F8" s="300"/>
      <c r="G8" s="300">
        <v>0.19504973392366839</v>
      </c>
      <c r="H8" s="300">
        <v>0.50734461649737217</v>
      </c>
      <c r="I8" s="300">
        <v>0.27999863962810467</v>
      </c>
      <c r="J8" s="300">
        <f>SUM(G8:I8)</f>
        <v>0.98239299004914526</v>
      </c>
      <c r="K8" s="300"/>
      <c r="L8" s="300">
        <v>0.88235138661543255</v>
      </c>
      <c r="M8" s="300">
        <v>0.40592340360889811</v>
      </c>
      <c r="N8" s="300">
        <v>0.27575345374004478</v>
      </c>
      <c r="O8" s="300">
        <f>SUM(L8:N8)</f>
        <v>1.5640282439643756</v>
      </c>
      <c r="P8" s="300"/>
      <c r="Q8" s="300">
        <v>0.90703808231034422</v>
      </c>
      <c r="R8" s="300">
        <v>0.40454516249582506</v>
      </c>
      <c r="S8" s="300">
        <v>0.28766548869533903</v>
      </c>
      <c r="T8" s="300">
        <f>SUM(Q8:S8)</f>
        <v>1.5992487335015082</v>
      </c>
      <c r="U8" s="300"/>
      <c r="V8" s="300">
        <v>0.90837501204405124</v>
      </c>
      <c r="W8" s="300">
        <v>0.3767889775949323</v>
      </c>
      <c r="X8" s="300">
        <v>0.29695152447927303</v>
      </c>
      <c r="Y8" s="300">
        <f>SUM(V8:X8)</f>
        <v>1.5821155141182566</v>
      </c>
    </row>
    <row r="9" spans="1:25" x14ac:dyDescent="0.2">
      <c r="A9" s="260" t="s">
        <v>364</v>
      </c>
      <c r="B9" s="300">
        <v>1.6598247640212476</v>
      </c>
      <c r="C9" s="300">
        <v>0.15191706672184258</v>
      </c>
      <c r="D9" s="300">
        <v>0.536454370463053</v>
      </c>
      <c r="E9" s="300">
        <f t="shared" ref="E9:E10" si="0">SUM(B9:D9)</f>
        <v>2.348196201206143</v>
      </c>
      <c r="F9" s="300"/>
      <c r="G9" s="300">
        <v>1.99473340534268</v>
      </c>
      <c r="H9" s="300">
        <v>0.2285203857061133</v>
      </c>
      <c r="I9" s="300">
        <v>1.6863532189020671</v>
      </c>
      <c r="J9" s="300">
        <f t="shared" ref="J9:J10" si="1">SUM(G9:I9)</f>
        <v>3.9096070099508604</v>
      </c>
      <c r="K9" s="300"/>
      <c r="L9" s="300">
        <v>1.7787241352906422</v>
      </c>
      <c r="M9" s="300">
        <v>5.1709987720312423E-3</v>
      </c>
      <c r="N9" s="300">
        <v>0.53907662197294981</v>
      </c>
      <c r="O9" s="300">
        <f t="shared" ref="O9:O10" si="2">SUM(L9:N9)</f>
        <v>2.3229717560356233</v>
      </c>
      <c r="P9" s="300"/>
      <c r="Q9" s="300">
        <v>1.8899034721331665</v>
      </c>
      <c r="R9" s="300">
        <v>5.2810082786949762E-3</v>
      </c>
      <c r="S9" s="300">
        <v>0.53756678608662911</v>
      </c>
      <c r="T9" s="300">
        <f t="shared" ref="T9:T10" si="3">SUM(Q9:S9)</f>
        <v>2.4327512664984905</v>
      </c>
      <c r="U9" s="300"/>
      <c r="V9" s="300">
        <v>2.0537736847147068</v>
      </c>
      <c r="W9" s="300">
        <v>5.3755891121842706E-3</v>
      </c>
      <c r="X9" s="300">
        <v>0.49873521205485094</v>
      </c>
      <c r="Y9" s="300">
        <f t="shared" ref="Y9:Y10" si="4">SUM(V9:X9)</f>
        <v>2.557884485881742</v>
      </c>
    </row>
    <row r="10" spans="1:25" x14ac:dyDescent="0.2">
      <c r="A10" s="264" t="s">
        <v>363</v>
      </c>
      <c r="B10" s="301">
        <f>SUM(B8:B9)</f>
        <v>2.4081471277047988</v>
      </c>
      <c r="C10" s="301">
        <f t="shared" ref="C10:D10" si="5">SUM(C8:C9)</f>
        <v>0.46524047403760194</v>
      </c>
      <c r="D10" s="301">
        <f t="shared" si="5"/>
        <v>0.95061239825759425</v>
      </c>
      <c r="E10" s="301">
        <f t="shared" si="0"/>
        <v>3.8239999999999954</v>
      </c>
      <c r="F10" s="301"/>
      <c r="G10" s="301">
        <f>SUM(G8:G9)</f>
        <v>2.1897831392663485</v>
      </c>
      <c r="H10" s="301">
        <f t="shared" ref="H10" si="6">SUM(H8:H9)</f>
        <v>0.7358650022034855</v>
      </c>
      <c r="I10" s="301">
        <f t="shared" ref="I10" si="7">SUM(I8:I9)</f>
        <v>1.9663518585301718</v>
      </c>
      <c r="J10" s="301">
        <f t="shared" si="1"/>
        <v>4.8920000000000057</v>
      </c>
      <c r="K10" s="301"/>
      <c r="L10" s="301">
        <f>SUM(L8:L9)</f>
        <v>2.6610755219060747</v>
      </c>
      <c r="M10" s="301">
        <f t="shared" ref="M10" si="8">SUM(M8:M9)</f>
        <v>0.41109440238092937</v>
      </c>
      <c r="N10" s="301">
        <f t="shared" ref="N10" si="9">SUM(N8:N9)</f>
        <v>0.81483007571299459</v>
      </c>
      <c r="O10" s="301">
        <f t="shared" si="2"/>
        <v>3.8869999999999987</v>
      </c>
      <c r="P10" s="301"/>
      <c r="Q10" s="301">
        <f>SUM(Q8:Q9)</f>
        <v>2.7969415544435106</v>
      </c>
      <c r="R10" s="301">
        <f t="shared" ref="R10" si="10">SUM(R8:R9)</f>
        <v>0.40982617077452005</v>
      </c>
      <c r="S10" s="301">
        <f t="shared" ref="S10" si="11">SUM(S8:S9)</f>
        <v>0.82523227478196814</v>
      </c>
      <c r="T10" s="301">
        <f t="shared" si="3"/>
        <v>4.0319999999999991</v>
      </c>
      <c r="U10" s="301"/>
      <c r="V10" s="301">
        <f>SUM(V8:V9)</f>
        <v>2.9621486967587582</v>
      </c>
      <c r="W10" s="301">
        <f t="shared" ref="W10" si="12">SUM(W8:W9)</f>
        <v>0.38216456670711657</v>
      </c>
      <c r="X10" s="301">
        <f t="shared" ref="X10" si="13">SUM(X8:X9)</f>
        <v>0.79568673653412403</v>
      </c>
      <c r="Y10" s="301">
        <f t="shared" si="4"/>
        <v>4.1399999999999988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4.1538909938513412E-2</v>
      </c>
      <c r="C17" s="300">
        <v>1.2164966482142919E-2</v>
      </c>
      <c r="D17" s="300">
        <v>1.4835324978265438E-4</v>
      </c>
      <c r="E17" s="300">
        <f>SUM(B17:D17)</f>
        <v>5.3852229670438984E-2</v>
      </c>
      <c r="F17" s="300"/>
      <c r="G17" s="300">
        <v>5.2093261592817873E-2</v>
      </c>
      <c r="H17" s="300">
        <v>1.5026902382868926E-2</v>
      </c>
      <c r="I17" s="300">
        <v>0.24624084038048771</v>
      </c>
      <c r="J17" s="300">
        <f>SUM(G17:I17)</f>
        <v>0.31336100435617453</v>
      </c>
      <c r="K17" s="300"/>
      <c r="L17" s="300">
        <v>5.137425742536858E-2</v>
      </c>
      <c r="M17" s="300">
        <v>1.2388118811976732E-2</v>
      </c>
      <c r="N17" s="300">
        <v>0</v>
      </c>
      <c r="O17" s="300">
        <f>SUM(L17:N17)</f>
        <v>6.376237623734532E-2</v>
      </c>
      <c r="P17" s="300"/>
      <c r="Q17" s="300">
        <v>4.5829952047719613E-2</v>
      </c>
      <c r="R17" s="300">
        <v>1.1320545924273442E-2</v>
      </c>
      <c r="S17" s="300">
        <v>0</v>
      </c>
      <c r="T17" s="300">
        <f>SUM(Q17:S17)</f>
        <v>5.7150497971993057E-2</v>
      </c>
      <c r="U17" s="300"/>
      <c r="V17" s="300">
        <v>4.066336633730331E-2</v>
      </c>
      <c r="W17" s="300">
        <v>1.0806930693240955E-2</v>
      </c>
      <c r="X17" s="300">
        <v>0</v>
      </c>
      <c r="Y17" s="300">
        <f>SUM(V17:X17)</f>
        <v>5.1470297030544267E-2</v>
      </c>
    </row>
    <row r="18" spans="1:25" x14ac:dyDescent="0.2">
      <c r="A18" s="260" t="s">
        <v>364</v>
      </c>
      <c r="B18" s="300">
        <v>0.31154182454083401</v>
      </c>
      <c r="C18" s="300">
        <v>4.1093850189636225E-2</v>
      </c>
      <c r="D18" s="300">
        <v>0.10251209559909</v>
      </c>
      <c r="E18" s="300">
        <f t="shared" ref="E18:E19" si="14">SUM(B18:D18)</f>
        <v>0.45514777032956022</v>
      </c>
      <c r="F18" s="300"/>
      <c r="G18" s="300">
        <v>0.33760440686550713</v>
      </c>
      <c r="H18" s="300">
        <v>3.406097873427656E-3</v>
      </c>
      <c r="I18" s="300">
        <v>0.12762849090488931</v>
      </c>
      <c r="J18" s="300">
        <f t="shared" ref="J18:J19" si="15">SUM(G18:I18)</f>
        <v>0.46863899564382411</v>
      </c>
      <c r="K18" s="300"/>
      <c r="L18" s="300">
        <v>0.29895445544586219</v>
      </c>
      <c r="M18" s="300">
        <v>2.1861386138711187E-3</v>
      </c>
      <c r="N18" s="300">
        <v>0.187097029702921</v>
      </c>
      <c r="O18" s="300">
        <f t="shared" ref="O18:O19" si="16">SUM(L18:N18)</f>
        <v>0.48823762376265434</v>
      </c>
      <c r="P18" s="300"/>
      <c r="Q18" s="300">
        <v>0.26804131316926438</v>
      </c>
      <c r="R18" s="300">
        <v>2.008483954262159E-3</v>
      </c>
      <c r="S18" s="300">
        <v>0.16779970490447968</v>
      </c>
      <c r="T18" s="300">
        <f t="shared" ref="T18:T19" si="17">SUM(Q18:S18)</f>
        <v>0.43784950202800621</v>
      </c>
      <c r="U18" s="300"/>
      <c r="V18" s="300">
        <v>0.2458118811883509</v>
      </c>
      <c r="W18" s="300">
        <v>2.014851485148544E-3</v>
      </c>
      <c r="X18" s="300">
        <v>0.14470297029595688</v>
      </c>
      <c r="Y18" s="300">
        <f t="shared" ref="Y18:Y19" si="18">SUM(V18:X18)</f>
        <v>0.39252970296945633</v>
      </c>
    </row>
    <row r="19" spans="1:25" x14ac:dyDescent="0.2">
      <c r="A19" s="264" t="s">
        <v>363</v>
      </c>
      <c r="B19" s="301">
        <f>SUM(B17:B18)</f>
        <v>0.3530807344793474</v>
      </c>
      <c r="C19" s="301">
        <f t="shared" ref="C19" si="19">SUM(C17:C18)</f>
        <v>5.3258816671779147E-2</v>
      </c>
      <c r="D19" s="301">
        <f t="shared" ref="D19" si="20">SUM(D17:D18)</f>
        <v>0.10266044884887265</v>
      </c>
      <c r="E19" s="301">
        <f t="shared" si="14"/>
        <v>0.50899999999999923</v>
      </c>
      <c r="F19" s="301"/>
      <c r="G19" s="301">
        <f>SUM(G17:G18)</f>
        <v>0.38969766845832499</v>
      </c>
      <c r="H19" s="301">
        <f t="shared" ref="H19" si="21">SUM(H17:H18)</f>
        <v>1.8433000256296583E-2</v>
      </c>
      <c r="I19" s="301">
        <f t="shared" ref="I19" si="22">SUM(I17:I18)</f>
        <v>0.37386933128537703</v>
      </c>
      <c r="J19" s="301">
        <f t="shared" si="15"/>
        <v>0.78199999999999859</v>
      </c>
      <c r="K19" s="301"/>
      <c r="L19" s="301">
        <f>SUM(L17:L18)</f>
        <v>0.3503287128712308</v>
      </c>
      <c r="M19" s="301">
        <f t="shared" ref="M19" si="23">SUM(M17:M18)</f>
        <v>1.457425742584785E-2</v>
      </c>
      <c r="N19" s="301">
        <f t="shared" ref="N19" si="24">SUM(N17:N18)</f>
        <v>0.187097029702921</v>
      </c>
      <c r="O19" s="301">
        <f t="shared" si="16"/>
        <v>0.5519999999999996</v>
      </c>
      <c r="P19" s="301"/>
      <c r="Q19" s="301">
        <f>SUM(Q17:Q18)</f>
        <v>0.313871265216984</v>
      </c>
      <c r="R19" s="301">
        <f t="shared" ref="R19" si="25">SUM(R17:R18)</f>
        <v>1.3329029878535601E-2</v>
      </c>
      <c r="S19" s="301">
        <f t="shared" ref="S19" si="26">SUM(S17:S18)</f>
        <v>0.16779970490447968</v>
      </c>
      <c r="T19" s="301">
        <f t="shared" si="17"/>
        <v>0.49499999999999933</v>
      </c>
      <c r="U19" s="301"/>
      <c r="V19" s="301">
        <f>SUM(V17:V18)</f>
        <v>0.28647524752565423</v>
      </c>
      <c r="W19" s="301">
        <f t="shared" ref="W19" si="27">SUM(W17:W18)</f>
        <v>1.28217821783895E-2</v>
      </c>
      <c r="X19" s="301">
        <f t="shared" ref="X19" si="28">SUM(X17:X18)</f>
        <v>0.14470297029595688</v>
      </c>
      <c r="Y19" s="301">
        <f t="shared" si="18"/>
        <v>0.44400000000000062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0.45007907344575454</v>
      </c>
      <c r="C26" s="300">
        <v>0.15055244506327145</v>
      </c>
      <c r="D26" s="300">
        <v>8.6804395170453338E-2</v>
      </c>
      <c r="E26" s="300">
        <f>SUM(B26:D26)</f>
        <v>0.68743591367947932</v>
      </c>
      <c r="F26" s="300"/>
      <c r="G26" s="300">
        <v>0.63827390978050491</v>
      </c>
      <c r="H26" s="300">
        <v>0.23518884522492589</v>
      </c>
      <c r="I26" s="300">
        <v>9.6877534470035664E-2</v>
      </c>
      <c r="J26" s="300">
        <f>SUM(G26:I26)</f>
        <v>0.97034028947546647</v>
      </c>
      <c r="K26" s="300"/>
      <c r="L26" s="300">
        <v>0.57647729407578474</v>
      </c>
      <c r="M26" s="300">
        <v>0.31514688381623696</v>
      </c>
      <c r="N26" s="300">
        <v>7.4836204195408026E-2</v>
      </c>
      <c r="O26" s="300">
        <f>SUM(L26:N26)</f>
        <v>0.96646038208742979</v>
      </c>
      <c r="P26" s="300"/>
      <c r="Q26" s="300">
        <v>0.64995285169211581</v>
      </c>
      <c r="R26" s="300">
        <v>0.34180787420832043</v>
      </c>
      <c r="S26" s="300">
        <v>8.3602358838990448E-2</v>
      </c>
      <c r="T26" s="300">
        <f>SUM(Q26:S26)</f>
        <v>1.0753630847394267</v>
      </c>
      <c r="U26" s="300"/>
      <c r="V26" s="300">
        <v>0.75808787653642107</v>
      </c>
      <c r="W26" s="300">
        <v>0.37046596133425785</v>
      </c>
      <c r="X26" s="300">
        <v>9.501759071240512E-2</v>
      </c>
      <c r="Y26" s="300">
        <f>SUM(V26:X26)</f>
        <v>1.2235714285830841</v>
      </c>
    </row>
    <row r="27" spans="1:25" x14ac:dyDescent="0.2">
      <c r="A27" s="260" t="s">
        <v>364</v>
      </c>
      <c r="B27" s="300">
        <v>0.93460542466970098</v>
      </c>
      <c r="C27" s="300">
        <v>5.9219124925750342E-2</v>
      </c>
      <c r="D27" s="300">
        <v>5.1739536725068036E-2</v>
      </c>
      <c r="E27" s="300">
        <f t="shared" ref="E27:E28" si="29">SUM(B27:D27)</f>
        <v>1.0455640863205193</v>
      </c>
      <c r="F27" s="300"/>
      <c r="G27" s="300">
        <v>1.2855648824008958</v>
      </c>
      <c r="H27" s="300">
        <v>0.10880092332617521</v>
      </c>
      <c r="I27" s="300">
        <v>2.429390479745995E-2</v>
      </c>
      <c r="J27" s="300">
        <f t="shared" ref="J27:J28" si="30">SUM(G27:I27)</f>
        <v>1.4186597105245311</v>
      </c>
      <c r="K27" s="300"/>
      <c r="L27" s="300">
        <v>1.2664760413399703</v>
      </c>
      <c r="M27" s="300">
        <v>9.8390228624171711E-2</v>
      </c>
      <c r="N27" s="300">
        <v>4.8673347948430326E-2</v>
      </c>
      <c r="O27" s="300">
        <f t="shared" ref="O27:O28" si="31">SUM(L27:N27)</f>
        <v>1.4135396179125723</v>
      </c>
      <c r="P27" s="300"/>
      <c r="Q27" s="300">
        <v>1.3613867300878009</v>
      </c>
      <c r="R27" s="300">
        <v>0.10690744117045385</v>
      </c>
      <c r="S27" s="300">
        <v>5.334274400232137E-2</v>
      </c>
      <c r="T27" s="300">
        <f t="shared" ref="T27:T28" si="32">SUM(Q27:S27)</f>
        <v>1.521636915260576</v>
      </c>
      <c r="U27" s="300"/>
      <c r="V27" s="300">
        <v>1.4542970134219653</v>
      </c>
      <c r="W27" s="300">
        <v>0.1167924552509132</v>
      </c>
      <c r="X27" s="300">
        <v>6.0339102744034083E-2</v>
      </c>
      <c r="Y27" s="300">
        <f t="shared" ref="Y27:Y28" si="33">SUM(V27:X27)</f>
        <v>1.6314285714169126</v>
      </c>
    </row>
    <row r="28" spans="1:25" x14ac:dyDescent="0.2">
      <c r="A28" s="264" t="s">
        <v>363</v>
      </c>
      <c r="B28" s="301">
        <f>SUM(B26:B27)</f>
        <v>1.3846844981154556</v>
      </c>
      <c r="C28" s="301">
        <f t="shared" ref="C28" si="34">SUM(C26:C27)</f>
        <v>0.2097715699890218</v>
      </c>
      <c r="D28" s="301">
        <f t="shared" ref="D28" si="35">SUM(D26:D27)</f>
        <v>0.13854393189552139</v>
      </c>
      <c r="E28" s="301">
        <f t="shared" si="29"/>
        <v>1.7329999999999988</v>
      </c>
      <c r="F28" s="301"/>
      <c r="G28" s="301">
        <f>SUM(G26:G27)</f>
        <v>1.9238387921814009</v>
      </c>
      <c r="H28" s="301">
        <f t="shared" ref="H28" si="36">SUM(H26:H27)</f>
        <v>0.34398976855110108</v>
      </c>
      <c r="I28" s="301">
        <f t="shared" ref="I28" si="37">SUM(I26:I27)</f>
        <v>0.12117143926749561</v>
      </c>
      <c r="J28" s="301">
        <f t="shared" si="30"/>
        <v>2.3889999999999976</v>
      </c>
      <c r="K28" s="301"/>
      <c r="L28" s="301">
        <f>SUM(L26:L27)</f>
        <v>1.842953335415755</v>
      </c>
      <c r="M28" s="301">
        <f t="shared" ref="M28" si="38">SUM(M26:M27)</f>
        <v>0.41353711244040869</v>
      </c>
      <c r="N28" s="301">
        <f t="shared" ref="N28" si="39">SUM(N26:N27)</f>
        <v>0.12350955214383835</v>
      </c>
      <c r="O28" s="301">
        <f t="shared" si="31"/>
        <v>2.3800000000000021</v>
      </c>
      <c r="P28" s="301"/>
      <c r="Q28" s="301">
        <f>SUM(Q26:Q27)</f>
        <v>2.0113395817799167</v>
      </c>
      <c r="R28" s="301">
        <f t="shared" ref="R28" si="40">SUM(R26:R27)</f>
        <v>0.44871531537877429</v>
      </c>
      <c r="S28" s="301">
        <f t="shared" ref="S28" si="41">SUM(S26:S27)</f>
        <v>0.13694510284131181</v>
      </c>
      <c r="T28" s="301">
        <f t="shared" si="32"/>
        <v>2.5970000000000026</v>
      </c>
      <c r="U28" s="301"/>
      <c r="V28" s="301">
        <f>SUM(V26:V27)</f>
        <v>2.2123848899583862</v>
      </c>
      <c r="W28" s="301">
        <f t="shared" ref="W28" si="42">SUM(W26:W27)</f>
        <v>0.48725841658517105</v>
      </c>
      <c r="X28" s="301">
        <f t="shared" ref="X28" si="43">SUM(X26:X27)</f>
        <v>0.15535669345643921</v>
      </c>
      <c r="Y28" s="301">
        <f t="shared" si="33"/>
        <v>2.8549999999999964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0.96302393859860946</v>
      </c>
      <c r="C35" s="300">
        <v>0.25331494595915655</v>
      </c>
      <c r="D35" s="300">
        <v>0.10613599092035837</v>
      </c>
      <c r="E35" s="300">
        <f>SUM(B35:D35)</f>
        <v>1.3224748754781244</v>
      </c>
      <c r="F35" s="300"/>
      <c r="G35" s="300">
        <v>1.0570064007185258</v>
      </c>
      <c r="H35" s="300">
        <v>0.27254043319945104</v>
      </c>
      <c r="I35" s="300">
        <v>0.16442522002706908</v>
      </c>
      <c r="J35" s="300">
        <f>SUM(G35:I35)</f>
        <v>1.4939720539450458</v>
      </c>
      <c r="K35" s="300"/>
      <c r="L35" s="300">
        <v>1.0548172833614373</v>
      </c>
      <c r="M35" s="300">
        <v>0.3510973145537945</v>
      </c>
      <c r="N35" s="300">
        <v>0.15020110006354431</v>
      </c>
      <c r="O35" s="300">
        <f>SUM(L35:N35)</f>
        <v>1.5561156979787762</v>
      </c>
      <c r="P35" s="300"/>
      <c r="Q35" s="300">
        <v>0.96843228200979592</v>
      </c>
      <c r="R35" s="300">
        <v>0.33876994434905722</v>
      </c>
      <c r="S35" s="300">
        <v>0.14662499999925691</v>
      </c>
      <c r="T35" s="300">
        <f>SUM(Q35:S35)</f>
        <v>1.45382722635811</v>
      </c>
      <c r="U35" s="300"/>
      <c r="V35" s="300">
        <v>0.72195641261674404</v>
      </c>
      <c r="W35" s="300">
        <v>0.26648902347028486</v>
      </c>
      <c r="X35" s="300">
        <v>0.1249397983969599</v>
      </c>
      <c r="Y35" s="300">
        <f>SUM(V35:X35)</f>
        <v>1.1133852344839887</v>
      </c>
    </row>
    <row r="36" spans="1:25" x14ac:dyDescent="0.2">
      <c r="A36" s="260" t="s">
        <v>364</v>
      </c>
      <c r="B36" s="300">
        <v>3.7661098160112005</v>
      </c>
      <c r="C36" s="300">
        <v>0.12767890421184025</v>
      </c>
      <c r="D36" s="300">
        <v>0.26473640429883788</v>
      </c>
      <c r="E36" s="300">
        <f t="shared" ref="E36:E37" si="44">SUM(B36:D36)</f>
        <v>4.1585251245218791</v>
      </c>
      <c r="F36" s="300"/>
      <c r="G36" s="300">
        <v>4.3411861927083439</v>
      </c>
      <c r="H36" s="300">
        <v>0.13226094410786121</v>
      </c>
      <c r="I36" s="300">
        <v>0.33858080923874734</v>
      </c>
      <c r="J36" s="300">
        <f t="shared" ref="J36:J37" si="45">SUM(G36:I36)</f>
        <v>4.8120279460549522</v>
      </c>
      <c r="K36" s="300"/>
      <c r="L36" s="300">
        <v>4.191095211485055</v>
      </c>
      <c r="M36" s="300">
        <v>0.13665249426422715</v>
      </c>
      <c r="N36" s="300">
        <v>0.21713659627194473</v>
      </c>
      <c r="O36" s="300">
        <f t="shared" ref="O36:O37" si="46">SUM(L36:N36)</f>
        <v>4.5448843020212273</v>
      </c>
      <c r="P36" s="300"/>
      <c r="Q36" s="300">
        <v>4.0561716140875355</v>
      </c>
      <c r="R36" s="300">
        <v>0.13474628942410019</v>
      </c>
      <c r="S36" s="300">
        <v>0.22025487013026337</v>
      </c>
      <c r="T36" s="300">
        <f t="shared" ref="T36:T37" si="47">SUM(Q36:S36)</f>
        <v>4.4111727736418995</v>
      </c>
      <c r="U36" s="300"/>
      <c r="V36" s="300">
        <v>3.2182609665619202</v>
      </c>
      <c r="W36" s="300">
        <v>0.11211363002373949</v>
      </c>
      <c r="X36" s="300">
        <v>0.18824016893034606</v>
      </c>
      <c r="Y36" s="300">
        <f t="shared" ref="Y36:Y37" si="48">SUM(V36:X36)</f>
        <v>3.5186147655160056</v>
      </c>
    </row>
    <row r="37" spans="1:25" x14ac:dyDescent="0.2">
      <c r="A37" s="264" t="s">
        <v>363</v>
      </c>
      <c r="B37" s="301">
        <f>SUM(B35:B36)</f>
        <v>4.7291337546098102</v>
      </c>
      <c r="C37" s="301">
        <f t="shared" ref="C37" si="49">SUM(C35:C36)</f>
        <v>0.3809938501709968</v>
      </c>
      <c r="D37" s="301">
        <f t="shared" ref="D37" si="50">SUM(D35:D36)</f>
        <v>0.37087239521919624</v>
      </c>
      <c r="E37" s="301">
        <f t="shared" si="44"/>
        <v>5.4810000000000034</v>
      </c>
      <c r="F37" s="301"/>
      <c r="G37" s="301">
        <f>SUM(G35:G36)</f>
        <v>5.3981925934268702</v>
      </c>
      <c r="H37" s="301">
        <f t="shared" ref="H37" si="51">SUM(H35:H36)</f>
        <v>0.40480137730731225</v>
      </c>
      <c r="I37" s="301">
        <f t="shared" ref="I37" si="52">SUM(I35:I36)</f>
        <v>0.50300602926581639</v>
      </c>
      <c r="J37" s="301">
        <f t="shared" si="45"/>
        <v>6.3059999999999992</v>
      </c>
      <c r="K37" s="301"/>
      <c r="L37" s="301">
        <f>SUM(L35:L36)</f>
        <v>5.2459124948464924</v>
      </c>
      <c r="M37" s="301">
        <f t="shared" ref="M37" si="53">SUM(M35:M36)</f>
        <v>0.48774980881802166</v>
      </c>
      <c r="N37" s="301">
        <f t="shared" ref="N37" si="54">SUM(N35:N36)</f>
        <v>0.36733769633548907</v>
      </c>
      <c r="O37" s="301">
        <f t="shared" si="46"/>
        <v>6.1010000000000026</v>
      </c>
      <c r="P37" s="301"/>
      <c r="Q37" s="301">
        <f>SUM(Q35:Q36)</f>
        <v>5.0246038960973314</v>
      </c>
      <c r="R37" s="301">
        <f t="shared" ref="R37" si="55">SUM(R35:R36)</f>
        <v>0.47351623377315744</v>
      </c>
      <c r="S37" s="301">
        <f t="shared" ref="S37" si="56">SUM(S35:S36)</f>
        <v>0.36687987012952028</v>
      </c>
      <c r="T37" s="301">
        <f t="shared" si="47"/>
        <v>5.8650000000000091</v>
      </c>
      <c r="U37" s="301"/>
      <c r="V37" s="301">
        <f>SUM(V35:V36)</f>
        <v>3.9402173791786641</v>
      </c>
      <c r="W37" s="301">
        <f t="shared" ref="W37" si="57">SUM(W35:W36)</f>
        <v>0.37860265349402433</v>
      </c>
      <c r="X37" s="301">
        <f t="shared" ref="X37" si="58">SUM(X35:X36)</f>
        <v>0.31317996732730596</v>
      </c>
      <c r="Y37" s="301">
        <f t="shared" si="48"/>
        <v>4.6319999999999943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2.9846489827604912</v>
      </c>
      <c r="C44" s="300">
        <v>0.98209690284752094</v>
      </c>
      <c r="D44" s="300">
        <v>0.74934139615755946</v>
      </c>
      <c r="E44" s="300">
        <f>SUM(B44:D44)</f>
        <v>4.7160872817655717</v>
      </c>
      <c r="F44" s="300"/>
      <c r="G44" s="300">
        <v>3.4468026371370484</v>
      </c>
      <c r="H44" s="300">
        <v>0.97101415029769234</v>
      </c>
      <c r="I44" s="300">
        <v>0.74537239885504059</v>
      </c>
      <c r="J44" s="300">
        <f>SUM(G44:I44)</f>
        <v>5.163189186289781</v>
      </c>
      <c r="K44" s="300"/>
      <c r="L44" s="300">
        <v>3.2095998895524342</v>
      </c>
      <c r="M44" s="300">
        <v>1.2931598346016704</v>
      </c>
      <c r="N44" s="300">
        <v>0.63927543565290268</v>
      </c>
      <c r="O44" s="300">
        <f>SUM(L44:N44)</f>
        <v>5.1420351598070075</v>
      </c>
      <c r="P44" s="300"/>
      <c r="Q44" s="300">
        <v>2.9780184410744441</v>
      </c>
      <c r="R44" s="300">
        <v>1.2020296436956108</v>
      </c>
      <c r="S44" s="300">
        <v>0.57238002912474717</v>
      </c>
      <c r="T44" s="300">
        <f>SUM(Q44:S44)</f>
        <v>4.7524281138948021</v>
      </c>
      <c r="U44" s="300"/>
      <c r="V44" s="300">
        <v>2.7165025275290007</v>
      </c>
      <c r="W44" s="300">
        <v>1.0966730344778111</v>
      </c>
      <c r="X44" s="300">
        <v>0.51169664066324727</v>
      </c>
      <c r="Y44" s="300">
        <f>SUM(V44:X44)</f>
        <v>4.3248722026700595</v>
      </c>
    </row>
    <row r="45" spans="1:25" x14ac:dyDescent="0.2">
      <c r="A45" s="260" t="s">
        <v>364</v>
      </c>
      <c r="B45" s="300">
        <v>12.882543028579153</v>
      </c>
      <c r="C45" s="300">
        <v>0.40526350650183951</v>
      </c>
      <c r="D45" s="300">
        <v>1.5731061831534341</v>
      </c>
      <c r="E45" s="300">
        <f t="shared" ref="E45:E46" si="59">SUM(B45:D45)</f>
        <v>14.860912718234427</v>
      </c>
      <c r="F45" s="300"/>
      <c r="G45" s="300">
        <v>14.146239204585209</v>
      </c>
      <c r="H45" s="300">
        <v>0.55884330146202454</v>
      </c>
      <c r="I45" s="300">
        <v>1.0727283076629968</v>
      </c>
      <c r="J45" s="300">
        <f t="shared" ref="J45:J46" si="60">SUM(G45:I45)</f>
        <v>15.77781081371023</v>
      </c>
      <c r="K45" s="300"/>
      <c r="L45" s="300">
        <v>13.743622106024047</v>
      </c>
      <c r="M45" s="300">
        <v>0.58446516478476807</v>
      </c>
      <c r="N45" s="300">
        <v>1.3898775693841927</v>
      </c>
      <c r="O45" s="300">
        <f t="shared" ref="O45:O46" si="61">SUM(L45:N45)</f>
        <v>15.717964840193009</v>
      </c>
      <c r="P45" s="300"/>
      <c r="Q45" s="300">
        <v>12.650472425999109</v>
      </c>
      <c r="R45" s="300">
        <v>0.54090281214988944</v>
      </c>
      <c r="S45" s="300">
        <v>1.2831966479561925</v>
      </c>
      <c r="T45" s="300">
        <f t="shared" ref="T45:T46" si="62">SUM(Q45:S45)</f>
        <v>14.47457188610519</v>
      </c>
      <c r="U45" s="300"/>
      <c r="V45" s="300">
        <v>11.140940604085921</v>
      </c>
      <c r="W45" s="300">
        <v>0.4855177905362919</v>
      </c>
      <c r="X45" s="300">
        <v>1.1866694027077382</v>
      </c>
      <c r="Y45" s="300">
        <f t="shared" ref="Y45:Y46" si="63">SUM(V45:X45)</f>
        <v>12.813127797329951</v>
      </c>
    </row>
    <row r="46" spans="1:25" x14ac:dyDescent="0.2">
      <c r="A46" s="264" t="s">
        <v>363</v>
      </c>
      <c r="B46" s="301">
        <f>SUM(B44:B45)</f>
        <v>15.867192011339645</v>
      </c>
      <c r="C46" s="301">
        <f t="shared" ref="C46" si="64">SUM(C44:C45)</f>
        <v>1.3873604093493603</v>
      </c>
      <c r="D46" s="301">
        <f t="shared" ref="D46" si="65">SUM(D44:D45)</f>
        <v>2.3224475793109933</v>
      </c>
      <c r="E46" s="301">
        <f t="shared" si="59"/>
        <v>19.576999999999998</v>
      </c>
      <c r="F46" s="301"/>
      <c r="G46" s="301">
        <f>SUM(G44:G45)</f>
        <v>17.593041841722258</v>
      </c>
      <c r="H46" s="301">
        <f t="shared" ref="H46" si="66">SUM(H44:H45)</f>
        <v>1.529857451759717</v>
      </c>
      <c r="I46" s="301">
        <f t="shared" ref="I46" si="67">SUM(I44:I45)</f>
        <v>1.8181007065180372</v>
      </c>
      <c r="J46" s="301">
        <f t="shared" si="60"/>
        <v>20.941000000000013</v>
      </c>
      <c r="K46" s="301"/>
      <c r="L46" s="301">
        <f>SUM(L44:L45)</f>
        <v>16.953221995576481</v>
      </c>
      <c r="M46" s="301">
        <f t="shared" ref="M46" si="68">SUM(M44:M45)</f>
        <v>1.8776249993864385</v>
      </c>
      <c r="N46" s="301">
        <f t="shared" ref="N46" si="69">SUM(N44:N45)</f>
        <v>2.0291530050370952</v>
      </c>
      <c r="O46" s="301">
        <f t="shared" si="61"/>
        <v>20.860000000000014</v>
      </c>
      <c r="P46" s="301"/>
      <c r="Q46" s="301">
        <f>SUM(Q44:Q45)</f>
        <v>15.628490867073552</v>
      </c>
      <c r="R46" s="301">
        <f t="shared" ref="R46" si="70">SUM(R44:R45)</f>
        <v>1.7429324558455002</v>
      </c>
      <c r="S46" s="301">
        <f t="shared" ref="S46" si="71">SUM(S44:S45)</f>
        <v>1.8555766770809397</v>
      </c>
      <c r="T46" s="301">
        <f t="shared" si="62"/>
        <v>19.226999999999993</v>
      </c>
      <c r="U46" s="301"/>
      <c r="V46" s="301">
        <f>SUM(V44:V45)</f>
        <v>13.857443131614922</v>
      </c>
      <c r="W46" s="301">
        <f t="shared" ref="W46" si="72">SUM(W44:W45)</f>
        <v>1.582190825014103</v>
      </c>
      <c r="X46" s="301">
        <f t="shared" ref="X46" si="73">SUM(X44:X45)</f>
        <v>1.6983660433709855</v>
      </c>
      <c r="Y46" s="301">
        <f t="shared" si="63"/>
        <v>17.138000000000009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0.97255702512412023</v>
      </c>
      <c r="C53" s="300">
        <v>0.26158208162295282</v>
      </c>
      <c r="D53" s="300">
        <v>3.2214542071514759E-4</v>
      </c>
      <c r="E53" s="300">
        <f>SUM(B53:D53)</f>
        <v>1.2344612521677882</v>
      </c>
      <c r="F53" s="300"/>
      <c r="G53" s="300">
        <v>0.57177874406168894</v>
      </c>
      <c r="H53" s="300">
        <v>0.15879290120915776</v>
      </c>
      <c r="I53" s="300">
        <v>1.553746587147411E-4</v>
      </c>
      <c r="J53" s="300">
        <f>SUM(G53:I53)</f>
        <v>0.73072701992956146</v>
      </c>
      <c r="K53" s="300"/>
      <c r="L53" s="300">
        <v>0.7869872304809542</v>
      </c>
      <c r="M53" s="300">
        <v>0.21422901403196049</v>
      </c>
      <c r="N53" s="300">
        <v>0.32841867280719417</v>
      </c>
      <c r="O53" s="300">
        <f>SUM(L53:N53)</f>
        <v>1.3296349173201087</v>
      </c>
      <c r="P53" s="300"/>
      <c r="Q53" s="300">
        <v>0.76839290324726206</v>
      </c>
      <c r="R53" s="300">
        <v>0.20729496774994788</v>
      </c>
      <c r="S53" s="300">
        <v>0.3132240000011664</v>
      </c>
      <c r="T53" s="300">
        <f>SUM(Q53:S53)</f>
        <v>1.2889118709983762</v>
      </c>
      <c r="U53" s="300"/>
      <c r="V53" s="300">
        <v>0.79377895548490884</v>
      </c>
      <c r="W53" s="300">
        <v>0.21011795880470138</v>
      </c>
      <c r="X53" s="300">
        <v>0.31248311823088004</v>
      </c>
      <c r="Y53" s="300">
        <f>SUM(V53:X53)</f>
        <v>1.3163800325204902</v>
      </c>
    </row>
    <row r="54" spans="1:25" x14ac:dyDescent="0.2">
      <c r="A54" s="260" t="s">
        <v>364</v>
      </c>
      <c r="B54" s="300">
        <v>3.2243535158755789</v>
      </c>
      <c r="C54" s="300">
        <v>4.8321813107067395E-2</v>
      </c>
      <c r="D54" s="300">
        <v>0.3398634188495599</v>
      </c>
      <c r="E54" s="300">
        <f t="shared" ref="E54:E55" si="74">SUM(B54:D54)</f>
        <v>3.6125387478322062</v>
      </c>
      <c r="F54" s="300"/>
      <c r="G54" s="300">
        <v>1.9000767013765063</v>
      </c>
      <c r="H54" s="300">
        <v>3.8688290019610425E-2</v>
      </c>
      <c r="I54" s="300">
        <v>0.40350798867431847</v>
      </c>
      <c r="J54" s="300">
        <f t="shared" ref="J54:J55" si="75">SUM(G54:I54)</f>
        <v>2.3422729800704349</v>
      </c>
      <c r="K54" s="300"/>
      <c r="L54" s="300">
        <v>2.5610404019178201</v>
      </c>
      <c r="M54" s="300">
        <v>3.9324680762066203E-2</v>
      </c>
      <c r="N54" s="300">
        <v>0</v>
      </c>
      <c r="O54" s="300">
        <f t="shared" ref="O54:O55" si="76">SUM(L54:N54)</f>
        <v>2.6003650826798865</v>
      </c>
      <c r="P54" s="300"/>
      <c r="Q54" s="300">
        <v>2.4614647741628226</v>
      </c>
      <c r="R54" s="300">
        <v>3.8623354838804601E-2</v>
      </c>
      <c r="S54" s="300">
        <v>0</v>
      </c>
      <c r="T54" s="300">
        <f t="shared" ref="T54:T55" si="77">SUM(Q54:S54)</f>
        <v>2.500088129001627</v>
      </c>
      <c r="U54" s="300"/>
      <c r="V54" s="300">
        <v>2.4632942986186381</v>
      </c>
      <c r="W54" s="300">
        <v>4.0325668860873659E-2</v>
      </c>
      <c r="X54" s="300">
        <v>0</v>
      </c>
      <c r="Y54" s="300">
        <f t="shared" ref="Y54:Y55" si="78">SUM(V54:X54)</f>
        <v>2.5036199674795117</v>
      </c>
    </row>
    <row r="55" spans="1:25" x14ac:dyDescent="0.2">
      <c r="A55" s="264" t="s">
        <v>363</v>
      </c>
      <c r="B55" s="301">
        <f>SUM(B53:B54)</f>
        <v>4.1969105409996992</v>
      </c>
      <c r="C55" s="301">
        <f t="shared" ref="C55" si="79">SUM(C53:C54)</f>
        <v>0.30990389473002022</v>
      </c>
      <c r="D55" s="301">
        <f t="shared" ref="D55" si="80">SUM(D53:D54)</f>
        <v>0.34018556427027502</v>
      </c>
      <c r="E55" s="301">
        <f t="shared" si="74"/>
        <v>4.8469999999999942</v>
      </c>
      <c r="F55" s="301"/>
      <c r="G55" s="301">
        <f>SUM(G53:G54)</f>
        <v>2.4718554454381954</v>
      </c>
      <c r="H55" s="301">
        <f t="shared" ref="H55" si="81">SUM(H53:H54)</f>
        <v>0.19748119122876817</v>
      </c>
      <c r="I55" s="301">
        <f t="shared" ref="I55" si="82">SUM(I53:I54)</f>
        <v>0.40366336333303321</v>
      </c>
      <c r="J55" s="301">
        <f t="shared" si="75"/>
        <v>3.0729999999999968</v>
      </c>
      <c r="K55" s="301"/>
      <c r="L55" s="301">
        <f>SUM(L53:L54)</f>
        <v>3.3480276323987743</v>
      </c>
      <c r="M55" s="301">
        <f t="shared" ref="M55" si="83">SUM(M53:M54)</f>
        <v>0.25355369479402667</v>
      </c>
      <c r="N55" s="301">
        <f t="shared" ref="N55" si="84">SUM(N53:N54)</f>
        <v>0.32841867280719417</v>
      </c>
      <c r="O55" s="301">
        <f t="shared" si="76"/>
        <v>3.9299999999999953</v>
      </c>
      <c r="P55" s="301"/>
      <c r="Q55" s="301">
        <f>SUM(Q53:Q54)</f>
        <v>3.2298576774100844</v>
      </c>
      <c r="R55" s="301">
        <f t="shared" ref="R55" si="85">SUM(R53:R54)</f>
        <v>0.24591832258875249</v>
      </c>
      <c r="S55" s="301">
        <f t="shared" ref="S55" si="86">SUM(S53:S54)</f>
        <v>0.3132240000011664</v>
      </c>
      <c r="T55" s="301">
        <f t="shared" si="77"/>
        <v>3.7890000000000037</v>
      </c>
      <c r="U55" s="301"/>
      <c r="V55" s="301">
        <f>SUM(V53:V54)</f>
        <v>3.2570732541035472</v>
      </c>
      <c r="W55" s="301">
        <f t="shared" ref="W55" si="87">SUM(W53:W54)</f>
        <v>0.25044362766557504</v>
      </c>
      <c r="X55" s="301">
        <f t="shared" ref="X55" si="88">SUM(X53:X54)</f>
        <v>0.31248311823088004</v>
      </c>
      <c r="Y55" s="301">
        <f t="shared" si="78"/>
        <v>3.8200000000000025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0.46542661960081494</v>
      </c>
      <c r="C62" s="300">
        <v>0.16399597707721214</v>
      </c>
      <c r="D62" s="300">
        <v>7.3747884170901667E-2</v>
      </c>
      <c r="E62" s="300">
        <f>SUM(B62:D62)</f>
        <v>0.70317048084892875</v>
      </c>
      <c r="F62" s="300"/>
      <c r="G62" s="300">
        <v>0.60455974877756424</v>
      </c>
      <c r="H62" s="300">
        <v>0.14636374536134589</v>
      </c>
      <c r="I62" s="300">
        <v>0.10730510990740794</v>
      </c>
      <c r="J62" s="300">
        <f>SUM(G62:I62)</f>
        <v>0.85822860404631807</v>
      </c>
      <c r="K62" s="300"/>
      <c r="L62" s="300">
        <v>0.52941092960029712</v>
      </c>
      <c r="M62" s="300">
        <v>0.12700241778020788</v>
      </c>
      <c r="N62" s="300">
        <v>8.6469731253999895E-3</v>
      </c>
      <c r="O62" s="300">
        <f>SUM(L62:N62)</f>
        <v>0.66506032050590491</v>
      </c>
      <c r="P62" s="300"/>
      <c r="Q62" s="300">
        <v>0.58092905980841814</v>
      </c>
      <c r="R62" s="300">
        <v>0.13572016270971454</v>
      </c>
      <c r="S62" s="300">
        <v>9.0338401177429521E-3</v>
      </c>
      <c r="T62" s="300">
        <f>SUM(Q62:S62)</f>
        <v>0.72568306263587568</v>
      </c>
      <c r="U62" s="300"/>
      <c r="V62" s="300">
        <v>0.67934142943320364</v>
      </c>
      <c r="W62" s="300">
        <v>0.1506433162128071</v>
      </c>
      <c r="X62" s="300">
        <v>9.5056139174222662E-3</v>
      </c>
      <c r="Y62" s="300">
        <f>SUM(V62:X62)</f>
        <v>0.83949035956343299</v>
      </c>
    </row>
    <row r="63" spans="1:25" x14ac:dyDescent="0.2">
      <c r="A63" s="260" t="s">
        <v>364</v>
      </c>
      <c r="B63" s="300">
        <v>1.8889720672549002</v>
      </c>
      <c r="C63" s="300">
        <v>5.8857451896173266E-2</v>
      </c>
      <c r="D63" s="300">
        <v>0</v>
      </c>
      <c r="E63" s="300">
        <f t="shared" ref="E63:E64" si="89">SUM(B63:D63)</f>
        <v>1.9478295191510735</v>
      </c>
      <c r="F63" s="300"/>
      <c r="G63" s="300">
        <v>2.6255257208163902</v>
      </c>
      <c r="H63" s="300">
        <v>6.049842991787064E-2</v>
      </c>
      <c r="I63" s="300">
        <v>0.17374724521942467</v>
      </c>
      <c r="J63" s="300">
        <f t="shared" ref="J63:J64" si="90">SUM(G63:I63)</f>
        <v>2.8597713959536857</v>
      </c>
      <c r="K63" s="300"/>
      <c r="L63" s="300">
        <v>2.3483017265472266</v>
      </c>
      <c r="M63" s="300">
        <v>0.32328870772884882</v>
      </c>
      <c r="N63" s="300">
        <v>0.15034924521800627</v>
      </c>
      <c r="O63" s="300">
        <f t="shared" ref="O63:O64" si="91">SUM(L63:N63)</f>
        <v>2.8219396794940814</v>
      </c>
      <c r="P63" s="300"/>
      <c r="Q63" s="300">
        <v>2.462624816082192</v>
      </c>
      <c r="R63" s="300">
        <v>0.34286080258792101</v>
      </c>
      <c r="S63" s="300">
        <v>0.15283131869401381</v>
      </c>
      <c r="T63" s="300">
        <f t="shared" ref="T63:T64" si="92">SUM(Q63:S63)</f>
        <v>2.9583169373641267</v>
      </c>
      <c r="U63" s="300"/>
      <c r="V63" s="300">
        <v>2.6378078620499865</v>
      </c>
      <c r="W63" s="300">
        <v>0.37299202436975792</v>
      </c>
      <c r="X63" s="300">
        <v>0.15270975401681527</v>
      </c>
      <c r="Y63" s="300">
        <f t="shared" ref="Y63:Y64" si="93">SUM(V63:X63)</f>
        <v>3.1635096404365597</v>
      </c>
    </row>
    <row r="64" spans="1:25" x14ac:dyDescent="0.2">
      <c r="A64" s="264" t="s">
        <v>363</v>
      </c>
      <c r="B64" s="301">
        <f>SUM(B62:B63)</f>
        <v>2.3543986868557152</v>
      </c>
      <c r="C64" s="301">
        <f t="shared" ref="C64" si="94">SUM(C62:C63)</f>
        <v>0.22285342897338539</v>
      </c>
      <c r="D64" s="301">
        <f t="shared" ref="D64" si="95">SUM(D62:D63)</f>
        <v>7.3747884170901667E-2</v>
      </c>
      <c r="E64" s="301">
        <f t="shared" si="89"/>
        <v>2.6510000000000025</v>
      </c>
      <c r="F64" s="301"/>
      <c r="G64" s="301">
        <f>SUM(G62:G63)</f>
        <v>3.2300854695939547</v>
      </c>
      <c r="H64" s="301">
        <f t="shared" ref="H64" si="96">SUM(H62:H63)</f>
        <v>0.20686217527921652</v>
      </c>
      <c r="I64" s="301">
        <f t="shared" ref="I64" si="97">SUM(I62:I63)</f>
        <v>0.28105235512683258</v>
      </c>
      <c r="J64" s="301">
        <f t="shared" si="90"/>
        <v>3.718000000000004</v>
      </c>
      <c r="K64" s="301"/>
      <c r="L64" s="301">
        <f>SUM(L62:L63)</f>
        <v>2.8777126561475237</v>
      </c>
      <c r="M64" s="301">
        <f t="shared" ref="M64" si="98">SUM(M62:M63)</f>
        <v>0.4502911255090567</v>
      </c>
      <c r="N64" s="301">
        <f t="shared" ref="N64" si="99">SUM(N62:N63)</f>
        <v>0.15899621834340627</v>
      </c>
      <c r="O64" s="301">
        <f t="shared" si="91"/>
        <v>3.4869999999999863</v>
      </c>
      <c r="P64" s="301"/>
      <c r="Q64" s="301">
        <f>SUM(Q62:Q63)</f>
        <v>3.04355387589061</v>
      </c>
      <c r="R64" s="301">
        <f t="shared" ref="R64" si="100">SUM(R62:R63)</f>
        <v>0.47858096529763555</v>
      </c>
      <c r="S64" s="301">
        <f t="shared" ref="S64" si="101">SUM(S62:S63)</f>
        <v>0.16186515881175675</v>
      </c>
      <c r="T64" s="301">
        <f t="shared" si="92"/>
        <v>3.6840000000000024</v>
      </c>
      <c r="U64" s="301"/>
      <c r="V64" s="301">
        <f>SUM(V62:V63)</f>
        <v>3.3171492914831902</v>
      </c>
      <c r="W64" s="301">
        <f t="shared" ref="W64" si="102">SUM(W62:W63)</f>
        <v>0.523635340582565</v>
      </c>
      <c r="X64" s="301">
        <f t="shared" ref="X64" si="103">SUM(X62:X63)</f>
        <v>0.16221536793423755</v>
      </c>
      <c r="Y64" s="301">
        <f t="shared" si="93"/>
        <v>4.002999999999993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3.1260918831214743</v>
      </c>
      <c r="C71" s="300">
        <v>2.1997134501725255</v>
      </c>
      <c r="D71" s="300">
        <v>1.2296570866783949</v>
      </c>
      <c r="E71" s="300">
        <f>SUM(B71:D71)</f>
        <v>6.5554624199723941</v>
      </c>
      <c r="F71" s="300"/>
      <c r="G71" s="300">
        <v>4.5280363593848811</v>
      </c>
      <c r="H71" s="300">
        <v>2.9306197261530227</v>
      </c>
      <c r="I71" s="300">
        <v>1.8726902758056754</v>
      </c>
      <c r="J71" s="300">
        <f>SUM(G71:I71)</f>
        <v>9.331346361343579</v>
      </c>
      <c r="K71" s="300"/>
      <c r="L71" s="300">
        <v>4.4677860378491001</v>
      </c>
      <c r="M71" s="300">
        <v>3.5175871015705376</v>
      </c>
      <c r="N71" s="300">
        <v>1.4746593882899404</v>
      </c>
      <c r="O71" s="300">
        <f>SUM(L71:N71)</f>
        <v>9.4600325277095774</v>
      </c>
      <c r="P71" s="300"/>
      <c r="Q71" s="300">
        <v>4.8124539054683817</v>
      </c>
      <c r="R71" s="300">
        <v>3.8140859787320713</v>
      </c>
      <c r="S71" s="300">
        <v>1.595646167552182</v>
      </c>
      <c r="T71" s="300">
        <f>SUM(Q71:S71)</f>
        <v>10.222186051752635</v>
      </c>
      <c r="U71" s="300"/>
      <c r="V71" s="300">
        <v>5.3012135926312425</v>
      </c>
      <c r="W71" s="300">
        <v>4.2484802982593166</v>
      </c>
      <c r="X71" s="300">
        <v>1.8069748323065908</v>
      </c>
      <c r="Y71" s="300">
        <f>SUM(V71:X71)</f>
        <v>11.356668723197149</v>
      </c>
    </row>
    <row r="72" spans="1:25" x14ac:dyDescent="0.2">
      <c r="A72" s="260" t="s">
        <v>364</v>
      </c>
      <c r="B72" s="300">
        <v>19.655649164098154</v>
      </c>
      <c r="C72" s="300">
        <v>0.96367154974769997</v>
      </c>
      <c r="D72" s="300">
        <v>16.489216866181842</v>
      </c>
      <c r="E72" s="300">
        <f t="shared" ref="E72:E73" si="104">SUM(B72:D72)</f>
        <v>37.108537580027701</v>
      </c>
      <c r="F72" s="300"/>
      <c r="G72" s="300">
        <v>24.93008368747067</v>
      </c>
      <c r="H72" s="300">
        <v>0.94609953313588302</v>
      </c>
      <c r="I72" s="300">
        <v>17.898470418049889</v>
      </c>
      <c r="J72" s="300">
        <f t="shared" ref="J72:J73" si="105">SUM(G72:I72)</f>
        <v>43.774653638656446</v>
      </c>
      <c r="K72" s="300"/>
      <c r="L72" s="300">
        <v>23.972161738098137</v>
      </c>
      <c r="M72" s="300">
        <v>1.7728305805116029</v>
      </c>
      <c r="N72" s="300">
        <v>19.614975153680792</v>
      </c>
      <c r="O72" s="300">
        <f t="shared" ref="O72:O73" si="106">SUM(L72:N72)</f>
        <v>45.359967472290535</v>
      </c>
      <c r="P72" s="300"/>
      <c r="Q72" s="300">
        <v>25.385803258539287</v>
      </c>
      <c r="R72" s="300">
        <v>1.9360589809869959</v>
      </c>
      <c r="S72" s="300">
        <v>21.24795170872094</v>
      </c>
      <c r="T72" s="300">
        <f t="shared" ref="T72:T73" si="107">SUM(Q72:S72)</f>
        <v>48.569813948247223</v>
      </c>
      <c r="U72" s="300"/>
      <c r="V72" s="300">
        <v>26.714383788503952</v>
      </c>
      <c r="W72" s="300">
        <v>2.1804037295889156</v>
      </c>
      <c r="X72" s="300">
        <v>23.599543758709967</v>
      </c>
      <c r="Y72" s="300">
        <f t="shared" ref="Y72:Y73" si="108">SUM(V72:X72)</f>
        <v>52.494331276802839</v>
      </c>
    </row>
    <row r="73" spans="1:25" x14ac:dyDescent="0.2">
      <c r="A73" s="264" t="s">
        <v>363</v>
      </c>
      <c r="B73" s="301">
        <f>SUM(B71:B72)</f>
        <v>22.781741047219629</v>
      </c>
      <c r="C73" s="301">
        <f t="shared" ref="C73" si="109">SUM(C71:C72)</f>
        <v>3.1633849999202255</v>
      </c>
      <c r="D73" s="301">
        <f t="shared" ref="D73" si="110">SUM(D71:D72)</f>
        <v>17.718873952860235</v>
      </c>
      <c r="E73" s="301">
        <f t="shared" si="104"/>
        <v>43.664000000000087</v>
      </c>
      <c r="F73" s="301"/>
      <c r="G73" s="301">
        <f>SUM(G71:G72)</f>
        <v>29.458120046855552</v>
      </c>
      <c r="H73" s="301">
        <f t="shared" ref="H73" si="111">SUM(H71:H72)</f>
        <v>3.8767192592889055</v>
      </c>
      <c r="I73" s="301">
        <f t="shared" ref="I73" si="112">SUM(I71:I72)</f>
        <v>19.771160693855563</v>
      </c>
      <c r="J73" s="301">
        <f t="shared" si="105"/>
        <v>53.106000000000023</v>
      </c>
      <c r="K73" s="301"/>
      <c r="L73" s="301">
        <f>SUM(L71:L72)</f>
        <v>28.439947775947239</v>
      </c>
      <c r="M73" s="301">
        <f t="shared" ref="M73" si="113">SUM(M71:M72)</f>
        <v>5.2904176820821407</v>
      </c>
      <c r="N73" s="301">
        <f t="shared" ref="N73" si="114">SUM(N71:N72)</f>
        <v>21.089634541970732</v>
      </c>
      <c r="O73" s="301">
        <f t="shared" si="106"/>
        <v>54.820000000000114</v>
      </c>
      <c r="P73" s="301"/>
      <c r="Q73" s="301">
        <f>SUM(Q71:Q72)</f>
        <v>30.198257164007668</v>
      </c>
      <c r="R73" s="301">
        <f t="shared" ref="R73" si="115">SUM(R71:R72)</f>
        <v>5.7501449597190675</v>
      </c>
      <c r="S73" s="301">
        <f t="shared" ref="S73" si="116">SUM(S71:S72)</f>
        <v>22.843597876273122</v>
      </c>
      <c r="T73" s="301">
        <f t="shared" si="107"/>
        <v>58.791999999999859</v>
      </c>
      <c r="U73" s="301"/>
      <c r="V73" s="301">
        <f>SUM(V71:V72)</f>
        <v>32.015597381135194</v>
      </c>
      <c r="W73" s="301">
        <f t="shared" ref="W73" si="117">SUM(W71:W72)</f>
        <v>6.4288840278482322</v>
      </c>
      <c r="X73" s="301">
        <f t="shared" ref="X73" si="118">SUM(X71:X72)</f>
        <v>25.406518591016557</v>
      </c>
      <c r="Y73" s="301">
        <f t="shared" si="108"/>
        <v>63.850999999999985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18.880504116739946</v>
      </c>
      <c r="C80" s="300">
        <v>23.573074198387431</v>
      </c>
      <c r="D80" s="300">
        <v>2.3686417533536672</v>
      </c>
      <c r="E80" s="300">
        <f>SUM(B80:D80)</f>
        <v>44.822220068481037</v>
      </c>
      <c r="F80" s="300"/>
      <c r="G80" s="300">
        <v>19.137641576929447</v>
      </c>
      <c r="H80" s="300">
        <v>22.660115949148647</v>
      </c>
      <c r="I80" s="300">
        <v>1.7575550696068543</v>
      </c>
      <c r="J80" s="300">
        <f>SUM(G80:I80)</f>
        <v>43.555312595684946</v>
      </c>
      <c r="K80" s="300"/>
      <c r="L80" s="300">
        <v>20.511330909682588</v>
      </c>
      <c r="M80" s="300">
        <v>23.165077695569188</v>
      </c>
      <c r="N80" s="300">
        <v>2.1386490903067634</v>
      </c>
      <c r="O80" s="300">
        <f>SUM(L80:N80)</f>
        <v>45.815057695558544</v>
      </c>
      <c r="P80" s="300"/>
      <c r="Q80" s="300">
        <v>21.468183067778259</v>
      </c>
      <c r="R80" s="300">
        <v>22.365190285871421</v>
      </c>
      <c r="S80" s="300">
        <v>2.2112242165108937</v>
      </c>
      <c r="T80" s="300">
        <f>SUM(Q80:S80)</f>
        <v>46.044597570160569</v>
      </c>
      <c r="U80" s="300"/>
      <c r="V80" s="300">
        <v>23.175027431972936</v>
      </c>
      <c r="W80" s="300">
        <v>20.840124758459215</v>
      </c>
      <c r="X80" s="300">
        <v>2.3592477481012861</v>
      </c>
      <c r="Y80" s="300">
        <f>SUM(V80:X80)</f>
        <v>46.374399938533436</v>
      </c>
    </row>
    <row r="81" spans="1:25" x14ac:dyDescent="0.2">
      <c r="A81" s="260" t="s">
        <v>364</v>
      </c>
      <c r="B81" s="300">
        <v>33.124979840214678</v>
      </c>
      <c r="C81" s="300">
        <v>10.965967742112205</v>
      </c>
      <c r="D81" s="300">
        <v>3.3848323491919849</v>
      </c>
      <c r="E81" s="300">
        <f t="shared" ref="E81:E82" si="119">SUM(B81:D81)</f>
        <v>47.475779931518872</v>
      </c>
      <c r="F81" s="300"/>
      <c r="G81" s="300">
        <v>35.45840205094725</v>
      </c>
      <c r="H81" s="300">
        <v>9.9937619315949462</v>
      </c>
      <c r="I81" s="300">
        <v>2.8905234217728903</v>
      </c>
      <c r="J81" s="300">
        <f t="shared" ref="J81:J82" si="120">SUM(G81:I81)</f>
        <v>48.342687404315086</v>
      </c>
      <c r="K81" s="300"/>
      <c r="L81" s="300">
        <v>32.777148761905465</v>
      </c>
      <c r="M81" s="300">
        <v>11.835397133107316</v>
      </c>
      <c r="N81" s="300">
        <v>2.6813964094288281</v>
      </c>
      <c r="O81" s="300">
        <f t="shared" ref="O81:O82" si="121">SUM(L81:N81)</f>
        <v>47.293942304441607</v>
      </c>
      <c r="P81" s="300"/>
      <c r="Q81" s="300">
        <v>33.447039097210322</v>
      </c>
      <c r="R81" s="300">
        <v>11.873347597222155</v>
      </c>
      <c r="S81" s="300">
        <v>2.7270157354069084</v>
      </c>
      <c r="T81" s="300">
        <f t="shared" ref="T81:T82" si="122">SUM(Q81:S81)</f>
        <v>48.047402429839387</v>
      </c>
      <c r="U81" s="300"/>
      <c r="V81" s="300">
        <v>34.149465453360143</v>
      </c>
      <c r="W81" s="300">
        <v>11.985314695588309</v>
      </c>
      <c r="X81" s="300">
        <v>2.7878199125180823</v>
      </c>
      <c r="Y81" s="300">
        <f t="shared" ref="Y81:Y82" si="123">SUM(V81:X81)</f>
        <v>48.922600061466532</v>
      </c>
    </row>
    <row r="82" spans="1:25" x14ac:dyDescent="0.2">
      <c r="A82" s="264" t="s">
        <v>363</v>
      </c>
      <c r="B82" s="301">
        <f>SUM(B80:B81)</f>
        <v>52.00548395695462</v>
      </c>
      <c r="C82" s="301">
        <f t="shared" ref="C82" si="124">SUM(C80:C81)</f>
        <v>34.539041940499636</v>
      </c>
      <c r="D82" s="301">
        <f t="shared" ref="D82" si="125">SUM(D80:D81)</f>
        <v>5.7534741025456526</v>
      </c>
      <c r="E82" s="301">
        <f t="shared" si="119"/>
        <v>92.297999999999917</v>
      </c>
      <c r="F82" s="301"/>
      <c r="G82" s="301">
        <f>SUM(G80:G81)</f>
        <v>54.596043627876696</v>
      </c>
      <c r="H82" s="301">
        <f t="shared" ref="H82" si="126">SUM(H80:H81)</f>
        <v>32.653877880743593</v>
      </c>
      <c r="I82" s="301">
        <f t="shared" ref="I82" si="127">SUM(I80:I81)</f>
        <v>4.6480784913797448</v>
      </c>
      <c r="J82" s="301">
        <f t="shared" si="120"/>
        <v>91.898000000000039</v>
      </c>
      <c r="K82" s="301"/>
      <c r="L82" s="301">
        <f>SUM(L80:L81)</f>
        <v>53.28847967158805</v>
      </c>
      <c r="M82" s="301">
        <f t="shared" ref="M82" si="128">SUM(M80:M81)</f>
        <v>35.000474828676502</v>
      </c>
      <c r="N82" s="301">
        <f t="shared" ref="N82" si="129">SUM(N80:N81)</f>
        <v>4.8200454997355919</v>
      </c>
      <c r="O82" s="301">
        <f t="shared" si="121"/>
        <v>93.109000000000151</v>
      </c>
      <c r="P82" s="301"/>
      <c r="Q82" s="301">
        <f>SUM(Q80:Q81)</f>
        <v>54.915222164988577</v>
      </c>
      <c r="R82" s="301">
        <f t="shared" ref="R82" si="130">SUM(R80:R81)</f>
        <v>34.238537883093578</v>
      </c>
      <c r="S82" s="301">
        <f t="shared" ref="S82" si="131">SUM(S80:S81)</f>
        <v>4.9382399519178026</v>
      </c>
      <c r="T82" s="301">
        <f t="shared" si="122"/>
        <v>94.091999999999956</v>
      </c>
      <c r="U82" s="301"/>
      <c r="V82" s="301">
        <f>SUM(V80:V81)</f>
        <v>57.324492885333079</v>
      </c>
      <c r="W82" s="301">
        <f t="shared" ref="W82" si="132">SUM(W80:W81)</f>
        <v>32.825439454047526</v>
      </c>
      <c r="X82" s="301">
        <f t="shared" ref="X82" si="133">SUM(X80:X81)</f>
        <v>5.1470676606193688</v>
      </c>
      <c r="Y82" s="301">
        <f t="shared" si="123"/>
        <v>95.296999999999969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2.9242383105581875</v>
      </c>
      <c r="C89" s="300">
        <v>1.6140770409600695</v>
      </c>
      <c r="D89" s="300">
        <v>0.28339444945231596</v>
      </c>
      <c r="E89" s="300">
        <f>SUM(B89:D89)</f>
        <v>4.8217098009705728</v>
      </c>
      <c r="F89" s="300"/>
      <c r="G89" s="300">
        <v>3.2566320733568346</v>
      </c>
      <c r="H89" s="300">
        <v>1.9426213494879028</v>
      </c>
      <c r="I89" s="300">
        <v>0.43458790652953666</v>
      </c>
      <c r="J89" s="300">
        <f>SUM(G89:I89)</f>
        <v>5.633841329374274</v>
      </c>
      <c r="K89" s="300"/>
      <c r="L89" s="300">
        <v>3.1241361898996511</v>
      </c>
      <c r="M89" s="300">
        <v>1.8767863736609971</v>
      </c>
      <c r="N89" s="300">
        <v>0.17284947477225182</v>
      </c>
      <c r="O89" s="300">
        <f>SUM(L89:N89)</f>
        <v>5.1737720383329</v>
      </c>
      <c r="P89" s="300"/>
      <c r="Q89" s="300">
        <v>3.2704691595470066</v>
      </c>
      <c r="R89" s="300">
        <v>2.0195763548554546</v>
      </c>
      <c r="S89" s="300">
        <v>0.17502481334991143</v>
      </c>
      <c r="T89" s="300">
        <f>SUM(Q89:S89)</f>
        <v>5.4650703277523727</v>
      </c>
      <c r="U89" s="300"/>
      <c r="V89" s="300">
        <v>3.3797951793776586</v>
      </c>
      <c r="W89" s="300">
        <v>2.1773810274445964</v>
      </c>
      <c r="X89" s="300">
        <v>0.17191118859268073</v>
      </c>
      <c r="Y89" s="300">
        <f>SUM(V89:X89)</f>
        <v>5.7290873954149362</v>
      </c>
    </row>
    <row r="90" spans="1:25" x14ac:dyDescent="0.2">
      <c r="A90" s="260" t="s">
        <v>364</v>
      </c>
      <c r="B90" s="300">
        <v>12.180455605794634</v>
      </c>
      <c r="C90" s="300">
        <v>1.2402886713911703</v>
      </c>
      <c r="D90" s="300">
        <v>3.3165459218436286</v>
      </c>
      <c r="E90" s="300">
        <f t="shared" ref="E90:E91" si="134">SUM(B90:D90)</f>
        <v>16.737290199029431</v>
      </c>
      <c r="F90" s="300"/>
      <c r="G90" s="300">
        <v>11.413534880275375</v>
      </c>
      <c r="H90" s="300">
        <v>1.7130692974605459</v>
      </c>
      <c r="I90" s="300">
        <v>3.9935544928897428</v>
      </c>
      <c r="J90" s="300">
        <f t="shared" ref="J90:J91" si="135">SUM(G90:I90)</f>
        <v>17.120158670625663</v>
      </c>
      <c r="K90" s="300"/>
      <c r="L90" s="300">
        <v>11.484478026253207</v>
      </c>
      <c r="M90" s="300">
        <v>1.8514728986245892</v>
      </c>
      <c r="N90" s="300">
        <v>1.9552770367893153</v>
      </c>
      <c r="O90" s="300">
        <f t="shared" ref="O90:O91" si="136">SUM(L90:N90)</f>
        <v>15.291227961667111</v>
      </c>
      <c r="P90" s="300"/>
      <c r="Q90" s="300">
        <v>11.985972784579831</v>
      </c>
      <c r="R90" s="300">
        <v>1.9537855196261047</v>
      </c>
      <c r="S90" s="300">
        <v>2.0511713680417096</v>
      </c>
      <c r="T90" s="300">
        <f t="shared" ref="T90:T91" si="137">SUM(Q90:S90)</f>
        <v>15.990929672247644</v>
      </c>
      <c r="U90" s="300"/>
      <c r="V90" s="300">
        <v>11.783195888100032</v>
      </c>
      <c r="W90" s="300">
        <v>2.0263922886181316</v>
      </c>
      <c r="X90" s="300">
        <v>2.1143244278669053</v>
      </c>
      <c r="Y90" s="300">
        <f t="shared" ref="Y90:Y91" si="138">SUM(V90:X90)</f>
        <v>15.92391260458507</v>
      </c>
    </row>
    <row r="91" spans="1:25" x14ac:dyDescent="0.2">
      <c r="A91" s="264" t="s">
        <v>363</v>
      </c>
      <c r="B91" s="301">
        <f>SUM(B89:B90)</f>
        <v>15.104693916352822</v>
      </c>
      <c r="C91" s="301">
        <f t="shared" ref="C91" si="139">SUM(C89:C90)</f>
        <v>2.8543657123512398</v>
      </c>
      <c r="D91" s="301">
        <f t="shared" ref="D91" si="140">SUM(D89:D90)</f>
        <v>3.5999403712959444</v>
      </c>
      <c r="E91" s="301">
        <f t="shared" si="134"/>
        <v>21.559000000000005</v>
      </c>
      <c r="F91" s="301"/>
      <c r="G91" s="301">
        <f>SUM(G89:G90)</f>
        <v>14.67016695363221</v>
      </c>
      <c r="H91" s="301">
        <f t="shared" ref="H91" si="141">SUM(H89:H90)</f>
        <v>3.6556906469484485</v>
      </c>
      <c r="I91" s="301">
        <f t="shared" ref="I91" si="142">SUM(I89:I90)</f>
        <v>4.4281423994192792</v>
      </c>
      <c r="J91" s="301">
        <f t="shared" si="135"/>
        <v>22.753999999999937</v>
      </c>
      <c r="K91" s="301"/>
      <c r="L91" s="301">
        <f>SUM(L89:L90)</f>
        <v>14.608614216152858</v>
      </c>
      <c r="M91" s="301">
        <f t="shared" ref="M91" si="143">SUM(M89:M90)</f>
        <v>3.7282592722855865</v>
      </c>
      <c r="N91" s="301">
        <f t="shared" ref="N91" si="144">SUM(N89:N90)</f>
        <v>2.1281265115615673</v>
      </c>
      <c r="O91" s="301">
        <f t="shared" si="136"/>
        <v>20.465000000000014</v>
      </c>
      <c r="P91" s="301"/>
      <c r="Q91" s="301">
        <f>SUM(Q89:Q90)</f>
        <v>15.256441944126838</v>
      </c>
      <c r="R91" s="301">
        <f t="shared" ref="R91" si="145">SUM(R89:R90)</f>
        <v>3.9733618744815593</v>
      </c>
      <c r="S91" s="301">
        <f t="shared" ref="S91" si="146">SUM(S89:S90)</f>
        <v>2.2261961813916211</v>
      </c>
      <c r="T91" s="301">
        <f t="shared" si="137"/>
        <v>21.456000000000017</v>
      </c>
      <c r="U91" s="301"/>
      <c r="V91" s="301">
        <f>SUM(V89:V90)</f>
        <v>15.162991067477691</v>
      </c>
      <c r="W91" s="301">
        <f t="shared" ref="W91" si="147">SUM(W89:W90)</f>
        <v>4.203773316062728</v>
      </c>
      <c r="X91" s="301">
        <f t="shared" ref="X91" si="148">SUM(X89:X90)</f>
        <v>2.2862356164595861</v>
      </c>
      <c r="Y91" s="301">
        <f t="shared" si="138"/>
        <v>21.653000000000006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7.7042886038633522</v>
      </c>
      <c r="C98" s="300">
        <v>12.522648394746918</v>
      </c>
      <c r="D98" s="300">
        <v>0.87053961133684232</v>
      </c>
      <c r="E98" s="300">
        <f>SUM(B98:D98)</f>
        <v>21.097476609947112</v>
      </c>
      <c r="F98" s="300"/>
      <c r="G98" s="300">
        <v>8.0443370232306073</v>
      </c>
      <c r="H98" s="300">
        <v>13.392694678156881</v>
      </c>
      <c r="I98" s="300">
        <v>1.1475754835981309</v>
      </c>
      <c r="J98" s="300">
        <f>SUM(G98:I98)</f>
        <v>22.584607184985622</v>
      </c>
      <c r="K98" s="300"/>
      <c r="L98" s="300">
        <v>7.7262630843240538</v>
      </c>
      <c r="M98" s="300">
        <v>13.204365567684583</v>
      </c>
      <c r="N98" s="300">
        <v>0.75140439865658259</v>
      </c>
      <c r="O98" s="300">
        <f>SUM(L98:N98)</f>
        <v>21.682033050665218</v>
      </c>
      <c r="P98" s="300"/>
      <c r="Q98" s="300">
        <v>8.1591335875299844</v>
      </c>
      <c r="R98" s="300">
        <v>13.847405272175966</v>
      </c>
      <c r="S98" s="300">
        <v>0.80347089410763806</v>
      </c>
      <c r="T98" s="300">
        <f>SUM(Q98:S98)</f>
        <v>22.810009753813585</v>
      </c>
      <c r="U98" s="300"/>
      <c r="V98" s="300">
        <v>9.3323986755701664</v>
      </c>
      <c r="W98" s="300">
        <v>15.75457807814036</v>
      </c>
      <c r="X98" s="300">
        <v>0.92099850898412594</v>
      </c>
      <c r="Y98" s="300">
        <f>SUM(V98:X98)</f>
        <v>26.007975262694654</v>
      </c>
    </row>
    <row r="99" spans="1:25" x14ac:dyDescent="0.2">
      <c r="A99" s="260" t="s">
        <v>364</v>
      </c>
      <c r="B99" s="300">
        <v>10.201252910080662</v>
      </c>
      <c r="C99" s="300">
        <v>7.9821203948730854</v>
      </c>
      <c r="D99" s="300">
        <v>0.95715008509914135</v>
      </c>
      <c r="E99" s="300">
        <f t="shared" ref="E99:E100" si="149">SUM(B99:D99)</f>
        <v>19.140523390052888</v>
      </c>
      <c r="F99" s="300"/>
      <c r="G99" s="300">
        <v>10.658768544761152</v>
      </c>
      <c r="H99" s="300">
        <v>9.1754521556092996</v>
      </c>
      <c r="I99" s="300">
        <v>1.3831721146439748</v>
      </c>
      <c r="J99" s="300">
        <f t="shared" ref="J99:J100" si="150">SUM(G99:I99)</f>
        <v>21.217392815014428</v>
      </c>
      <c r="K99" s="300"/>
      <c r="L99" s="300">
        <v>9.0754872940272158</v>
      </c>
      <c r="M99" s="300">
        <v>9.4667623148241749</v>
      </c>
      <c r="N99" s="300">
        <v>0.49971734048342686</v>
      </c>
      <c r="O99" s="300">
        <f t="shared" ref="O99:O100" si="151">SUM(L99:N99)</f>
        <v>19.041966949334821</v>
      </c>
      <c r="P99" s="300"/>
      <c r="Q99" s="300">
        <v>9.6041218378755353</v>
      </c>
      <c r="R99" s="300">
        <v>9.8954115211148768</v>
      </c>
      <c r="S99" s="300">
        <v>0.53245688719597262</v>
      </c>
      <c r="T99" s="300">
        <f t="shared" ref="T99:T100" si="152">SUM(Q99:S99)</f>
        <v>20.031990246186385</v>
      </c>
      <c r="U99" s="300"/>
      <c r="V99" s="300">
        <v>11.095305434468866</v>
      </c>
      <c r="W99" s="300">
        <v>11.276532954665745</v>
      </c>
      <c r="X99" s="300">
        <v>0.61118634817078754</v>
      </c>
      <c r="Y99" s="300">
        <f t="shared" ref="Y99:Y100" si="153">SUM(V99:X99)</f>
        <v>22.983024737305396</v>
      </c>
    </row>
    <row r="100" spans="1:25" x14ac:dyDescent="0.2">
      <c r="A100" s="264" t="s">
        <v>363</v>
      </c>
      <c r="B100" s="301">
        <f>SUM(B98:B99)</f>
        <v>17.905541513944016</v>
      </c>
      <c r="C100" s="301">
        <f t="shared" ref="C100" si="154">SUM(C98:C99)</f>
        <v>20.504768789620002</v>
      </c>
      <c r="D100" s="301">
        <f t="shared" ref="D100" si="155">SUM(D98:D99)</f>
        <v>1.8276896964359837</v>
      </c>
      <c r="E100" s="301">
        <f t="shared" si="149"/>
        <v>40.238</v>
      </c>
      <c r="F100" s="301"/>
      <c r="G100" s="301">
        <f>SUM(G98:G99)</f>
        <v>18.703105567991759</v>
      </c>
      <c r="H100" s="301">
        <f t="shared" ref="H100" si="156">SUM(H98:H99)</f>
        <v>22.568146833766178</v>
      </c>
      <c r="I100" s="301">
        <f t="shared" ref="I100" si="157">SUM(I98:I99)</f>
        <v>2.5307475982421055</v>
      </c>
      <c r="J100" s="301">
        <f t="shared" si="150"/>
        <v>43.802000000000042</v>
      </c>
      <c r="K100" s="301"/>
      <c r="L100" s="301">
        <f>SUM(L98:L99)</f>
        <v>16.801750378351269</v>
      </c>
      <c r="M100" s="301">
        <f t="shared" ref="M100" si="158">SUM(M98:M99)</f>
        <v>22.671127882508756</v>
      </c>
      <c r="N100" s="301">
        <f t="shared" ref="N100" si="159">SUM(N98:N99)</f>
        <v>1.2511217391400096</v>
      </c>
      <c r="O100" s="301">
        <f t="shared" si="151"/>
        <v>40.724000000000039</v>
      </c>
      <c r="P100" s="301"/>
      <c r="Q100" s="301">
        <f>SUM(Q98:Q99)</f>
        <v>17.763255425405518</v>
      </c>
      <c r="R100" s="301">
        <f t="shared" ref="R100" si="160">SUM(R98:R99)</f>
        <v>23.742816793290842</v>
      </c>
      <c r="S100" s="301">
        <f t="shared" ref="S100" si="161">SUM(S98:S99)</f>
        <v>1.3359277813036106</v>
      </c>
      <c r="T100" s="301">
        <f t="shared" si="152"/>
        <v>42.84199999999997</v>
      </c>
      <c r="U100" s="301"/>
      <c r="V100" s="301">
        <f>SUM(V98:V99)</f>
        <v>20.427704110039031</v>
      </c>
      <c r="W100" s="301">
        <f t="shared" ref="W100" si="162">SUM(W98:W99)</f>
        <v>27.031111032806105</v>
      </c>
      <c r="X100" s="301">
        <f t="shared" ref="X100" si="163">SUM(X98:X99)</f>
        <v>1.5321848571549135</v>
      </c>
      <c r="Y100" s="301">
        <f t="shared" si="153"/>
        <v>48.991000000000057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1.7283573650841648</v>
      </c>
      <c r="C107" s="300">
        <v>0.61655813097543932</v>
      </c>
      <c r="D107" s="300">
        <v>0.58411434726142841</v>
      </c>
      <c r="E107" s="300">
        <f>SUM(B107:D107)</f>
        <v>2.9290298433210329</v>
      </c>
      <c r="F107" s="300"/>
      <c r="G107" s="300">
        <v>1.0639311708334287</v>
      </c>
      <c r="H107" s="300">
        <v>0.54702121521062463</v>
      </c>
      <c r="I107" s="300">
        <v>0.28091893335903012</v>
      </c>
      <c r="J107" s="300">
        <f>SUM(G107:I107)</f>
        <v>1.8918713194030834</v>
      </c>
      <c r="K107" s="300"/>
      <c r="L107" s="300">
        <v>1.1652426207266029</v>
      </c>
      <c r="M107" s="300">
        <v>0.57134322075997757</v>
      </c>
      <c r="N107" s="300">
        <v>0.85269556273205582</v>
      </c>
      <c r="O107" s="300">
        <f>SUM(L107:N107)</f>
        <v>2.5892814042186361</v>
      </c>
      <c r="P107" s="300"/>
      <c r="Q107" s="300">
        <v>1.1186571836497832</v>
      </c>
      <c r="R107" s="300">
        <v>0.55675490221638591</v>
      </c>
      <c r="S107" s="300">
        <v>0.8106523753188174</v>
      </c>
      <c r="T107" s="300">
        <f>SUM(Q107:S107)</f>
        <v>2.4860644611849865</v>
      </c>
      <c r="U107" s="300"/>
      <c r="V107" s="300">
        <v>1.1028541197689554</v>
      </c>
      <c r="W107" s="300">
        <v>0.54551315251429766</v>
      </c>
      <c r="X107" s="300">
        <v>0.75841381780213113</v>
      </c>
      <c r="Y107" s="300">
        <f>SUM(V107:X107)</f>
        <v>2.4067810900853841</v>
      </c>
    </row>
    <row r="108" spans="1:25" x14ac:dyDescent="0.2">
      <c r="A108" s="260" t="s">
        <v>364</v>
      </c>
      <c r="B108" s="300">
        <v>2.2177914096706224</v>
      </c>
      <c r="C108" s="300">
        <v>0.57666616344936783</v>
      </c>
      <c r="D108" s="300">
        <v>1.1335125835589739</v>
      </c>
      <c r="E108" s="300">
        <f t="shared" ref="E108:E109" si="164">SUM(B108:D108)</f>
        <v>3.9279701566789642</v>
      </c>
      <c r="F108" s="300"/>
      <c r="G108" s="300">
        <v>1.4431896542459151</v>
      </c>
      <c r="H108" s="300">
        <v>0.50974060813810718</v>
      </c>
      <c r="I108" s="300">
        <v>0.62719841821289879</v>
      </c>
      <c r="J108" s="300">
        <f t="shared" ref="J108:J109" si="165">SUM(G108:I108)</f>
        <v>2.5801286805969212</v>
      </c>
      <c r="K108" s="300"/>
      <c r="L108" s="300">
        <v>1.4163600841977995</v>
      </c>
      <c r="M108" s="300">
        <v>0.44680431627260092</v>
      </c>
      <c r="N108" s="300">
        <v>0.5065541953109628</v>
      </c>
      <c r="O108" s="300">
        <f t="shared" ref="O108:O109" si="166">SUM(L108:N108)</f>
        <v>2.3697185957813631</v>
      </c>
      <c r="P108" s="300"/>
      <c r="Q108" s="300">
        <v>1.3538804437517613</v>
      </c>
      <c r="R108" s="300">
        <v>0.44997670982470517</v>
      </c>
      <c r="S108" s="300">
        <v>0.49007838523854519</v>
      </c>
      <c r="T108" s="300">
        <f t="shared" ref="T108:T109" si="167">SUM(Q108:S108)</f>
        <v>2.2939355388150116</v>
      </c>
      <c r="U108" s="300"/>
      <c r="V108" s="300">
        <v>1.3095421954672373</v>
      </c>
      <c r="W108" s="300">
        <v>0.4690505117705257</v>
      </c>
      <c r="X108" s="300">
        <v>0.48362620267685263</v>
      </c>
      <c r="Y108" s="300">
        <f t="shared" ref="Y108:Y109" si="168">SUM(V108:X108)</f>
        <v>2.2622189099146155</v>
      </c>
    </row>
    <row r="109" spans="1:25" x14ac:dyDescent="0.2">
      <c r="A109" s="264" t="s">
        <v>363</v>
      </c>
      <c r="B109" s="301">
        <f>SUM(B107:B108)</f>
        <v>3.9461487747547874</v>
      </c>
      <c r="C109" s="301">
        <f t="shared" ref="C109" si="169">SUM(C107:C108)</f>
        <v>1.193224294424807</v>
      </c>
      <c r="D109" s="301">
        <f t="shared" ref="D109" si="170">SUM(D107:D108)</f>
        <v>1.7176269308204022</v>
      </c>
      <c r="E109" s="301">
        <f t="shared" si="164"/>
        <v>6.8569999999999967</v>
      </c>
      <c r="F109" s="301"/>
      <c r="G109" s="301">
        <f>SUM(G107:G108)</f>
        <v>2.507120825079344</v>
      </c>
      <c r="H109" s="301">
        <f t="shared" ref="H109" si="171">SUM(H107:H108)</f>
        <v>1.0567618233487317</v>
      </c>
      <c r="I109" s="301">
        <f t="shared" ref="I109" si="172">SUM(I107:I108)</f>
        <v>0.90811735157192897</v>
      </c>
      <c r="J109" s="301">
        <f t="shared" si="165"/>
        <v>4.4720000000000049</v>
      </c>
      <c r="K109" s="301"/>
      <c r="L109" s="301">
        <f>SUM(L107:L108)</f>
        <v>2.5816027049244026</v>
      </c>
      <c r="M109" s="301">
        <f t="shared" ref="M109" si="173">SUM(M107:M108)</f>
        <v>1.0181475370325785</v>
      </c>
      <c r="N109" s="301">
        <f t="shared" ref="N109" si="174">SUM(N107:N108)</f>
        <v>1.3592497580430187</v>
      </c>
      <c r="O109" s="301">
        <f t="shared" si="166"/>
        <v>4.9589999999999996</v>
      </c>
      <c r="P109" s="301"/>
      <c r="Q109" s="301">
        <f>SUM(Q107:Q108)</f>
        <v>2.4725376274015445</v>
      </c>
      <c r="R109" s="301">
        <f t="shared" ref="R109" si="175">SUM(R107:R108)</f>
        <v>1.006731612041091</v>
      </c>
      <c r="S109" s="301">
        <f t="shared" ref="S109" si="176">SUM(S107:S108)</f>
        <v>1.3007307605573626</v>
      </c>
      <c r="T109" s="301">
        <f t="shared" si="167"/>
        <v>4.7799999999999976</v>
      </c>
      <c r="U109" s="301"/>
      <c r="V109" s="301">
        <f>SUM(V107:V108)</f>
        <v>2.4123963152361929</v>
      </c>
      <c r="W109" s="301">
        <f t="shared" ref="W109" si="177">SUM(W107:W108)</f>
        <v>1.0145636642848235</v>
      </c>
      <c r="X109" s="301">
        <f t="shared" ref="X109" si="178">SUM(X107:X108)</f>
        <v>1.2420400204789837</v>
      </c>
      <c r="Y109" s="301">
        <f t="shared" si="168"/>
        <v>4.6690000000000005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6.9185089610941066</v>
      </c>
      <c r="C116" s="300">
        <v>1.8679103481164379</v>
      </c>
      <c r="D116" s="300">
        <v>0.82946951180811779</v>
      </c>
      <c r="E116" s="300">
        <f>SUM(B116:D116)</f>
        <v>9.615888821018661</v>
      </c>
      <c r="F116" s="300"/>
      <c r="G116" s="300">
        <v>6.7638379637785304</v>
      </c>
      <c r="H116" s="300">
        <v>2.5036072004702903</v>
      </c>
      <c r="I116" s="300">
        <v>0.20396927252868952</v>
      </c>
      <c r="J116" s="300">
        <f>SUM(G116:I116)</f>
        <v>9.4714144367775113</v>
      </c>
      <c r="K116" s="300"/>
      <c r="L116" s="300">
        <v>7.7719649641266937</v>
      </c>
      <c r="M116" s="300">
        <v>2.072046156744229</v>
      </c>
      <c r="N116" s="300">
        <v>1.1104854950144059</v>
      </c>
      <c r="O116" s="300">
        <f>SUM(L116:N116)</f>
        <v>10.954496615885327</v>
      </c>
      <c r="P116" s="300"/>
      <c r="Q116" s="300">
        <v>8.5658230166235079</v>
      </c>
      <c r="R116" s="300">
        <v>2.2008612170701052</v>
      </c>
      <c r="S116" s="300">
        <v>1.2147940667024506</v>
      </c>
      <c r="T116" s="300">
        <f>SUM(Q116:S116)</f>
        <v>11.981478300396065</v>
      </c>
      <c r="U116" s="300"/>
      <c r="V116" s="300">
        <v>9.686886449467778</v>
      </c>
      <c r="W116" s="300">
        <v>2.304984484329879</v>
      </c>
      <c r="X116" s="300">
        <v>1.321701719828597</v>
      </c>
      <c r="Y116" s="300">
        <f>SUM(V116:X116)</f>
        <v>13.313572653626254</v>
      </c>
    </row>
    <row r="117" spans="1:25" x14ac:dyDescent="0.2">
      <c r="A117" s="260" t="s">
        <v>364</v>
      </c>
      <c r="B117" s="300">
        <v>22.78688702457822</v>
      </c>
      <c r="C117" s="300">
        <v>1.1705754822988024</v>
      </c>
      <c r="D117" s="300">
        <v>3.6736486721042976</v>
      </c>
      <c r="E117" s="300">
        <f t="shared" ref="E117:E118" si="179">SUM(B117:D117)</f>
        <v>27.631111178981321</v>
      </c>
      <c r="F117" s="300"/>
      <c r="G117" s="300">
        <v>23.933936240487025</v>
      </c>
      <c r="H117" s="300">
        <v>1.8271117711844209</v>
      </c>
      <c r="I117" s="300">
        <v>2.1355375515510588</v>
      </c>
      <c r="J117" s="300">
        <f t="shared" ref="J117:J118" si="180">SUM(G117:I117)</f>
        <v>27.896585563222505</v>
      </c>
      <c r="K117" s="300"/>
      <c r="L117" s="300">
        <v>22.410240772397884</v>
      </c>
      <c r="M117" s="300">
        <v>1.69423898604923</v>
      </c>
      <c r="N117" s="300">
        <v>2.9240236256675987</v>
      </c>
      <c r="O117" s="300">
        <f t="shared" ref="O117:O118" si="181">SUM(L117:N117)</f>
        <v>27.02850338411471</v>
      </c>
      <c r="P117" s="300"/>
      <c r="Q117" s="300">
        <v>23.959938675770694</v>
      </c>
      <c r="R117" s="300">
        <v>1.8388691043726606</v>
      </c>
      <c r="S117" s="300">
        <v>3.2217139194606532</v>
      </c>
      <c r="T117" s="300">
        <f t="shared" ref="T117:T118" si="182">SUM(Q117:S117)</f>
        <v>29.020521699604011</v>
      </c>
      <c r="U117" s="300"/>
      <c r="V117" s="300">
        <v>25.697996911316732</v>
      </c>
      <c r="W117" s="300">
        <v>2.0094614770037835</v>
      </c>
      <c r="X117" s="300">
        <v>3.5709689580532173</v>
      </c>
      <c r="Y117" s="300">
        <f t="shared" ref="Y117:Y118" si="183">SUM(V117:X117)</f>
        <v>31.278427346373732</v>
      </c>
    </row>
    <row r="118" spans="1:25" x14ac:dyDescent="0.2">
      <c r="A118" s="264" t="s">
        <v>363</v>
      </c>
      <c r="B118" s="301">
        <f>SUM(B116:B117)</f>
        <v>29.705395985672325</v>
      </c>
      <c r="C118" s="301">
        <f t="shared" ref="C118" si="184">SUM(C116:C117)</f>
        <v>3.0384858304152402</v>
      </c>
      <c r="D118" s="301">
        <f t="shared" ref="D118" si="185">SUM(D116:D117)</f>
        <v>4.5031181839124157</v>
      </c>
      <c r="E118" s="301">
        <f t="shared" si="179"/>
        <v>37.246999999999979</v>
      </c>
      <c r="F118" s="301"/>
      <c r="G118" s="301">
        <f>SUM(G116:G117)</f>
        <v>30.697774204265556</v>
      </c>
      <c r="H118" s="301">
        <f t="shared" ref="H118" si="186">SUM(H116:H117)</f>
        <v>4.3307189716547114</v>
      </c>
      <c r="I118" s="301">
        <f t="shared" ref="I118" si="187">SUM(I116:I117)</f>
        <v>2.3395068240797485</v>
      </c>
      <c r="J118" s="301">
        <f t="shared" si="180"/>
        <v>37.368000000000016</v>
      </c>
      <c r="K118" s="301"/>
      <c r="L118" s="301">
        <f>SUM(L116:L117)</f>
        <v>30.18220573652458</v>
      </c>
      <c r="M118" s="301">
        <f t="shared" ref="M118" si="188">SUM(M116:M117)</f>
        <v>3.7662851427934587</v>
      </c>
      <c r="N118" s="301">
        <f t="shared" ref="N118" si="189">SUM(N116:N117)</f>
        <v>4.0345091206820047</v>
      </c>
      <c r="O118" s="301">
        <f t="shared" si="181"/>
        <v>37.98300000000004</v>
      </c>
      <c r="P118" s="301"/>
      <c r="Q118" s="301">
        <f>SUM(Q116:Q117)</f>
        <v>32.525761692394198</v>
      </c>
      <c r="R118" s="301">
        <f t="shared" ref="R118" si="190">SUM(R116:R117)</f>
        <v>4.0397303214427662</v>
      </c>
      <c r="S118" s="301">
        <f t="shared" ref="S118" si="191">SUM(S116:S117)</f>
        <v>4.4365079861631038</v>
      </c>
      <c r="T118" s="301">
        <f t="shared" si="182"/>
        <v>41.002000000000066</v>
      </c>
      <c r="U118" s="301"/>
      <c r="V118" s="301">
        <f>SUM(V116:V117)</f>
        <v>35.384883360784514</v>
      </c>
      <c r="W118" s="301">
        <f t="shared" ref="W118" si="192">SUM(W116:W117)</f>
        <v>4.3144459613336625</v>
      </c>
      <c r="X118" s="301">
        <f t="shared" ref="X118" si="193">SUM(X116:X117)</f>
        <v>4.8926706778818145</v>
      </c>
      <c r="Y118" s="301">
        <f t="shared" si="183"/>
        <v>44.591999999999992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7.6131506156725894</v>
      </c>
      <c r="C125" s="300">
        <v>2.7674037727152245</v>
      </c>
      <c r="D125" s="300">
        <v>0.76959134512680627</v>
      </c>
      <c r="E125" s="300">
        <f>SUM(B125:D125)</f>
        <v>11.15014573351462</v>
      </c>
      <c r="F125" s="300"/>
      <c r="G125" s="300">
        <v>8.1926019183012144</v>
      </c>
      <c r="H125" s="300">
        <v>2.5324632053653389</v>
      </c>
      <c r="I125" s="300">
        <v>0.86874995147531786</v>
      </c>
      <c r="J125" s="300">
        <f>SUM(G125:I125)</f>
        <v>11.593815075141871</v>
      </c>
      <c r="K125" s="300"/>
      <c r="L125" s="300">
        <v>7.969030949992395</v>
      </c>
      <c r="M125" s="300">
        <v>2.2457442252801867</v>
      </c>
      <c r="N125" s="300">
        <v>0.43922407037996991</v>
      </c>
      <c r="O125" s="300">
        <f>SUM(L125:N125)</f>
        <v>10.653999245652551</v>
      </c>
      <c r="P125" s="300"/>
      <c r="Q125" s="300">
        <v>7.7653174672467413</v>
      </c>
      <c r="R125" s="300">
        <v>2.164883907418186</v>
      </c>
      <c r="S125" s="300">
        <v>0.44719774055639344</v>
      </c>
      <c r="T125" s="300">
        <f>SUM(Q125:S125)</f>
        <v>10.377399115221321</v>
      </c>
      <c r="U125" s="300"/>
      <c r="V125" s="300">
        <v>7.217126732620196</v>
      </c>
      <c r="W125" s="300">
        <v>1.9935841045199887</v>
      </c>
      <c r="X125" s="300">
        <v>0.423268172203211</v>
      </c>
      <c r="Y125" s="300">
        <f>SUM(V125:X125)</f>
        <v>9.6339790093433955</v>
      </c>
    </row>
    <row r="126" spans="1:25" x14ac:dyDescent="0.2">
      <c r="A126" s="260" t="s">
        <v>364</v>
      </c>
      <c r="B126" s="300">
        <v>9.7663579935269222</v>
      </c>
      <c r="C126" s="300">
        <v>0.37672543756944726</v>
      </c>
      <c r="D126" s="300">
        <v>1.6727708353890345</v>
      </c>
      <c r="E126" s="300">
        <f t="shared" ref="E126:E127" si="194">SUM(B126:D126)</f>
        <v>11.815854266485404</v>
      </c>
      <c r="F126" s="300"/>
      <c r="G126" s="300">
        <v>9.5929671080624104</v>
      </c>
      <c r="H126" s="300">
        <v>0.3457431556102919</v>
      </c>
      <c r="I126" s="300">
        <v>1.0874746611854493</v>
      </c>
      <c r="J126" s="300">
        <f t="shared" ref="J126:J127" si="195">SUM(G126:I126)</f>
        <v>11.026184924858152</v>
      </c>
      <c r="K126" s="300"/>
      <c r="L126" s="300">
        <v>9.6696164533091444</v>
      </c>
      <c r="M126" s="300">
        <v>0.41669975908512347</v>
      </c>
      <c r="N126" s="300">
        <v>2.1216845419531554</v>
      </c>
      <c r="O126" s="300">
        <f t="shared" ref="O126:O127" si="196">SUM(L126:N126)</f>
        <v>12.208000754347424</v>
      </c>
      <c r="P126" s="300"/>
      <c r="Q126" s="300">
        <v>9.4624346656931024</v>
      </c>
      <c r="R126" s="300">
        <v>0.42485558540164742</v>
      </c>
      <c r="S126" s="300">
        <v>2.1803106336839417</v>
      </c>
      <c r="T126" s="300">
        <f t="shared" ref="T126:T127" si="197">SUM(Q126:S126)</f>
        <v>12.067600884778692</v>
      </c>
      <c r="U126" s="300"/>
      <c r="V126" s="300">
        <v>8.8228498110074653</v>
      </c>
      <c r="W126" s="300">
        <v>0.42326817221259233</v>
      </c>
      <c r="X126" s="300">
        <v>2.1149030074365323</v>
      </c>
      <c r="Y126" s="300">
        <f t="shared" ref="Y126:Y127" si="198">SUM(V126:X126)</f>
        <v>11.361020990656591</v>
      </c>
    </row>
    <row r="127" spans="1:25" x14ac:dyDescent="0.2">
      <c r="A127" s="264" t="s">
        <v>363</v>
      </c>
      <c r="B127" s="301">
        <f>SUM(B125:B126)</f>
        <v>17.379508609199512</v>
      </c>
      <c r="C127" s="301">
        <f t="shared" ref="C127" si="199">SUM(C125:C126)</f>
        <v>3.1441292102846718</v>
      </c>
      <c r="D127" s="301">
        <f t="shared" ref="D127" si="200">SUM(D125:D126)</f>
        <v>2.4423621805158406</v>
      </c>
      <c r="E127" s="301">
        <f t="shared" si="194"/>
        <v>22.966000000000022</v>
      </c>
      <c r="F127" s="301"/>
      <c r="G127" s="301">
        <f>SUM(G125:G126)</f>
        <v>17.785569026363625</v>
      </c>
      <c r="H127" s="301">
        <f t="shared" ref="H127" si="201">SUM(H125:H126)</f>
        <v>2.8782063609756308</v>
      </c>
      <c r="I127" s="301">
        <f t="shared" ref="I127" si="202">SUM(I125:I126)</f>
        <v>1.9562246126607672</v>
      </c>
      <c r="J127" s="301">
        <f t="shared" si="195"/>
        <v>22.620000000000026</v>
      </c>
      <c r="K127" s="301"/>
      <c r="L127" s="301">
        <f>SUM(L125:L126)</f>
        <v>17.63864740330154</v>
      </c>
      <c r="M127" s="301">
        <f t="shared" ref="M127" si="203">SUM(M125:M126)</f>
        <v>2.6624439843653103</v>
      </c>
      <c r="N127" s="301">
        <f t="shared" ref="N127" si="204">SUM(N125:N126)</f>
        <v>2.5609086123331251</v>
      </c>
      <c r="O127" s="301">
        <f t="shared" si="196"/>
        <v>22.861999999999977</v>
      </c>
      <c r="P127" s="301"/>
      <c r="Q127" s="301">
        <f>SUM(Q125:Q126)</f>
        <v>17.227752132939845</v>
      </c>
      <c r="R127" s="301">
        <f t="shared" ref="R127" si="205">SUM(R125:R126)</f>
        <v>2.5897394928198336</v>
      </c>
      <c r="S127" s="301">
        <f t="shared" ref="S127" si="206">SUM(S125:S126)</f>
        <v>2.6275083742403353</v>
      </c>
      <c r="T127" s="301">
        <f t="shared" si="197"/>
        <v>22.445000000000014</v>
      </c>
      <c r="U127" s="301"/>
      <c r="V127" s="301">
        <f>SUM(V125:V126)</f>
        <v>16.03997654362766</v>
      </c>
      <c r="W127" s="301">
        <f t="shared" ref="W127" si="207">SUM(W125:W126)</f>
        <v>2.4168522767325809</v>
      </c>
      <c r="X127" s="301">
        <f t="shared" ref="X127" si="208">SUM(X125:X126)</f>
        <v>2.5381711796397433</v>
      </c>
      <c r="Y127" s="301">
        <f t="shared" si="198"/>
        <v>20.994999999999983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3.4710377541023956</v>
      </c>
      <c r="C134" s="300">
        <v>2.0886331074807112</v>
      </c>
      <c r="D134" s="300">
        <v>0.62011713456819817</v>
      </c>
      <c r="E134" s="300">
        <f>SUM(B134:D134)</f>
        <v>6.1797879961513047</v>
      </c>
      <c r="F134" s="300"/>
      <c r="G134" s="300">
        <v>3.360865158530419</v>
      </c>
      <c r="H134" s="300">
        <v>1.7225604155644336</v>
      </c>
      <c r="I134" s="300">
        <v>1.0348324904403814</v>
      </c>
      <c r="J134" s="300">
        <f>SUM(G134:I134)</f>
        <v>6.118258064535234</v>
      </c>
      <c r="K134" s="300"/>
      <c r="L134" s="300">
        <v>3.6249048914427378</v>
      </c>
      <c r="M134" s="300">
        <v>2.7689575943793518</v>
      </c>
      <c r="N134" s="300">
        <v>0.75184368218522091</v>
      </c>
      <c r="O134" s="300">
        <f>SUM(L134:N134)</f>
        <v>7.1457061680073108</v>
      </c>
      <c r="P134" s="300"/>
      <c r="Q134" s="300">
        <v>3.7360520549793472</v>
      </c>
      <c r="R134" s="300">
        <v>2.6356856010156542</v>
      </c>
      <c r="S134" s="300">
        <v>0.75893213771465873</v>
      </c>
      <c r="T134" s="300">
        <f>SUM(Q134:S134)</f>
        <v>7.1306697937096608</v>
      </c>
      <c r="U134" s="300"/>
      <c r="V134" s="300">
        <v>4.3627117613409174</v>
      </c>
      <c r="W134" s="300">
        <v>2.6312895216650141</v>
      </c>
      <c r="X134" s="300">
        <v>0.83352280250806032</v>
      </c>
      <c r="Y134" s="300">
        <f>SUM(V134:X134)</f>
        <v>7.8275240855139918</v>
      </c>
    </row>
    <row r="135" spans="1:25" x14ac:dyDescent="0.2">
      <c r="A135" s="260" t="s">
        <v>364</v>
      </c>
      <c r="B135" s="300">
        <v>3.7287938044252575</v>
      </c>
      <c r="C135" s="300">
        <v>0.9077809777296677</v>
      </c>
      <c r="D135" s="300">
        <v>1.1236372216937784</v>
      </c>
      <c r="E135" s="300">
        <f t="shared" ref="E135:E136" si="209">SUM(B135:D135)</f>
        <v>5.7602120038487037</v>
      </c>
      <c r="F135" s="300"/>
      <c r="G135" s="300">
        <v>3.2434833241958096</v>
      </c>
      <c r="H135" s="300">
        <v>0.44518680972916763</v>
      </c>
      <c r="I135" s="300">
        <v>0.73007180153978579</v>
      </c>
      <c r="J135" s="300">
        <f t="shared" ref="J135:J136" si="210">SUM(G135:I135)</f>
        <v>4.4187419354647632</v>
      </c>
      <c r="K135" s="300"/>
      <c r="L135" s="300">
        <v>3.7213496573158378</v>
      </c>
      <c r="M135" s="300">
        <v>0.90842459620298843</v>
      </c>
      <c r="N135" s="300">
        <v>0.57951957847382696</v>
      </c>
      <c r="O135" s="300">
        <f t="shared" ref="O135:O136" si="211">SUM(L135:N135)</f>
        <v>5.2092938319926532</v>
      </c>
      <c r="P135" s="300"/>
      <c r="Q135" s="300">
        <v>3.7008584927917383</v>
      </c>
      <c r="R135" s="300">
        <v>0.90580849570308031</v>
      </c>
      <c r="S135" s="300">
        <v>0.60666321779552002</v>
      </c>
      <c r="T135" s="300">
        <f t="shared" ref="T135:T136" si="212">SUM(Q135:S135)</f>
        <v>5.2133302062903386</v>
      </c>
      <c r="U135" s="300"/>
      <c r="V135" s="300">
        <v>4.034503372711761</v>
      </c>
      <c r="W135" s="300">
        <v>1.0054280954927859</v>
      </c>
      <c r="X135" s="300">
        <v>0.71854444628144643</v>
      </c>
      <c r="Y135" s="300">
        <f t="shared" ref="Y135:Y136" si="213">SUM(V135:X135)</f>
        <v>5.7584759144859925</v>
      </c>
    </row>
    <row r="136" spans="1:25" x14ac:dyDescent="0.2">
      <c r="A136" s="264" t="s">
        <v>363</v>
      </c>
      <c r="B136" s="301">
        <f>SUM(B134:B135)</f>
        <v>7.1998315585276531</v>
      </c>
      <c r="C136" s="301">
        <f t="shared" ref="C136" si="214">SUM(C134:C135)</f>
        <v>2.9964140852103789</v>
      </c>
      <c r="D136" s="301">
        <f t="shared" ref="D136" si="215">SUM(D134:D135)</f>
        <v>1.7437543562619766</v>
      </c>
      <c r="E136" s="301">
        <f t="shared" si="209"/>
        <v>11.940000000000008</v>
      </c>
      <c r="F136" s="301"/>
      <c r="G136" s="301">
        <f>SUM(G134:G135)</f>
        <v>6.6043484827262287</v>
      </c>
      <c r="H136" s="301">
        <f t="shared" ref="H136" si="216">SUM(H134:H135)</f>
        <v>2.1677472252936014</v>
      </c>
      <c r="I136" s="301">
        <f t="shared" ref="I136" si="217">SUM(I134:I135)</f>
        <v>1.7649042919801672</v>
      </c>
      <c r="J136" s="301">
        <f t="shared" si="210"/>
        <v>10.536999999999997</v>
      </c>
      <c r="K136" s="301"/>
      <c r="L136" s="301">
        <f>SUM(L134:L135)</f>
        <v>7.3462545487585755</v>
      </c>
      <c r="M136" s="301">
        <f t="shared" ref="M136" si="218">SUM(M134:M135)</f>
        <v>3.6773821905823403</v>
      </c>
      <c r="N136" s="301">
        <f t="shared" ref="N136" si="219">SUM(N134:N135)</f>
        <v>1.3313632606590478</v>
      </c>
      <c r="O136" s="301">
        <f t="shared" si="211"/>
        <v>12.354999999999963</v>
      </c>
      <c r="P136" s="301"/>
      <c r="Q136" s="301">
        <f>SUM(Q134:Q135)</f>
        <v>7.4369105477710855</v>
      </c>
      <c r="R136" s="301">
        <f t="shared" ref="R136" si="220">SUM(R134:R135)</f>
        <v>3.5414940967187345</v>
      </c>
      <c r="S136" s="301">
        <f t="shared" ref="S136" si="221">SUM(S134:S135)</f>
        <v>1.3655953555101787</v>
      </c>
      <c r="T136" s="301">
        <f t="shared" si="212"/>
        <v>12.343999999999999</v>
      </c>
      <c r="U136" s="301"/>
      <c r="V136" s="301">
        <f>SUM(V134:V135)</f>
        <v>8.3972151340526793</v>
      </c>
      <c r="W136" s="301">
        <f t="shared" ref="W136" si="222">SUM(W134:W135)</f>
        <v>3.6367176171578</v>
      </c>
      <c r="X136" s="301">
        <f t="shared" ref="X136" si="223">SUM(X134:X135)</f>
        <v>1.5520672487895069</v>
      </c>
      <c r="Y136" s="301">
        <f t="shared" si="213"/>
        <v>13.585999999999986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18.516273111350039</v>
      </c>
      <c r="C143" s="300">
        <v>12.21163069014813</v>
      </c>
      <c r="D143" s="300">
        <v>6.2203689266677538</v>
      </c>
      <c r="E143" s="300">
        <f>SUM(B143:D143)</f>
        <v>36.948272728165925</v>
      </c>
      <c r="F143" s="300"/>
      <c r="G143" s="300">
        <v>22.523159110149113</v>
      </c>
      <c r="H143" s="300">
        <v>9.7194388454005729</v>
      </c>
      <c r="I143" s="300">
        <v>8.7655041882656821</v>
      </c>
      <c r="J143" s="300">
        <f>SUM(G143:I143)</f>
        <v>41.008102143815364</v>
      </c>
      <c r="K143" s="300"/>
      <c r="L143" s="300">
        <v>21.249770438630829</v>
      </c>
      <c r="M143" s="300">
        <v>8.9961572821459797</v>
      </c>
      <c r="N143" s="300">
        <v>5.3958586758849227</v>
      </c>
      <c r="O143" s="300">
        <f>SUM(L143:N143)</f>
        <v>35.641786396661729</v>
      </c>
      <c r="P143" s="300"/>
      <c r="Q143" s="300">
        <v>22.39429112516893</v>
      </c>
      <c r="R143" s="300">
        <v>9.491664929670959</v>
      </c>
      <c r="S143" s="300">
        <v>5.8650569147776004</v>
      </c>
      <c r="T143" s="300">
        <f>SUM(Q143:S143)</f>
        <v>37.751012969617491</v>
      </c>
      <c r="U143" s="300"/>
      <c r="V143" s="300">
        <v>23.909579075214797</v>
      </c>
      <c r="W143" s="300">
        <v>10.169876095531899</v>
      </c>
      <c r="X143" s="300">
        <v>6.6350268359215789</v>
      </c>
      <c r="Y143" s="300">
        <f>SUM(V143:X143)</f>
        <v>40.714482006668277</v>
      </c>
    </row>
    <row r="144" spans="1:25" x14ac:dyDescent="0.2">
      <c r="A144" s="260" t="s">
        <v>364</v>
      </c>
      <c r="B144" s="300">
        <v>30.337728465212127</v>
      </c>
      <c r="C144" s="300">
        <v>3.8521377963189907</v>
      </c>
      <c r="D144" s="300">
        <v>8.3328610103029401</v>
      </c>
      <c r="E144" s="300">
        <f t="shared" ref="E144:E145" si="224">SUM(B144:D144)</f>
        <v>42.522727271834057</v>
      </c>
      <c r="F144" s="300"/>
      <c r="G144" s="300">
        <v>31.798000738464186</v>
      </c>
      <c r="H144" s="300">
        <v>3.8828037752203661</v>
      </c>
      <c r="I144" s="300">
        <v>8.3260933425000427</v>
      </c>
      <c r="J144" s="300">
        <f t="shared" ref="J144:J145" si="225">SUM(G144:I144)</f>
        <v>44.006897856184594</v>
      </c>
      <c r="K144" s="300"/>
      <c r="L144" s="300">
        <v>31.766853665501028</v>
      </c>
      <c r="M144" s="300">
        <v>5.0882900522103558</v>
      </c>
      <c r="N144" s="300">
        <v>6.526069885626864</v>
      </c>
      <c r="O144" s="300">
        <f t="shared" ref="O144:O145" si="226">SUM(L144:N144)</f>
        <v>43.381213603338253</v>
      </c>
      <c r="P144" s="300"/>
      <c r="Q144" s="300">
        <v>32.465172529596465</v>
      </c>
      <c r="R144" s="300">
        <v>5.3924162713144641</v>
      </c>
      <c r="S144" s="300">
        <v>6.8523982294715715</v>
      </c>
      <c r="T144" s="300">
        <f t="shared" ref="T144:T145" si="227">SUM(Q144:S144)</f>
        <v>44.709987030382507</v>
      </c>
      <c r="U144" s="300"/>
      <c r="V144" s="300">
        <v>33.336664011713694</v>
      </c>
      <c r="W144" s="300">
        <v>5.9275648364970506</v>
      </c>
      <c r="X144" s="300">
        <v>7.3482891451209129</v>
      </c>
      <c r="Y144" s="300">
        <f t="shared" ref="Y144:Y145" si="228">SUM(V144:X144)</f>
        <v>46.612517993331657</v>
      </c>
    </row>
    <row r="145" spans="1:25" x14ac:dyDescent="0.2">
      <c r="A145" s="264" t="s">
        <v>363</v>
      </c>
      <c r="B145" s="301">
        <f>SUM(B143:B144)</f>
        <v>48.854001576562169</v>
      </c>
      <c r="C145" s="301">
        <f t="shared" ref="C145" si="229">SUM(C143:C144)</f>
        <v>16.063768486467122</v>
      </c>
      <c r="D145" s="301">
        <f t="shared" ref="D145" si="230">SUM(D143:D144)</f>
        <v>14.553229936970695</v>
      </c>
      <c r="E145" s="301">
        <f t="shared" si="224"/>
        <v>79.470999999999989</v>
      </c>
      <c r="F145" s="301"/>
      <c r="G145" s="301">
        <f>SUM(G143:G144)</f>
        <v>54.321159848613298</v>
      </c>
      <c r="H145" s="301">
        <f t="shared" ref="H145" si="231">SUM(H143:H144)</f>
        <v>13.602242620620938</v>
      </c>
      <c r="I145" s="301">
        <f t="shared" ref="I145" si="232">SUM(I143:I144)</f>
        <v>17.091597530765725</v>
      </c>
      <c r="J145" s="301">
        <f t="shared" si="225"/>
        <v>85.014999999999958</v>
      </c>
      <c r="K145" s="301"/>
      <c r="L145" s="301">
        <f>SUM(L143:L144)</f>
        <v>53.016624104131857</v>
      </c>
      <c r="M145" s="301">
        <f t="shared" ref="M145" si="233">SUM(M143:M144)</f>
        <v>14.084447334356335</v>
      </c>
      <c r="N145" s="301">
        <f t="shared" ref="N145" si="234">SUM(N143:N144)</f>
        <v>11.921928561511788</v>
      </c>
      <c r="O145" s="301">
        <f t="shared" si="226"/>
        <v>79.022999999999982</v>
      </c>
      <c r="P145" s="301"/>
      <c r="Q145" s="301">
        <f>SUM(Q143:Q144)</f>
        <v>54.859463654765392</v>
      </c>
      <c r="R145" s="301">
        <f t="shared" ref="R145" si="235">SUM(R143:R144)</f>
        <v>14.884081200985424</v>
      </c>
      <c r="S145" s="301">
        <f t="shared" ref="S145" si="236">SUM(S143:S144)</f>
        <v>12.717455144249172</v>
      </c>
      <c r="T145" s="301">
        <f t="shared" si="227"/>
        <v>82.460999999999984</v>
      </c>
      <c r="U145" s="301"/>
      <c r="V145" s="301">
        <f>SUM(V143:V144)</f>
        <v>57.246243086928487</v>
      </c>
      <c r="W145" s="301">
        <f t="shared" ref="W145" si="237">SUM(W143:W144)</f>
        <v>16.097440932028949</v>
      </c>
      <c r="X145" s="301">
        <f t="shared" ref="X145" si="238">SUM(X143:X144)</f>
        <v>13.983315981042491</v>
      </c>
      <c r="Y145" s="301">
        <f t="shared" si="228"/>
        <v>87.326999999999927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10.742109859965998</v>
      </c>
      <c r="C152" s="300">
        <v>9.6245240398838412</v>
      </c>
      <c r="D152" s="300">
        <v>3.3870578803769202</v>
      </c>
      <c r="E152" s="300">
        <f>SUM(B152:D152)</f>
        <v>23.75369178022676</v>
      </c>
      <c r="F152" s="300"/>
      <c r="G152" s="300">
        <v>11.409455970620275</v>
      </c>
      <c r="H152" s="300">
        <v>9.596972163564125</v>
      </c>
      <c r="I152" s="300">
        <v>4.2983362118856938</v>
      </c>
      <c r="J152" s="300">
        <f>SUM(G152:I152)</f>
        <v>25.304764346070094</v>
      </c>
      <c r="K152" s="300"/>
      <c r="L152" s="300">
        <v>9.4726147977366288</v>
      </c>
      <c r="M152" s="300">
        <v>9.6492175787576482</v>
      </c>
      <c r="N152" s="300">
        <v>3.871143814345579</v>
      </c>
      <c r="O152" s="300">
        <f>SUM(L152:N152)</f>
        <v>22.992976190839855</v>
      </c>
      <c r="P152" s="300"/>
      <c r="Q152" s="300">
        <v>10.061605048198176</v>
      </c>
      <c r="R152" s="300">
        <v>9.8792527241057524</v>
      </c>
      <c r="S152" s="300">
        <v>3.972004234828733</v>
      </c>
      <c r="T152" s="300">
        <f>SUM(Q152:S152)</f>
        <v>23.912862007132663</v>
      </c>
      <c r="U152" s="300"/>
      <c r="V152" s="300">
        <v>11.062616777951352</v>
      </c>
      <c r="W152" s="300">
        <v>10.262195434349454</v>
      </c>
      <c r="X152" s="300">
        <v>4.3101035601255724</v>
      </c>
      <c r="Y152" s="300">
        <f>SUM(V152:X152)</f>
        <v>25.634915772426378</v>
      </c>
    </row>
    <row r="153" spans="1:25" x14ac:dyDescent="0.2">
      <c r="A153" s="260" t="s">
        <v>364</v>
      </c>
      <c r="B153" s="300">
        <v>19.263665557809812</v>
      </c>
      <c r="C153" s="300">
        <v>6.7456044416418175</v>
      </c>
      <c r="D153" s="300">
        <v>4.7120382203215483</v>
      </c>
      <c r="E153" s="300">
        <f t="shared" ref="E153:E154" si="239">SUM(B153:D153)</f>
        <v>30.721308219773178</v>
      </c>
      <c r="F153" s="300"/>
      <c r="G153" s="300">
        <v>19.066886085239286</v>
      </c>
      <c r="H153" s="300">
        <v>7.7603058726283072</v>
      </c>
      <c r="I153" s="300">
        <v>5.2040436960624161</v>
      </c>
      <c r="J153" s="300">
        <f t="shared" ref="J153:J154" si="240">SUM(G153:I153)</f>
        <v>32.031235653930011</v>
      </c>
      <c r="K153" s="300"/>
      <c r="L153" s="300">
        <v>17.153817683028461</v>
      </c>
      <c r="M153" s="300">
        <v>7.5207536256025698</v>
      </c>
      <c r="N153" s="300">
        <v>4.2714525005291213</v>
      </c>
      <c r="O153" s="300">
        <f t="shared" ref="O153:O154" si="241">SUM(L153:N153)</f>
        <v>28.946023809160152</v>
      </c>
      <c r="P153" s="300"/>
      <c r="Q153" s="300">
        <v>17.898726588344967</v>
      </c>
      <c r="R153" s="300">
        <v>7.8312132177231684</v>
      </c>
      <c r="S153" s="300">
        <v>4.3871981867990604</v>
      </c>
      <c r="T153" s="300">
        <f t="shared" ref="T153:T154" si="242">SUM(Q153:S153)</f>
        <v>30.117137992867196</v>
      </c>
      <c r="U153" s="300"/>
      <c r="V153" s="300">
        <v>19.250331770405641</v>
      </c>
      <c r="W153" s="300">
        <v>8.3455501436048429</v>
      </c>
      <c r="X153" s="300">
        <v>4.7332023135631482</v>
      </c>
      <c r="Y153" s="300">
        <f t="shared" ref="Y153:Y154" si="243">SUM(V153:X153)</f>
        <v>32.329084227573631</v>
      </c>
    </row>
    <row r="154" spans="1:25" x14ac:dyDescent="0.2">
      <c r="A154" s="264" t="s">
        <v>363</v>
      </c>
      <c r="B154" s="301">
        <f>SUM(B152:B153)</f>
        <v>30.005775417775808</v>
      </c>
      <c r="C154" s="301">
        <f t="shared" ref="C154" si="244">SUM(C152:C153)</f>
        <v>16.370128481525658</v>
      </c>
      <c r="D154" s="301">
        <f t="shared" ref="D154" si="245">SUM(D152:D153)</f>
        <v>8.0990961006984676</v>
      </c>
      <c r="E154" s="301">
        <f t="shared" si="239"/>
        <v>54.47499999999993</v>
      </c>
      <c r="F154" s="301"/>
      <c r="G154" s="301">
        <f>SUM(G152:G153)</f>
        <v>30.476342055859561</v>
      </c>
      <c r="H154" s="301">
        <f t="shared" ref="H154" si="246">SUM(H152:H153)</f>
        <v>17.357278036192433</v>
      </c>
      <c r="I154" s="301">
        <f t="shared" ref="I154" si="247">SUM(I152:I153)</f>
        <v>9.5023799079481108</v>
      </c>
      <c r="J154" s="301">
        <f t="shared" si="240"/>
        <v>57.336000000000105</v>
      </c>
      <c r="K154" s="301"/>
      <c r="L154" s="301">
        <f>SUM(L152:L153)</f>
        <v>26.626432480765089</v>
      </c>
      <c r="M154" s="301">
        <f t="shared" ref="M154" si="248">SUM(M152:M153)</f>
        <v>17.169971204360216</v>
      </c>
      <c r="N154" s="301">
        <f t="shared" ref="N154" si="249">SUM(N152:N153)</f>
        <v>8.1425963148746998</v>
      </c>
      <c r="O154" s="301">
        <f t="shared" si="241"/>
        <v>51.939000000000007</v>
      </c>
      <c r="P154" s="301"/>
      <c r="Q154" s="301">
        <f>SUM(Q152:Q153)</f>
        <v>27.960331636543145</v>
      </c>
      <c r="R154" s="301">
        <f t="shared" ref="R154" si="250">SUM(R152:R153)</f>
        <v>17.710465941828922</v>
      </c>
      <c r="S154" s="301">
        <f t="shared" ref="S154" si="251">SUM(S152:S153)</f>
        <v>8.3592024216277938</v>
      </c>
      <c r="T154" s="301">
        <f t="shared" si="242"/>
        <v>54.029999999999859</v>
      </c>
      <c r="U154" s="301"/>
      <c r="V154" s="301">
        <f>SUM(V152:V153)</f>
        <v>30.312948548356992</v>
      </c>
      <c r="W154" s="301">
        <f t="shared" ref="W154" si="252">SUM(W152:W153)</f>
        <v>18.607745577954297</v>
      </c>
      <c r="X154" s="301">
        <f t="shared" ref="X154" si="253">SUM(X152:X153)</f>
        <v>9.0433058736887197</v>
      </c>
      <c r="Y154" s="301">
        <f t="shared" si="243"/>
        <v>57.964000000000013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5.4892974532490628</v>
      </c>
      <c r="C161" s="300">
        <v>4.5446444166816722</v>
      </c>
      <c r="D161" s="300">
        <v>0.5469481495485321</v>
      </c>
      <c r="E161" s="300">
        <f>SUM(B161:D161)</f>
        <v>10.580890019479268</v>
      </c>
      <c r="F161" s="300"/>
      <c r="G161" s="300">
        <v>5.2208258465843462</v>
      </c>
      <c r="H161" s="300">
        <v>4.2142028189052567</v>
      </c>
      <c r="I161" s="300">
        <v>0.4097159671585795</v>
      </c>
      <c r="J161" s="300">
        <f>SUM(G161:I161)</f>
        <v>9.8447446326481831</v>
      </c>
      <c r="K161" s="300"/>
      <c r="L161" s="300">
        <v>5.3088134997497116</v>
      </c>
      <c r="M161" s="300">
        <v>4.225616141695526</v>
      </c>
      <c r="N161" s="300">
        <v>0.57077506168716108</v>
      </c>
      <c r="O161" s="300">
        <f>SUM(L161:N161)</f>
        <v>10.105204703132399</v>
      </c>
      <c r="P161" s="300"/>
      <c r="Q161" s="300">
        <v>5.4813316564828218</v>
      </c>
      <c r="R161" s="300">
        <v>4.3719189603356341</v>
      </c>
      <c r="S161" s="300">
        <v>0.59008110837927719</v>
      </c>
      <c r="T161" s="300">
        <f>SUM(Q161:S161)</f>
        <v>10.443331725197734</v>
      </c>
      <c r="U161" s="300"/>
      <c r="V161" s="300">
        <v>5.4655767258228947</v>
      </c>
      <c r="W161" s="300">
        <v>4.3612782978469022</v>
      </c>
      <c r="X161" s="300">
        <v>0.59324890283647769</v>
      </c>
      <c r="Y161" s="300">
        <f>SUM(V161:X161)</f>
        <v>10.420103926506275</v>
      </c>
    </row>
    <row r="162" spans="1:25" x14ac:dyDescent="0.2">
      <c r="A162" s="260" t="s">
        <v>364</v>
      </c>
      <c r="B162" s="300">
        <v>6.9160464139289299</v>
      </c>
      <c r="C162" s="300">
        <v>0.99800369218043594</v>
      </c>
      <c r="D162" s="300">
        <v>0.57105987441137895</v>
      </c>
      <c r="E162" s="300">
        <f t="shared" ref="E162:E163" si="254">SUM(B162:D162)</f>
        <v>8.4851099805207451</v>
      </c>
      <c r="F162" s="300"/>
      <c r="G162" s="300">
        <v>6.2603144862267541</v>
      </c>
      <c r="H162" s="300">
        <v>0.9063374454344918</v>
      </c>
      <c r="I162" s="300">
        <v>0.42660343569058928</v>
      </c>
      <c r="J162" s="300">
        <f t="shared" ref="J162:J163" si="255">SUM(G162:I162)</f>
        <v>7.5932553673518353</v>
      </c>
      <c r="K162" s="300"/>
      <c r="L162" s="300">
        <v>6.3791294527589901</v>
      </c>
      <c r="M162" s="300">
        <v>0.91870181449107435</v>
      </c>
      <c r="N162" s="300">
        <v>0.34496402961756717</v>
      </c>
      <c r="O162" s="300">
        <f t="shared" ref="O162:O163" si="256">SUM(L162:N162)</f>
        <v>7.6427952968676314</v>
      </c>
      <c r="P162" s="300"/>
      <c r="Q162" s="300">
        <v>6.4535103532932183</v>
      </c>
      <c r="R162" s="300">
        <v>0.99965058518247729</v>
      </c>
      <c r="S162" s="300">
        <v>0.35650733632651443</v>
      </c>
      <c r="T162" s="300">
        <f t="shared" ref="T162:T163" si="257">SUM(Q162:S162)</f>
        <v>7.8096682748022106</v>
      </c>
      <c r="U162" s="300"/>
      <c r="V162" s="300">
        <v>6.1730120944543518</v>
      </c>
      <c r="W162" s="300">
        <v>1.0995871513565787</v>
      </c>
      <c r="X162" s="300">
        <v>0.3592968276828104</v>
      </c>
      <c r="Y162" s="300">
        <f t="shared" ref="Y162:Y163" si="258">SUM(V162:X162)</f>
        <v>7.6318960734937411</v>
      </c>
    </row>
    <row r="163" spans="1:25" x14ac:dyDescent="0.2">
      <c r="A163" s="264" t="s">
        <v>363</v>
      </c>
      <c r="B163" s="301">
        <f>SUM(B161:B162)</f>
        <v>12.405343867177994</v>
      </c>
      <c r="C163" s="301">
        <f t="shared" ref="C163" si="259">SUM(C161:C162)</f>
        <v>5.5426481088621085</v>
      </c>
      <c r="D163" s="301">
        <f t="shared" ref="D163" si="260">SUM(D161:D162)</f>
        <v>1.1180080239599111</v>
      </c>
      <c r="E163" s="301">
        <f t="shared" si="254"/>
        <v>19.06600000000001</v>
      </c>
      <c r="F163" s="301"/>
      <c r="G163" s="301">
        <f>SUM(G161:G162)</f>
        <v>11.481140332811101</v>
      </c>
      <c r="H163" s="301">
        <f t="shared" ref="H163" si="261">SUM(H161:H162)</f>
        <v>5.1205402643397484</v>
      </c>
      <c r="I163" s="301">
        <f t="shared" ref="I163" si="262">SUM(I161:I162)</f>
        <v>0.83631940284916872</v>
      </c>
      <c r="J163" s="301">
        <f t="shared" si="255"/>
        <v>17.438000000000017</v>
      </c>
      <c r="K163" s="301"/>
      <c r="L163" s="301">
        <f>SUM(L161:L162)</f>
        <v>11.687942952508703</v>
      </c>
      <c r="M163" s="301">
        <f t="shared" ref="M163" si="263">SUM(M161:M162)</f>
        <v>5.1443179561866001</v>
      </c>
      <c r="N163" s="301">
        <f t="shared" ref="N163" si="264">SUM(N161:N162)</f>
        <v>0.9157390913047283</v>
      </c>
      <c r="O163" s="301">
        <f t="shared" si="256"/>
        <v>17.748000000000033</v>
      </c>
      <c r="P163" s="301"/>
      <c r="Q163" s="301">
        <f>SUM(Q161:Q162)</f>
        <v>11.934842009776041</v>
      </c>
      <c r="R163" s="301">
        <f t="shared" ref="R163" si="265">SUM(R161:R162)</f>
        <v>5.3715695455181116</v>
      </c>
      <c r="S163" s="301">
        <f t="shared" ref="S163" si="266">SUM(S161:S162)</f>
        <v>0.94658844470579162</v>
      </c>
      <c r="T163" s="301">
        <f t="shared" si="257"/>
        <v>18.252999999999947</v>
      </c>
      <c r="U163" s="301"/>
      <c r="V163" s="301">
        <f>SUM(V161:V162)</f>
        <v>11.638588820277246</v>
      </c>
      <c r="W163" s="301">
        <f t="shared" ref="W163" si="267">SUM(W161:W162)</f>
        <v>5.4608654492034807</v>
      </c>
      <c r="X163" s="301">
        <f t="shared" ref="X163" si="268">SUM(X161:X162)</f>
        <v>0.95254573051928815</v>
      </c>
      <c r="Y163" s="301">
        <f t="shared" si="258"/>
        <v>18.052000000000014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16.886267578102597</v>
      </c>
      <c r="C170" s="300">
        <v>21.527798113888874</v>
      </c>
      <c r="D170" s="300">
        <v>5.1987769805799395</v>
      </c>
      <c r="E170" s="300">
        <f>SUM(B170:D170)</f>
        <v>43.612842672571404</v>
      </c>
      <c r="F170" s="300"/>
      <c r="G170" s="300">
        <v>17.463634502978913</v>
      </c>
      <c r="H170" s="300">
        <v>23.089358911568798</v>
      </c>
      <c r="I170" s="300">
        <v>5.2408336632830617</v>
      </c>
      <c r="J170" s="300">
        <f>SUM(G170:I170)</f>
        <v>45.793827077830777</v>
      </c>
      <c r="K170" s="300"/>
      <c r="L170" s="300">
        <v>16.376520624346657</v>
      </c>
      <c r="M170" s="300">
        <v>22.56610829634743</v>
      </c>
      <c r="N170" s="300">
        <v>5.1016627951817091</v>
      </c>
      <c r="O170" s="300">
        <f>SUM(L170:N170)</f>
        <v>44.044291715875801</v>
      </c>
      <c r="P170" s="300"/>
      <c r="Q170" s="300">
        <v>16.693484784800756</v>
      </c>
      <c r="R170" s="300">
        <v>22.018411347154832</v>
      </c>
      <c r="S170" s="300">
        <v>5.1441563675838813</v>
      </c>
      <c r="T170" s="300">
        <f>SUM(Q170:S170)</f>
        <v>43.856052499539466</v>
      </c>
      <c r="U170" s="300"/>
      <c r="V170" s="300">
        <v>17.964595021522765</v>
      </c>
      <c r="W170" s="300">
        <v>21.660246919425646</v>
      </c>
      <c r="X170" s="300">
        <v>5.2978478707727046</v>
      </c>
      <c r="Y170" s="300">
        <f>SUM(V170:X170)</f>
        <v>44.922689811721121</v>
      </c>
    </row>
    <row r="171" spans="1:25" x14ac:dyDescent="0.2">
      <c r="A171" s="260" t="s">
        <v>364</v>
      </c>
      <c r="B171" s="300">
        <v>11.080651023608294</v>
      </c>
      <c r="C171" s="300">
        <v>4.4143038316347285</v>
      </c>
      <c r="D171" s="300">
        <v>2.3672024721855465</v>
      </c>
      <c r="E171" s="300">
        <f t="shared" ref="E171" si="269">SUM(B171:D171)</f>
        <v>17.862157327428569</v>
      </c>
      <c r="F171" s="300"/>
      <c r="G171" s="300">
        <v>11.059003447038698</v>
      </c>
      <c r="H171" s="300">
        <v>5.0605097606052354</v>
      </c>
      <c r="I171" s="300">
        <v>3.0886597145251953</v>
      </c>
      <c r="J171" s="300">
        <f t="shared" ref="J171:J172" si="270">SUM(G171:I171)</f>
        <v>19.20817292216913</v>
      </c>
      <c r="K171" s="300"/>
      <c r="L171" s="300">
        <v>10.463285541001204</v>
      </c>
      <c r="M171" s="300">
        <v>5.2691409346227402</v>
      </c>
      <c r="N171" s="300">
        <v>3.3962818085002691</v>
      </c>
      <c r="O171" s="300">
        <f t="shared" ref="O171:O172" si="271">SUM(L171:N171)</f>
        <v>19.128708284124212</v>
      </c>
      <c r="P171" s="300"/>
      <c r="Q171" s="300">
        <v>10.297611050691447</v>
      </c>
      <c r="R171" s="300">
        <v>5.3249265617752526</v>
      </c>
      <c r="S171" s="300">
        <v>3.4524098879939022</v>
      </c>
      <c r="T171" s="300">
        <f t="shared" ref="T171:T172" si="272">SUM(Q171:S171)</f>
        <v>19.074947500460603</v>
      </c>
      <c r="U171" s="300"/>
      <c r="V171" s="300">
        <v>10.322879800010558</v>
      </c>
      <c r="W171" s="300">
        <v>5.5948442929404152</v>
      </c>
      <c r="X171" s="300">
        <v>3.659586095327946</v>
      </c>
      <c r="Y171" s="300">
        <f t="shared" ref="Y171:Y172" si="273">SUM(V171:X171)</f>
        <v>19.577310188278918</v>
      </c>
    </row>
    <row r="172" spans="1:25" x14ac:dyDescent="0.2">
      <c r="A172" s="264" t="s">
        <v>363</v>
      </c>
      <c r="B172" s="301">
        <f>SUM(B170:B171)</f>
        <v>27.966918601710891</v>
      </c>
      <c r="C172" s="301">
        <f t="shared" ref="C172" si="274">SUM(C170:C171)</f>
        <v>25.942101945523603</v>
      </c>
      <c r="D172" s="301">
        <f t="shared" ref="D172" si="275">SUM(D170:D171)</f>
        <v>7.565979452765486</v>
      </c>
      <c r="E172" s="301">
        <f>SUM(B172:D172)</f>
        <v>61.47499999999998</v>
      </c>
      <c r="F172" s="301"/>
      <c r="G172" s="301">
        <f>SUM(G170:G171)</f>
        <v>28.522637950017611</v>
      </c>
      <c r="H172" s="301">
        <f t="shared" ref="H172" si="276">SUM(H170:H171)</f>
        <v>28.149868672174033</v>
      </c>
      <c r="I172" s="301">
        <f t="shared" ref="I172" si="277">SUM(I170:I171)</f>
        <v>8.3294933778082569</v>
      </c>
      <c r="J172" s="301">
        <f t="shared" si="270"/>
        <v>65.00199999999991</v>
      </c>
      <c r="K172" s="301"/>
      <c r="L172" s="301">
        <f>SUM(L170:L171)</f>
        <v>26.839806165347859</v>
      </c>
      <c r="M172" s="301">
        <f t="shared" ref="M172" si="278">SUM(M170:M171)</f>
        <v>27.83524923097017</v>
      </c>
      <c r="N172" s="301">
        <f t="shared" ref="N172" si="279">SUM(N170:N171)</f>
        <v>8.4979446036819777</v>
      </c>
      <c r="O172" s="301">
        <f t="shared" si="271"/>
        <v>63.173000000000009</v>
      </c>
      <c r="P172" s="301"/>
      <c r="Q172" s="301">
        <f>SUM(Q170:Q171)</f>
        <v>26.991095835492203</v>
      </c>
      <c r="R172" s="301">
        <f t="shared" ref="R172" si="280">SUM(R170:R171)</f>
        <v>27.343337908930085</v>
      </c>
      <c r="S172" s="301">
        <f t="shared" ref="S172" si="281">SUM(S170:S171)</f>
        <v>8.596566255577784</v>
      </c>
      <c r="T172" s="301">
        <f t="shared" si="272"/>
        <v>62.931000000000068</v>
      </c>
      <c r="U172" s="301"/>
      <c r="V172" s="301">
        <f>SUM(V170:V171)</f>
        <v>28.287474821533323</v>
      </c>
      <c r="W172" s="301">
        <f t="shared" ref="W172" si="282">SUM(W170:W171)</f>
        <v>27.255091212366061</v>
      </c>
      <c r="X172" s="301">
        <f t="shared" ref="X172" si="283">SUM(X170:X171)</f>
        <v>8.9574339661006501</v>
      </c>
      <c r="Y172" s="301">
        <f t="shared" si="273"/>
        <v>64.500000000000028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27.712642797223651</v>
      </c>
      <c r="C179" s="300">
        <v>26.167846210670749</v>
      </c>
      <c r="D179" s="300">
        <v>6.1001087976257988</v>
      </c>
      <c r="E179" s="300">
        <f>SUM(B179:D179)</f>
        <v>59.980597805520198</v>
      </c>
      <c r="F179" s="300"/>
      <c r="G179" s="300">
        <v>32.24677246213701</v>
      </c>
      <c r="H179" s="300">
        <v>30.442139907571931</v>
      </c>
      <c r="I179" s="300">
        <v>6.2627686617222524</v>
      </c>
      <c r="J179" s="300">
        <f>SUM(G179:I179)</f>
        <v>68.951681031431193</v>
      </c>
      <c r="K179" s="300"/>
      <c r="L179" s="300">
        <v>31.505690192945384</v>
      </c>
      <c r="M179" s="300">
        <v>29.421042938070851</v>
      </c>
      <c r="N179" s="300">
        <v>6.0834140198497559</v>
      </c>
      <c r="O179" s="300">
        <f>SUM(L179:N179)</f>
        <v>67.01014715086599</v>
      </c>
      <c r="P179" s="300"/>
      <c r="Q179" s="300">
        <v>33.561163716680284</v>
      </c>
      <c r="R179" s="300">
        <v>29.514916454293981</v>
      </c>
      <c r="S179" s="300">
        <v>6.6389133399359803</v>
      </c>
      <c r="T179" s="300">
        <f>SUM(Q179:S179)</f>
        <v>69.714993510910247</v>
      </c>
      <c r="U179" s="300"/>
      <c r="V179" s="300">
        <v>35.703995506531378</v>
      </c>
      <c r="W179" s="300">
        <v>27.736308163286946</v>
      </c>
      <c r="X179" s="300">
        <v>7.240770230506528</v>
      </c>
      <c r="Y179" s="300">
        <f>SUM(V179:X179)</f>
        <v>70.681073900324847</v>
      </c>
    </row>
    <row r="180" spans="1:25" x14ac:dyDescent="0.2">
      <c r="A180" s="260" t="s">
        <v>364</v>
      </c>
      <c r="B180" s="300">
        <v>11.590707912058818</v>
      </c>
      <c r="C180" s="300">
        <v>4.331027127083809</v>
      </c>
      <c r="D180" s="300">
        <v>0.93166715533718414</v>
      </c>
      <c r="E180" s="300">
        <f t="shared" ref="E180:E181" si="284">SUM(B180:D180)</f>
        <v>16.853402194479813</v>
      </c>
      <c r="F180" s="300"/>
      <c r="G180" s="300">
        <v>11.183370038869244</v>
      </c>
      <c r="H180" s="300">
        <v>3.6630739611770138</v>
      </c>
      <c r="I180" s="300">
        <v>1.664874968522652</v>
      </c>
      <c r="J180" s="300">
        <f t="shared" ref="J180:J181" si="285">SUM(G180:I180)</f>
        <v>16.511318968568911</v>
      </c>
      <c r="K180" s="300"/>
      <c r="L180" s="300">
        <v>11.248155167623363</v>
      </c>
      <c r="M180" s="300">
        <v>4.815558379174095</v>
      </c>
      <c r="N180" s="300">
        <v>1.5231393023364819</v>
      </c>
      <c r="O180" s="300">
        <f t="shared" ref="O180:O181" si="286">SUM(L180:N180)</f>
        <v>17.58685284913394</v>
      </c>
      <c r="P180" s="300"/>
      <c r="Q180" s="300">
        <v>11.712476338365224</v>
      </c>
      <c r="R180" s="300">
        <v>5.0769102518104621</v>
      </c>
      <c r="S180" s="300">
        <v>1.5256198989141683</v>
      </c>
      <c r="T180" s="300">
        <f t="shared" ref="T180:T181" si="287">SUM(Q180:S180)</f>
        <v>18.315006489089857</v>
      </c>
      <c r="U180" s="300"/>
      <c r="V180" s="300">
        <v>11.930994986192943</v>
      </c>
      <c r="W180" s="300">
        <v>5.2914497283507504</v>
      </c>
      <c r="X180" s="300">
        <v>1.4204813851314111</v>
      </c>
      <c r="Y180" s="300">
        <f t="shared" ref="Y180:Y181" si="288">SUM(V180:X180)</f>
        <v>18.642926099675101</v>
      </c>
    </row>
    <row r="181" spans="1:25" x14ac:dyDescent="0.2">
      <c r="A181" s="264" t="s">
        <v>363</v>
      </c>
      <c r="B181" s="301">
        <f>SUM(B179:B180)</f>
        <v>39.303350709282469</v>
      </c>
      <c r="C181" s="301">
        <f t="shared" ref="C181" si="289">SUM(C179:C180)</f>
        <v>30.49887333775456</v>
      </c>
      <c r="D181" s="301">
        <f t="shared" ref="D181" si="290">SUM(D179:D180)</f>
        <v>7.0317759529629829</v>
      </c>
      <c r="E181" s="301">
        <f t="shared" si="284"/>
        <v>76.834000000000017</v>
      </c>
      <c r="F181" s="301"/>
      <c r="G181" s="301">
        <f>SUM(G179:G180)</f>
        <v>43.430142501006252</v>
      </c>
      <c r="H181" s="301">
        <f t="shared" ref="H181" si="291">SUM(H179:H180)</f>
        <v>34.105213868748947</v>
      </c>
      <c r="I181" s="301">
        <f t="shared" ref="I181" si="292">SUM(I179:I180)</f>
        <v>7.9276436302449049</v>
      </c>
      <c r="J181" s="301">
        <f t="shared" si="285"/>
        <v>85.463000000000093</v>
      </c>
      <c r="K181" s="301"/>
      <c r="L181" s="301">
        <f>SUM(L179:L180)</f>
        <v>42.753845360568747</v>
      </c>
      <c r="M181" s="301">
        <f t="shared" ref="M181" si="293">SUM(M179:M180)</f>
        <v>34.236601317244947</v>
      </c>
      <c r="N181" s="301">
        <f t="shared" ref="N181" si="294">SUM(N179:N180)</f>
        <v>7.6065533221862376</v>
      </c>
      <c r="O181" s="301">
        <f t="shared" si="286"/>
        <v>84.596999999999937</v>
      </c>
      <c r="P181" s="301"/>
      <c r="Q181" s="301">
        <f>SUM(Q179:Q180)</f>
        <v>45.273640055045504</v>
      </c>
      <c r="R181" s="301">
        <f t="shared" ref="R181" si="295">SUM(R179:R180)</f>
        <v>34.591826706104442</v>
      </c>
      <c r="S181" s="301">
        <f t="shared" ref="S181" si="296">SUM(S179:S180)</f>
        <v>8.164533238850149</v>
      </c>
      <c r="T181" s="301">
        <f t="shared" si="287"/>
        <v>88.030000000000101</v>
      </c>
      <c r="U181" s="301"/>
      <c r="V181" s="301">
        <f>SUM(V179:V180)</f>
        <v>47.63499049272432</v>
      </c>
      <c r="W181" s="301">
        <f t="shared" ref="W181" si="297">SUM(W179:W180)</f>
        <v>33.027757891637698</v>
      </c>
      <c r="X181" s="301">
        <f t="shared" ref="X181" si="298">SUM(X179:X180)</f>
        <v>8.6612516156379389</v>
      </c>
      <c r="Y181" s="301">
        <f t="shared" si="288"/>
        <v>89.323999999999955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3.1331139644156929</v>
      </c>
      <c r="C188" s="300">
        <v>5.2496780895569417</v>
      </c>
      <c r="D188" s="300">
        <v>3.477741355796216</v>
      </c>
      <c r="E188" s="300">
        <f>SUM(B188:D188)</f>
        <v>11.86053340976885</v>
      </c>
      <c r="F188" s="300"/>
      <c r="G188" s="300">
        <v>2.9122351785331064</v>
      </c>
      <c r="H188" s="300">
        <v>5.8039121627374586</v>
      </c>
      <c r="I188" s="300">
        <v>3.4579937440445412</v>
      </c>
      <c r="J188" s="300">
        <f>SUM(G188:I188)</f>
        <v>12.174141085315107</v>
      </c>
      <c r="K188" s="300"/>
      <c r="L188" s="300">
        <v>3.2271143764105372</v>
      </c>
      <c r="M188" s="300">
        <v>5.4338512518838504</v>
      </c>
      <c r="N188" s="300">
        <v>4.0500276677709852</v>
      </c>
      <c r="O188" s="300">
        <f>SUM(L188:N188)</f>
        <v>12.710993296065373</v>
      </c>
      <c r="P188" s="300"/>
      <c r="Q188" s="300">
        <v>3.4220513114975626</v>
      </c>
      <c r="R188" s="300">
        <v>6.0106400115552923</v>
      </c>
      <c r="S188" s="300">
        <v>4.1820724766952111</v>
      </c>
      <c r="T188" s="300">
        <f>SUM(Q188:S188)</f>
        <v>13.614763799748065</v>
      </c>
      <c r="U188" s="300"/>
      <c r="V188" s="300">
        <v>3.5256108919605764</v>
      </c>
      <c r="W188" s="300">
        <v>6.5503910396011618</v>
      </c>
      <c r="X188" s="300">
        <v>4.6266107100083769</v>
      </c>
      <c r="Y188" s="300">
        <f>SUM(V188:X188)</f>
        <v>14.702612641570115</v>
      </c>
    </row>
    <row r="189" spans="1:25" x14ac:dyDescent="0.2">
      <c r="A189" s="260" t="s">
        <v>364</v>
      </c>
      <c r="B189" s="300">
        <v>5.1190966170051908</v>
      </c>
      <c r="C189" s="300">
        <v>3.6100055792309282</v>
      </c>
      <c r="D189" s="300">
        <v>5.0773643939950812</v>
      </c>
      <c r="E189" s="300">
        <f t="shared" ref="E189:E190" si="299">SUM(B189:D189)</f>
        <v>13.806466590231201</v>
      </c>
      <c r="F189" s="300"/>
      <c r="G189" s="300">
        <v>4.3664199461579294</v>
      </c>
      <c r="H189" s="300">
        <v>3.7628524405598407</v>
      </c>
      <c r="I189" s="300">
        <v>3.8515865279671173</v>
      </c>
      <c r="J189" s="300">
        <f t="shared" ref="J189:J190" si="300">SUM(G189:I189)</f>
        <v>11.980858914684887</v>
      </c>
      <c r="K189" s="300"/>
      <c r="L189" s="300">
        <v>4.3571553490791102</v>
      </c>
      <c r="M189" s="300">
        <v>3.4906914923520209</v>
      </c>
      <c r="N189" s="300">
        <v>3.2351598625034783</v>
      </c>
      <c r="O189" s="300">
        <f t="shared" ref="O189:O190" si="301">SUM(L189:N189)</f>
        <v>11.083006703934609</v>
      </c>
      <c r="P189" s="300"/>
      <c r="Q189" s="300">
        <v>4.8393111822378989</v>
      </c>
      <c r="R189" s="300">
        <v>3.9763297327466391</v>
      </c>
      <c r="S189" s="300">
        <v>3.5475952852673838</v>
      </c>
      <c r="T189" s="300">
        <f t="shared" ref="T189:T190" si="302">SUM(Q189:S189)</f>
        <v>12.363236200251922</v>
      </c>
      <c r="U189" s="300"/>
      <c r="V189" s="300">
        <v>5.3509526955993012</v>
      </c>
      <c r="W189" s="300">
        <v>4.5517470415145809</v>
      </c>
      <c r="X189" s="300">
        <v>4.0906876213160022</v>
      </c>
      <c r="Y189" s="300">
        <f t="shared" ref="Y189:Y190" si="303">SUM(V189:X189)</f>
        <v>13.993387358429883</v>
      </c>
    </row>
    <row r="190" spans="1:25" x14ac:dyDescent="0.2">
      <c r="A190" s="264" t="s">
        <v>363</v>
      </c>
      <c r="B190" s="301">
        <f>SUM(B188:B189)</f>
        <v>8.2522105814208828</v>
      </c>
      <c r="C190" s="301">
        <f t="shared" ref="C190" si="304">SUM(C188:C189)</f>
        <v>8.8596836687878699</v>
      </c>
      <c r="D190" s="301">
        <f t="shared" ref="D190" si="305">SUM(D188:D189)</f>
        <v>8.5551057497912968</v>
      </c>
      <c r="E190" s="301">
        <f t="shared" si="299"/>
        <v>25.667000000000051</v>
      </c>
      <c r="F190" s="301"/>
      <c r="G190" s="301">
        <f>SUM(G188:G189)</f>
        <v>7.2786551246910358</v>
      </c>
      <c r="H190" s="301">
        <f t="shared" ref="H190" si="306">SUM(H188:H189)</f>
        <v>9.5667646032972993</v>
      </c>
      <c r="I190" s="301">
        <f t="shared" ref="I190" si="307">SUM(I188:I189)</f>
        <v>7.3095802720116581</v>
      </c>
      <c r="J190" s="301">
        <f t="shared" si="300"/>
        <v>24.154999999999994</v>
      </c>
      <c r="K190" s="301"/>
      <c r="L190" s="301">
        <f>SUM(L188:L189)</f>
        <v>7.5842697254896478</v>
      </c>
      <c r="M190" s="301">
        <f t="shared" ref="M190" si="308">SUM(M188:M189)</f>
        <v>8.9245427442358718</v>
      </c>
      <c r="N190" s="301">
        <f t="shared" ref="N190" si="309">SUM(N188:N189)</f>
        <v>7.2851875302744631</v>
      </c>
      <c r="O190" s="301">
        <f t="shared" si="301"/>
        <v>23.793999999999983</v>
      </c>
      <c r="P190" s="301"/>
      <c r="Q190" s="301">
        <f>SUM(Q188:Q189)</f>
        <v>8.2613624937354615</v>
      </c>
      <c r="R190" s="301">
        <f t="shared" ref="R190" si="310">SUM(R188:R189)</f>
        <v>9.9869697443019305</v>
      </c>
      <c r="S190" s="301">
        <f t="shared" ref="S190" si="311">SUM(S188:S189)</f>
        <v>7.7296677619625953</v>
      </c>
      <c r="T190" s="301">
        <f t="shared" si="302"/>
        <v>25.977999999999987</v>
      </c>
      <c r="U190" s="301"/>
      <c r="V190" s="301">
        <f>SUM(V188:V189)</f>
        <v>8.8765635875598772</v>
      </c>
      <c r="W190" s="301">
        <f t="shared" ref="W190" si="312">SUM(W188:W189)</f>
        <v>11.102138081115744</v>
      </c>
      <c r="X190" s="301">
        <f t="shared" ref="X190" si="313">SUM(X188:X189)</f>
        <v>8.717298331324379</v>
      </c>
      <c r="Y190" s="301">
        <f t="shared" si="303"/>
        <v>28.695999999999998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3.600419171762149</v>
      </c>
      <c r="C197" s="300">
        <v>4.5075590715590144</v>
      </c>
      <c r="D197" s="300">
        <v>5.3886796819170675</v>
      </c>
      <c r="E197" s="300">
        <f>SUM(B197:D197)</f>
        <v>13.496657925238232</v>
      </c>
      <c r="F197" s="300"/>
      <c r="G197" s="300">
        <v>4.7665898142958927</v>
      </c>
      <c r="H197" s="300">
        <v>4.6397264927877151</v>
      </c>
      <c r="I197" s="300">
        <v>5.5646307577033518</v>
      </c>
      <c r="J197" s="300">
        <f>SUM(G197:I197)</f>
        <v>14.970947064786959</v>
      </c>
      <c r="K197" s="300"/>
      <c r="L197" s="300">
        <v>4.6302897084501833</v>
      </c>
      <c r="M197" s="300">
        <v>5.9180890337233958</v>
      </c>
      <c r="N197" s="300">
        <v>6.0660181694776529</v>
      </c>
      <c r="O197" s="300">
        <f>SUM(L197:N197)</f>
        <v>16.614396911651234</v>
      </c>
      <c r="P197" s="300"/>
      <c r="Q197" s="300">
        <v>4.2778106842333168</v>
      </c>
      <c r="R197" s="300">
        <v>5.5637773665131443</v>
      </c>
      <c r="S197" s="300">
        <v>5.803285381592338</v>
      </c>
      <c r="T197" s="300">
        <f>SUM(Q197:S197)</f>
        <v>15.644873432338798</v>
      </c>
      <c r="U197" s="300"/>
      <c r="V197" s="300">
        <v>4.075788894372061</v>
      </c>
      <c r="W197" s="300">
        <v>5.3749620524347748</v>
      </c>
      <c r="X197" s="300">
        <v>5.7013773774149357</v>
      </c>
      <c r="Y197" s="300">
        <f>SUM(V197:X197)</f>
        <v>15.152128324221771</v>
      </c>
    </row>
    <row r="198" spans="1:25" x14ac:dyDescent="0.2">
      <c r="A198" s="260" t="s">
        <v>364</v>
      </c>
      <c r="B198" s="300">
        <v>5.5210386757344585</v>
      </c>
      <c r="C198" s="300">
        <v>1.2582588975556581</v>
      </c>
      <c r="D198" s="300">
        <v>3.0510445014716412</v>
      </c>
      <c r="E198" s="300">
        <f t="shared" ref="E198:E199" si="314">SUM(B198:D198)</f>
        <v>9.8303420747617576</v>
      </c>
      <c r="F198" s="300"/>
      <c r="G198" s="300">
        <v>5.5437428499188774</v>
      </c>
      <c r="H198" s="300">
        <v>1.4541669844451997</v>
      </c>
      <c r="I198" s="300">
        <v>2.5191431008490097</v>
      </c>
      <c r="J198" s="300">
        <f t="shared" ref="J198:J199" si="315">SUM(G198:I198)</f>
        <v>9.517052935213087</v>
      </c>
      <c r="K198" s="300"/>
      <c r="L198" s="300">
        <v>3.9420574848334269</v>
      </c>
      <c r="M198" s="300">
        <v>1.167578039858669</v>
      </c>
      <c r="N198" s="300">
        <v>1.861967563656681</v>
      </c>
      <c r="O198" s="300">
        <f t="shared" ref="O198:O199" si="316">SUM(L198:N198)</f>
        <v>6.9716030883487772</v>
      </c>
      <c r="P198" s="300"/>
      <c r="Q198" s="300">
        <v>3.8829002389546976</v>
      </c>
      <c r="R198" s="300">
        <v>1.1095764364780061</v>
      </c>
      <c r="S198" s="300">
        <v>1.8316498922284876</v>
      </c>
      <c r="T198" s="300">
        <f t="shared" ref="T198:T199" si="317">SUM(Q198:S198)</f>
        <v>6.8241265676611906</v>
      </c>
      <c r="U198" s="300"/>
      <c r="V198" s="300">
        <v>4.0604954171481582</v>
      </c>
      <c r="W198" s="300">
        <v>1.1110170454823567</v>
      </c>
      <c r="X198" s="300">
        <v>1.9073592131477295</v>
      </c>
      <c r="Y198" s="300">
        <f t="shared" ref="Y198:Y199" si="318">SUM(V198:X198)</f>
        <v>7.0788716757782444</v>
      </c>
    </row>
    <row r="199" spans="1:25" x14ac:dyDescent="0.2">
      <c r="A199" s="264" t="s">
        <v>363</v>
      </c>
      <c r="B199" s="301">
        <f>SUM(B197:B198)</f>
        <v>9.1214578474966075</v>
      </c>
      <c r="C199" s="301">
        <f t="shared" ref="C199" si="319">SUM(C197:C198)</f>
        <v>5.7658179691146723</v>
      </c>
      <c r="D199" s="301">
        <f t="shared" ref="D199" si="320">SUM(D197:D198)</f>
        <v>8.4397241833887087</v>
      </c>
      <c r="E199" s="301">
        <f t="shared" si="314"/>
        <v>23.326999999999988</v>
      </c>
      <c r="F199" s="301"/>
      <c r="G199" s="301">
        <f>SUM(G197:G198)</f>
        <v>10.310332664214769</v>
      </c>
      <c r="H199" s="301">
        <f t="shared" ref="H199" si="321">SUM(H197:H198)</f>
        <v>6.093893477232915</v>
      </c>
      <c r="I199" s="301">
        <f t="shared" ref="I199" si="322">SUM(I197:I198)</f>
        <v>8.0837738585523624</v>
      </c>
      <c r="J199" s="301">
        <f t="shared" si="315"/>
        <v>24.488000000000046</v>
      </c>
      <c r="K199" s="301"/>
      <c r="L199" s="301">
        <f>SUM(L197:L198)</f>
        <v>8.5723471932836102</v>
      </c>
      <c r="M199" s="301">
        <f t="shared" ref="M199" si="323">SUM(M197:M198)</f>
        <v>7.0856670735820648</v>
      </c>
      <c r="N199" s="301">
        <f t="shared" ref="N199" si="324">SUM(N197:N198)</f>
        <v>7.9279857331343342</v>
      </c>
      <c r="O199" s="301">
        <f t="shared" si="316"/>
        <v>23.586000000000009</v>
      </c>
      <c r="P199" s="301"/>
      <c r="Q199" s="301">
        <f>SUM(Q197:Q198)</f>
        <v>8.1607109231880148</v>
      </c>
      <c r="R199" s="301">
        <f t="shared" ref="R199" si="325">SUM(R197:R198)</f>
        <v>6.6733538029911506</v>
      </c>
      <c r="S199" s="301">
        <f t="shared" ref="S199" si="326">SUM(S197:S198)</f>
        <v>7.634935273820826</v>
      </c>
      <c r="T199" s="301">
        <f t="shared" si="317"/>
        <v>22.468999999999991</v>
      </c>
      <c r="U199" s="301"/>
      <c r="V199" s="301">
        <f>SUM(V197:V198)</f>
        <v>8.1362843115202192</v>
      </c>
      <c r="W199" s="301">
        <f t="shared" ref="W199" si="327">SUM(W197:W198)</f>
        <v>6.4859790979171317</v>
      </c>
      <c r="X199" s="301">
        <f t="shared" ref="X199" si="328">SUM(X197:X198)</f>
        <v>7.6087365905626649</v>
      </c>
      <c r="Y199" s="301">
        <f t="shared" si="318"/>
        <v>22.231000000000016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Enterprise M3 LEP (including all of Surrey)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0.50211083468565398</v>
      </c>
      <c r="N7">
        <f>'Ind T4'!C122</f>
        <v>0.44614068541453111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1.9436792818370963</v>
      </c>
      <c r="N9">
        <f>'Ind T4'!C120</f>
        <v>0.3631337640335186</v>
      </c>
    </row>
    <row r="10" spans="1:16" x14ac:dyDescent="0.2">
      <c r="L10" s="13" t="str">
        <f>'Ind T4'!A80</f>
        <v>Education</v>
      </c>
      <c r="M10">
        <f>'Ind T4'!B119</f>
        <v>0.54641556549630543</v>
      </c>
      <c r="N10">
        <f>'Ind T4'!C119</f>
        <v>0.13868427195813382</v>
      </c>
    </row>
    <row r="11" spans="1:16" x14ac:dyDescent="0.2">
      <c r="L11" s="13" t="str">
        <f>'Ind T4'!A79</f>
        <v>Public admin. and defence</v>
      </c>
      <c r="M11">
        <f>'Ind T4'!B118</f>
        <v>-1.4224622413500976</v>
      </c>
      <c r="N11">
        <f>'Ind T4'!C118</f>
        <v>0.1132884459224881</v>
      </c>
    </row>
    <row r="12" spans="1:16" x14ac:dyDescent="0.2">
      <c r="L12" s="1" t="str">
        <f>CONCATENATE("[",'Ind T4'!A78,"]")</f>
        <v>[Non-marketed services]</v>
      </c>
      <c r="M12">
        <f>'Ind T4'!B117</f>
        <v>1.0140764135869063</v>
      </c>
      <c r="N12">
        <f>'Ind T4'!C117</f>
        <v>0.25160490423312698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0.22108057754317567</v>
      </c>
      <c r="N14" s="13">
        <f>'Ind T4'!C115</f>
        <v>-0.39366048059334968</v>
      </c>
    </row>
    <row r="15" spans="1:16" x14ac:dyDescent="0.2">
      <c r="L15" s="13" t="str">
        <f>'Ind T4'!A75</f>
        <v>Arts and entertainment</v>
      </c>
      <c r="M15" s="13">
        <f>'Ind T4'!B114</f>
        <v>-1.5040282329191967</v>
      </c>
      <c r="N15" s="13">
        <f>'Ind T4'!C114</f>
        <v>1.2566590412990575</v>
      </c>
    </row>
    <row r="16" spans="1:16" x14ac:dyDescent="0.2">
      <c r="L16" s="13" t="str">
        <f>'Ind T4'!A74</f>
        <v>Support services</v>
      </c>
      <c r="M16" s="13">
        <f>'Ind T4'!B113</f>
        <v>-0.94890774086309193</v>
      </c>
      <c r="N16" s="13">
        <f>'Ind T4'!C113</f>
        <v>0.73436449458565978</v>
      </c>
    </row>
    <row r="17" spans="12:14" x14ac:dyDescent="0.2">
      <c r="L17" s="13" t="str">
        <f>'Ind T4'!A73</f>
        <v>Professional services</v>
      </c>
      <c r="M17" s="13">
        <f>'Ind T4'!B112</f>
        <v>-0.11300062421619739</v>
      </c>
      <c r="N17" s="13">
        <f>'Ind T4'!C112</f>
        <v>0.66836192951689188</v>
      </c>
    </row>
    <row r="18" spans="12:14" x14ac:dyDescent="0.2">
      <c r="L18" s="13" t="str">
        <f>'Ind T4'!A72</f>
        <v>Real estate</v>
      </c>
      <c r="M18" s="13">
        <f>'Ind T4'!B111</f>
        <v>0.68567468770786011</v>
      </c>
      <c r="N18" s="13">
        <f>'Ind T4'!C111</f>
        <v>0.63520231617333334</v>
      </c>
    </row>
    <row r="19" spans="12:14" x14ac:dyDescent="0.2">
      <c r="L19" t="str">
        <f>'Ind T4'!A71</f>
        <v>Finance and insurance</v>
      </c>
      <c r="M19">
        <f>'Ind T4'!B110</f>
        <v>-9.0733167554102323E-2</v>
      </c>
      <c r="N19">
        <f>'Ind T4'!C110</f>
        <v>-0.5663357681238157</v>
      </c>
    </row>
    <row r="20" spans="12:14" x14ac:dyDescent="0.2">
      <c r="L20" t="str">
        <f>'Ind T4'!A70</f>
        <v>Information technology</v>
      </c>
      <c r="M20">
        <f>'Ind T4'!B109</f>
        <v>0.39211248803610044</v>
      </c>
      <c r="N20">
        <f>'Ind T4'!C109</f>
        <v>1.0751774639496503</v>
      </c>
    </row>
    <row r="21" spans="12:14" x14ac:dyDescent="0.2">
      <c r="L21" t="str">
        <f>'Ind T4'!A69</f>
        <v>Media</v>
      </c>
      <c r="M21">
        <f>'Ind T4'!B108</f>
        <v>-6.2757461223475142</v>
      </c>
      <c r="N21">
        <f>'Ind T4'!C108</f>
        <v>-0.4009220962175597</v>
      </c>
    </row>
    <row r="22" spans="12:14" x14ac:dyDescent="0.2">
      <c r="L22" s="1" t="str">
        <f>CONCATENATE("[",'Ind T4'!A68,"]")</f>
        <v>[Business and other services]</v>
      </c>
      <c r="M22">
        <f>'Ind T4'!B107</f>
        <v>-0.41953911770392649</v>
      </c>
      <c r="N22">
        <f>'Ind T4'!C107</f>
        <v>0.58752789913079084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0.24040403776726116</v>
      </c>
      <c r="N24">
        <f>'Ind T4'!C105</f>
        <v>1.2397486766944521</v>
      </c>
    </row>
    <row r="25" spans="12:14" x14ac:dyDescent="0.2">
      <c r="L25" s="13" t="str">
        <f>'Ind T4'!A65</f>
        <v>Transport and storage</v>
      </c>
      <c r="M25">
        <f>'Ind T4'!B104</f>
        <v>-1.0361397585868737</v>
      </c>
      <c r="N25">
        <f>'Ind T4'!C104</f>
        <v>0.37689448794127056</v>
      </c>
    </row>
    <row r="26" spans="12:14" x14ac:dyDescent="0.2">
      <c r="L26" s="13" t="str">
        <f>'Ind T4'!A64</f>
        <v>Wholesale and retail trade</v>
      </c>
      <c r="M26">
        <f>'Ind T4'!B103</f>
        <v>0.17512069863723223</v>
      </c>
      <c r="N26">
        <f>'Ind T4'!C103</f>
        <v>0.15496982611276078</v>
      </c>
    </row>
    <row r="27" spans="12:14" x14ac:dyDescent="0.2">
      <c r="L27" s="1" t="str">
        <f>CONCATENATE("[",'Ind T4'!A63,"]")</f>
        <v>[Trade, accomod. and transport]</v>
      </c>
      <c r="M27">
        <f>'Ind T4'!B102</f>
        <v>2.6333510379816794E-2</v>
      </c>
      <c r="N27">
        <f>'Ind T4'!C102</f>
        <v>0.48615462193264403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4.6557519813733572</v>
      </c>
      <c r="N29">
        <f>'Ind T4'!C100</f>
        <v>1.0218331081166321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1.2776539719720814</v>
      </c>
      <c r="N31">
        <f>'Ind T4'!C98</f>
        <v>-1.3016886510651249</v>
      </c>
    </row>
    <row r="32" spans="12:14" x14ac:dyDescent="0.2">
      <c r="L32" s="13" t="str">
        <f>'Ind T4'!A58</f>
        <v>Engineering</v>
      </c>
      <c r="M32">
        <f>'Ind T4'!B97</f>
        <v>2.1664362301203832</v>
      </c>
      <c r="N32">
        <f>'Ind T4'!C97</f>
        <v>-1.8196667865043259</v>
      </c>
    </row>
    <row r="33" spans="12:14" x14ac:dyDescent="0.2">
      <c r="L33" s="13" t="str">
        <f>'Ind T4'!A57</f>
        <v>Food drink and tobacco</v>
      </c>
      <c r="M33">
        <f>'Ind T4'!B96</f>
        <v>6.5505458393020133</v>
      </c>
      <c r="N33">
        <f>'Ind T4'!C96</f>
        <v>1.2205307886594019</v>
      </c>
    </row>
    <row r="34" spans="12:14" x14ac:dyDescent="0.2">
      <c r="L34" s="1" t="str">
        <f>CONCATENATE("[",'Ind T4'!A56,"]")</f>
        <v>[Manufacturing]</v>
      </c>
      <c r="M34">
        <f>'Ind T4'!B95</f>
        <v>1.8350304060611</v>
      </c>
      <c r="N34">
        <f>'Ind T4'!C95</f>
        <v>-1.1613613154183189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5.6351477109200188</v>
      </c>
      <c r="N36">
        <f>'Ind T4'!C93</f>
        <v>0.92426056596188744</v>
      </c>
    </row>
    <row r="37" spans="12:14" x14ac:dyDescent="0.2">
      <c r="L37" s="13" t="str">
        <f>'Ind T4'!A53</f>
        <v>Electricity and gas</v>
      </c>
      <c r="M37">
        <f>'Ind T4'!B92</f>
        <v>-4.1076623050496197</v>
      </c>
      <c r="N37">
        <f>'Ind T4'!C92</f>
        <v>-0.18908103790483688</v>
      </c>
    </row>
    <row r="38" spans="12:14" x14ac:dyDescent="0.2">
      <c r="L38" s="13" t="str">
        <f>'Ind T4'!A52</f>
        <v>Mining and quarrying</v>
      </c>
      <c r="M38">
        <f>'Ind T4'!B91</f>
        <v>1.6352264351535473</v>
      </c>
      <c r="N38">
        <f>'Ind T4'!C91</f>
        <v>-1.4410065605541256</v>
      </c>
    </row>
    <row r="39" spans="12:14" x14ac:dyDescent="0.2">
      <c r="L39" s="45" t="str">
        <f>'Ind T4'!A51</f>
        <v>Agriculture</v>
      </c>
      <c r="M39">
        <f>'Ind T4'!B90</f>
        <v>0.32734774998035565</v>
      </c>
      <c r="N39">
        <f>'Ind T4'!C90</f>
        <v>0.42127244119636309</v>
      </c>
    </row>
    <row r="40" spans="12:14" x14ac:dyDescent="0.2">
      <c r="L40" s="1" t="str">
        <f>CONCATENATE("[",'Ind T4'!A50,"]")</f>
        <v>[Primary sector and utilities]</v>
      </c>
      <c r="M40">
        <f>'Ind T4'!B89</f>
        <v>4.2226178385895707E-2</v>
      </c>
      <c r="N40">
        <f>'Ind T4'!C89</f>
        <v>0.30330411167902582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Enterprise M3 LEP (including all of Surrey)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9.7200000000000131</v>
      </c>
      <c r="N5" s="11">
        <f t="shared" ref="N5:AL5" si="1">SUM(N6:N9)</f>
        <v>10.703999999999978</v>
      </c>
      <c r="O5" s="11">
        <f t="shared" si="1"/>
        <v>12.589999999999995</v>
      </c>
      <c r="P5" s="11">
        <f t="shared" si="1"/>
        <v>9.3219999999999938</v>
      </c>
      <c r="Q5" s="11">
        <f t="shared" si="1"/>
        <v>14.050000000000013</v>
      </c>
      <c r="R5" s="11">
        <f t="shared" si="1"/>
        <v>11.830999999999989</v>
      </c>
      <c r="S5" s="11">
        <f t="shared" si="1"/>
        <v>13.509999999999994</v>
      </c>
      <c r="T5" s="11">
        <f t="shared" si="1"/>
        <v>14.678000000000022</v>
      </c>
      <c r="U5" s="11">
        <f t="shared" si="1"/>
        <v>10.373999999999997</v>
      </c>
      <c r="V5" s="11">
        <f t="shared" si="1"/>
        <v>12.465000000000005</v>
      </c>
      <c r="W5" s="11">
        <f t="shared" si="1"/>
        <v>11.855999999999991</v>
      </c>
      <c r="X5" s="11">
        <f t="shared" si="1"/>
        <v>11.789000000000012</v>
      </c>
      <c r="Y5" s="11">
        <f t="shared" si="1"/>
        <v>11.716000000000006</v>
      </c>
      <c r="Z5" s="11">
        <f t="shared" si="1"/>
        <v>11.781000000000017</v>
      </c>
      <c r="AA5" s="11">
        <f t="shared" si="1"/>
        <v>11.929999999999994</v>
      </c>
      <c r="AB5" s="11">
        <f t="shared" si="1"/>
        <v>12.000000000000009</v>
      </c>
      <c r="AC5" s="11">
        <f t="shared" si="1"/>
        <v>12.055999999999994</v>
      </c>
      <c r="AD5" s="11">
        <f t="shared" si="1"/>
        <v>12.101999999999997</v>
      </c>
      <c r="AE5" s="11">
        <f t="shared" si="1"/>
        <v>12.139000000000008</v>
      </c>
      <c r="AF5" s="11">
        <f t="shared" si="1"/>
        <v>12.172999999999982</v>
      </c>
      <c r="AG5" s="11">
        <f t="shared" si="1"/>
        <v>12.215000000000007</v>
      </c>
      <c r="AH5" s="11">
        <f t="shared" si="1"/>
        <v>12.252999999999997</v>
      </c>
      <c r="AI5" s="11">
        <f t="shared" si="1"/>
        <v>12.291999999999977</v>
      </c>
      <c r="AJ5" s="11">
        <f t="shared" si="1"/>
        <v>12.330000000000009</v>
      </c>
      <c r="AK5" s="11">
        <f t="shared" si="1"/>
        <v>12.368000000000004</v>
      </c>
      <c r="AL5" s="11">
        <f t="shared" si="1"/>
        <v>12.406999999999993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3.0470000000000068</v>
      </c>
      <c r="N6" s="11">
        <v>3.8029999999999982</v>
      </c>
      <c r="O6" s="11">
        <v>4.3640000000000034</v>
      </c>
      <c r="P6" s="11">
        <v>2.8549999999999933</v>
      </c>
      <c r="Q6" s="11">
        <v>5.9570000000000025</v>
      </c>
      <c r="R6" s="11">
        <v>3.8239999999999958</v>
      </c>
      <c r="S6" s="11">
        <v>3.3080000000000078</v>
      </c>
      <c r="T6" s="11">
        <v>4.105000000000004</v>
      </c>
      <c r="U6" s="11">
        <v>3.5510000000000064</v>
      </c>
      <c r="V6" s="11">
        <v>4.892000000000003</v>
      </c>
      <c r="W6" s="11">
        <v>3.8869999999999987</v>
      </c>
      <c r="X6" s="11">
        <v>3.920000000000003</v>
      </c>
      <c r="Y6" s="11">
        <v>3.9500000000000024</v>
      </c>
      <c r="Z6" s="11">
        <v>3.9950000000000006</v>
      </c>
      <c r="AA6" s="11">
        <v>4.0240000000000036</v>
      </c>
      <c r="AB6" s="11">
        <v>4.0319999999999983</v>
      </c>
      <c r="AC6" s="11">
        <v>4.0419999999999998</v>
      </c>
      <c r="AD6" s="11">
        <v>4.0520000000000058</v>
      </c>
      <c r="AE6" s="11">
        <v>4.0610000000000026</v>
      </c>
      <c r="AF6" s="11">
        <v>4.067999999999989</v>
      </c>
      <c r="AG6" s="11">
        <v>4.0820000000000016</v>
      </c>
      <c r="AH6" s="11">
        <v>4.0939999999999994</v>
      </c>
      <c r="AI6" s="11">
        <v>4.1069999999999869</v>
      </c>
      <c r="AJ6" s="11">
        <v>4.1179999999999897</v>
      </c>
      <c r="AK6" s="172">
        <v>4.1290000000000049</v>
      </c>
      <c r="AL6" s="11">
        <v>4.1399999999999979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0.58399999999999996</v>
      </c>
      <c r="N7" s="11">
        <v>0.6840000000000005</v>
      </c>
      <c r="O7" s="11">
        <v>1.5129999999999983</v>
      </c>
      <c r="P7" s="11">
        <v>1.0160000000000009</v>
      </c>
      <c r="Q7" s="11">
        <v>0.40100000000000074</v>
      </c>
      <c r="R7" s="11">
        <v>0.50899999999999945</v>
      </c>
      <c r="S7" s="11">
        <v>0.35099999999999987</v>
      </c>
      <c r="T7" s="11">
        <v>0.36699999999999983</v>
      </c>
      <c r="U7" s="11">
        <v>0.31999999999999984</v>
      </c>
      <c r="V7" s="11">
        <v>0.78199999999999936</v>
      </c>
      <c r="W7" s="11">
        <v>0.55199999999999938</v>
      </c>
      <c r="X7" s="11">
        <v>0.53999999999999904</v>
      </c>
      <c r="Y7" s="11">
        <v>0.5360000000000017</v>
      </c>
      <c r="Z7" s="11">
        <v>0.52200000000000113</v>
      </c>
      <c r="AA7" s="11">
        <v>0.50599999999999901</v>
      </c>
      <c r="AB7" s="11">
        <v>0.49500000000000005</v>
      </c>
      <c r="AC7" s="11">
        <v>0.48800000000000043</v>
      </c>
      <c r="AD7" s="11">
        <v>0.48100000000000004</v>
      </c>
      <c r="AE7" s="11">
        <v>0.47499999999999915</v>
      </c>
      <c r="AF7" s="11">
        <v>0.46999999999999964</v>
      </c>
      <c r="AG7" s="11">
        <v>0.46600000000000058</v>
      </c>
      <c r="AH7" s="11">
        <v>0.45999999999999919</v>
      </c>
      <c r="AI7" s="11">
        <v>0.45499999999999885</v>
      </c>
      <c r="AJ7" s="11">
        <v>0.45100000000000018</v>
      </c>
      <c r="AK7" s="172">
        <v>0.44700000000000029</v>
      </c>
      <c r="AL7" s="11">
        <v>0.44400000000000039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3.1810000000000036</v>
      </c>
      <c r="N8" s="11">
        <v>3.0049999999999897</v>
      </c>
      <c r="O8" s="11">
        <v>3.4830000000000001</v>
      </c>
      <c r="P8" s="11">
        <v>2.7489999999999966</v>
      </c>
      <c r="Q8" s="11">
        <v>4.7910000000000084</v>
      </c>
      <c r="R8" s="11">
        <v>4.8469999999999889</v>
      </c>
      <c r="S8" s="11">
        <v>6.9279999999999999</v>
      </c>
      <c r="T8" s="11">
        <v>6.7110000000000127</v>
      </c>
      <c r="U8" s="11">
        <v>3.156999999999996</v>
      </c>
      <c r="V8" s="11">
        <v>3.0730000000000004</v>
      </c>
      <c r="W8" s="11">
        <v>3.930000000000001</v>
      </c>
      <c r="X8" s="11">
        <v>3.8970000000000034</v>
      </c>
      <c r="Y8" s="11">
        <v>3.8140000000000014</v>
      </c>
      <c r="Z8" s="11">
        <v>3.7940000000000151</v>
      </c>
      <c r="AA8" s="11">
        <v>3.7929999999999926</v>
      </c>
      <c r="AB8" s="11">
        <v>3.7890000000000046</v>
      </c>
      <c r="AC8" s="11">
        <v>3.7850000000000024</v>
      </c>
      <c r="AD8" s="11">
        <v>3.784000000000002</v>
      </c>
      <c r="AE8" s="11">
        <v>3.7820000000000022</v>
      </c>
      <c r="AF8" s="11">
        <v>3.7829999999999941</v>
      </c>
      <c r="AG8" s="11">
        <v>3.7870000000000092</v>
      </c>
      <c r="AH8" s="11">
        <v>3.792000000000002</v>
      </c>
      <c r="AI8" s="11">
        <v>3.7979999999999885</v>
      </c>
      <c r="AJ8" s="11">
        <v>3.8050000000000082</v>
      </c>
      <c r="AK8" s="172">
        <v>3.8120000000000029</v>
      </c>
      <c r="AL8" s="11">
        <v>3.8200000000000012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2.9080000000000039</v>
      </c>
      <c r="N9" s="11">
        <v>3.2119999999999891</v>
      </c>
      <c r="O9" s="11">
        <v>3.2299999999999929</v>
      </c>
      <c r="P9" s="11">
        <v>2.702000000000004</v>
      </c>
      <c r="Q9" s="11">
        <v>2.901000000000002</v>
      </c>
      <c r="R9" s="11">
        <v>2.6510000000000056</v>
      </c>
      <c r="S9" s="11">
        <v>2.9229999999999881</v>
      </c>
      <c r="T9" s="11">
        <v>3.4950000000000045</v>
      </c>
      <c r="U9" s="11">
        <v>3.3459999999999952</v>
      </c>
      <c r="V9" s="11">
        <v>3.7180000000000013</v>
      </c>
      <c r="W9" s="11">
        <v>3.4869999999999921</v>
      </c>
      <c r="X9" s="11">
        <v>3.4320000000000079</v>
      </c>
      <c r="Y9" s="11">
        <v>3.4160000000000004</v>
      </c>
      <c r="Z9" s="11">
        <v>3.4700000000000011</v>
      </c>
      <c r="AA9" s="11">
        <v>3.6069999999999998</v>
      </c>
      <c r="AB9" s="11">
        <v>3.6840000000000068</v>
      </c>
      <c r="AC9" s="11">
        <v>3.7409999999999908</v>
      </c>
      <c r="AD9" s="11">
        <v>3.7849999999999886</v>
      </c>
      <c r="AE9" s="11">
        <v>3.8210000000000055</v>
      </c>
      <c r="AF9" s="11">
        <v>3.8519999999999981</v>
      </c>
      <c r="AG9" s="11">
        <v>3.8799999999999963</v>
      </c>
      <c r="AH9" s="11">
        <v>3.9069999999999956</v>
      </c>
      <c r="AI9" s="11">
        <v>3.932000000000003</v>
      </c>
      <c r="AJ9" s="11">
        <v>3.9560000000000093</v>
      </c>
      <c r="AK9" s="172">
        <v>3.9799999999999951</v>
      </c>
      <c r="AL9" s="11">
        <v>4.002999999999993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31.656000000000006</v>
      </c>
      <c r="N11" s="11">
        <f t="shared" si="2"/>
        <v>28.689</v>
      </c>
      <c r="O11" s="11">
        <f t="shared" si="2"/>
        <v>28.674999999999955</v>
      </c>
      <c r="P11" s="11">
        <f t="shared" si="2"/>
        <v>25.252999999999965</v>
      </c>
      <c r="Q11" s="11">
        <f t="shared" si="2"/>
        <v>27.535999999999991</v>
      </c>
      <c r="R11" s="11">
        <f t="shared" ref="R11" si="3">SUM(R12:R14)</f>
        <v>26.791</v>
      </c>
      <c r="S11" s="11">
        <f t="shared" ref="S11" si="4">SUM(S12:S14)</f>
        <v>28.361000000000022</v>
      </c>
      <c r="T11" s="11">
        <f t="shared" ref="T11" si="5">SUM(T12:T14)</f>
        <v>29.439999999999898</v>
      </c>
      <c r="U11" s="11">
        <f t="shared" ref="U11" si="6">SUM(U12:U14)</f>
        <v>29.380999999999908</v>
      </c>
      <c r="V11" s="11">
        <f t="shared" ref="V11" si="7">SUM(V12:V14)</f>
        <v>29.635999999999974</v>
      </c>
      <c r="W11" s="11">
        <f t="shared" ref="W11" si="8">SUM(W12:W14)</f>
        <v>29.340999999999969</v>
      </c>
      <c r="X11" s="11">
        <f t="shared" ref="X11" si="9">SUM(X12:X14)</f>
        <v>29.144000000000013</v>
      </c>
      <c r="Y11" s="11">
        <f t="shared" ref="Y11" si="10">SUM(Y12:Y14)</f>
        <v>28.755000000000095</v>
      </c>
      <c r="Z11" s="11">
        <f t="shared" ref="Z11" si="11">SUM(Z12:Z14)</f>
        <v>28.359999999999978</v>
      </c>
      <c r="AA11" s="11">
        <f t="shared" ref="AA11" si="12">SUM(AA12:AA14)</f>
        <v>28.069999999999972</v>
      </c>
      <c r="AB11" s="11">
        <f t="shared" ref="AB11" si="13">SUM(AB12:AB14)</f>
        <v>27.688999999999993</v>
      </c>
      <c r="AC11" s="11">
        <f t="shared" ref="AC11" si="14">SUM(AC12:AC14)</f>
        <v>27.335000000000033</v>
      </c>
      <c r="AD11" s="11">
        <f>SUM(AD12:AD14)</f>
        <v>26.985999999999922</v>
      </c>
      <c r="AE11" s="11">
        <f t="shared" ref="AE11" si="15">SUM(AE12:AE14)</f>
        <v>26.651000000000003</v>
      </c>
      <c r="AF11" s="11">
        <f t="shared" ref="AF11" si="16">SUM(AF12:AF14)</f>
        <v>26.330999999999992</v>
      </c>
      <c r="AG11" s="11">
        <f t="shared" ref="AG11:AL11" si="17">SUM(AG12:AG14)</f>
        <v>26.041999999999994</v>
      </c>
      <c r="AH11" s="11">
        <f t="shared" si="17"/>
        <v>25.744999999999941</v>
      </c>
      <c r="AI11" s="11">
        <f t="shared" si="17"/>
        <v>25.453000000000053</v>
      </c>
      <c r="AJ11" s="11">
        <f t="shared" si="17"/>
        <v>25.16800000000007</v>
      </c>
      <c r="AK11" s="11">
        <f t="shared" si="17"/>
        <v>24.88900000000001</v>
      </c>
      <c r="AL11" s="11">
        <f t="shared" si="17"/>
        <v>24.625000000000032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1.2830000000000008</v>
      </c>
      <c r="N12" s="11">
        <v>2.3919999999999928</v>
      </c>
      <c r="O12" s="11">
        <v>1.4669999999999999</v>
      </c>
      <c r="P12" s="11">
        <v>1.2320000000000024</v>
      </c>
      <c r="Q12" s="11">
        <v>1.5530000000000026</v>
      </c>
      <c r="R12" s="11">
        <v>1.733000000000001</v>
      </c>
      <c r="S12" s="11">
        <v>1.715000000000001</v>
      </c>
      <c r="T12" s="11">
        <v>2.1809999999999961</v>
      </c>
      <c r="U12" s="11">
        <v>1.9769999999999965</v>
      </c>
      <c r="V12" s="11">
        <v>2.3889999999999962</v>
      </c>
      <c r="W12" s="11">
        <v>2.3800000000000008</v>
      </c>
      <c r="X12" s="11">
        <v>2.4339999999999984</v>
      </c>
      <c r="Y12" s="11">
        <v>2.4959999999999978</v>
      </c>
      <c r="Z12" s="11">
        <v>2.5329999999999946</v>
      </c>
      <c r="AA12" s="11">
        <v>2.5669999999999988</v>
      </c>
      <c r="AB12" s="11">
        <v>2.597000000000004</v>
      </c>
      <c r="AC12" s="11">
        <v>2.6219999999999968</v>
      </c>
      <c r="AD12" s="11">
        <v>2.6469999999999976</v>
      </c>
      <c r="AE12" s="11">
        <v>2.6719999999999904</v>
      </c>
      <c r="AF12" s="11">
        <v>2.6970000000000036</v>
      </c>
      <c r="AG12" s="11">
        <v>2.7239999999999984</v>
      </c>
      <c r="AH12" s="11">
        <v>2.7520000000000073</v>
      </c>
      <c r="AI12" s="11">
        <v>2.779000000000003</v>
      </c>
      <c r="AJ12" s="11">
        <v>2.8049999999999948</v>
      </c>
      <c r="AK12" s="172">
        <v>2.8300000000000023</v>
      </c>
      <c r="AL12" s="11">
        <v>2.855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10.322999999999992</v>
      </c>
      <c r="N13" s="11">
        <v>8.0699999999999985</v>
      </c>
      <c r="O13" s="11">
        <v>6.7780000000000067</v>
      </c>
      <c r="P13" s="11">
        <v>6.4469999999999912</v>
      </c>
      <c r="Q13" s="11">
        <v>6.5929999999999991</v>
      </c>
      <c r="R13" s="11">
        <v>5.4810000000000123</v>
      </c>
      <c r="S13" s="11">
        <v>6.0150000000000006</v>
      </c>
      <c r="T13" s="11">
        <v>5.9140000000000121</v>
      </c>
      <c r="U13" s="11">
        <v>5.1289999999999987</v>
      </c>
      <c r="V13" s="11">
        <v>6.3060000000000072</v>
      </c>
      <c r="W13" s="11">
        <v>6.1009999999999946</v>
      </c>
      <c r="X13" s="11">
        <v>6.1800000000000166</v>
      </c>
      <c r="Y13" s="11">
        <v>6.0740000000000025</v>
      </c>
      <c r="Z13" s="11">
        <v>6.035000000000009</v>
      </c>
      <c r="AA13" s="11">
        <v>5.9639999999999898</v>
      </c>
      <c r="AB13" s="11">
        <v>5.8649999999999922</v>
      </c>
      <c r="AC13" s="11">
        <v>5.7249999999999828</v>
      </c>
      <c r="AD13" s="11">
        <v>5.5880000000000019</v>
      </c>
      <c r="AE13" s="11">
        <v>5.4549999999999956</v>
      </c>
      <c r="AF13" s="11">
        <v>5.3260000000000023</v>
      </c>
      <c r="AG13" s="11">
        <v>5.2060000000000066</v>
      </c>
      <c r="AH13" s="11">
        <v>5.0859999999999994</v>
      </c>
      <c r="AI13" s="11">
        <v>4.9690000000000065</v>
      </c>
      <c r="AJ13" s="11">
        <v>4.8540000000000161</v>
      </c>
      <c r="AK13" s="172">
        <v>4.7409999999999872</v>
      </c>
      <c r="AL13" s="11">
        <v>4.6320000000000094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20.050000000000015</v>
      </c>
      <c r="N14" s="11">
        <v>18.227000000000011</v>
      </c>
      <c r="O14" s="11">
        <v>20.42999999999995</v>
      </c>
      <c r="P14" s="11">
        <v>17.57399999999997</v>
      </c>
      <c r="Q14" s="11">
        <v>19.38999999999999</v>
      </c>
      <c r="R14" s="11">
        <v>19.576999999999988</v>
      </c>
      <c r="S14" s="11">
        <v>20.631000000000022</v>
      </c>
      <c r="T14" s="11">
        <v>21.344999999999892</v>
      </c>
      <c r="U14" s="11">
        <v>22.274999999999913</v>
      </c>
      <c r="V14" s="11">
        <v>20.940999999999971</v>
      </c>
      <c r="W14" s="11">
        <v>20.859999999999975</v>
      </c>
      <c r="X14" s="11">
        <v>20.529999999999998</v>
      </c>
      <c r="Y14" s="11">
        <v>20.185000000000095</v>
      </c>
      <c r="Z14" s="11">
        <v>19.791999999999973</v>
      </c>
      <c r="AA14" s="11">
        <v>19.538999999999984</v>
      </c>
      <c r="AB14" s="11">
        <v>19.226999999999997</v>
      </c>
      <c r="AC14" s="11">
        <v>18.988000000000053</v>
      </c>
      <c r="AD14" s="11">
        <v>18.750999999999923</v>
      </c>
      <c r="AE14" s="11">
        <v>18.524000000000015</v>
      </c>
      <c r="AF14" s="11">
        <v>18.307999999999986</v>
      </c>
      <c r="AG14" s="11">
        <v>18.111999999999991</v>
      </c>
      <c r="AH14" s="11">
        <v>17.906999999999936</v>
      </c>
      <c r="AI14" s="11">
        <v>17.705000000000041</v>
      </c>
      <c r="AJ14" s="11">
        <v>17.509000000000061</v>
      </c>
      <c r="AK14" s="172">
        <v>17.318000000000023</v>
      </c>
      <c r="AL14" s="11">
        <v>17.138000000000023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52.813000000000024</v>
      </c>
      <c r="N16" s="11">
        <v>45.057000000000016</v>
      </c>
      <c r="O16" s="11">
        <v>44.35400000000007</v>
      </c>
      <c r="P16" s="11">
        <v>46.872000000000043</v>
      </c>
      <c r="Q16" s="11">
        <v>47.837999999999973</v>
      </c>
      <c r="R16" s="11">
        <v>43.664000000000051</v>
      </c>
      <c r="S16" s="11">
        <v>51.337000000000117</v>
      </c>
      <c r="T16" s="11">
        <v>54.856999999999964</v>
      </c>
      <c r="U16" s="11">
        <v>51.219000000000023</v>
      </c>
      <c r="V16" s="11">
        <v>53.106000000000058</v>
      </c>
      <c r="W16" s="11">
        <v>54.820000000000057</v>
      </c>
      <c r="X16" s="11">
        <v>54.227000000000004</v>
      </c>
      <c r="Y16" s="11">
        <v>55.013999999999946</v>
      </c>
      <c r="Z16" s="11">
        <v>56.81800000000009</v>
      </c>
      <c r="AA16" s="11">
        <v>58.199999999999889</v>
      </c>
      <c r="AB16" s="11">
        <v>58.791999999999824</v>
      </c>
      <c r="AC16" s="11">
        <v>59.317000000000199</v>
      </c>
      <c r="AD16" s="11">
        <v>59.704000000000086</v>
      </c>
      <c r="AE16" s="11">
        <v>60.165000000000219</v>
      </c>
      <c r="AF16" s="11">
        <v>60.594000000000122</v>
      </c>
      <c r="AG16" s="11">
        <v>61.10199999999989</v>
      </c>
      <c r="AH16" s="11">
        <v>61.624999999999844</v>
      </c>
      <c r="AI16" s="11">
        <v>62.165000000000042</v>
      </c>
      <c r="AJ16" s="11">
        <v>62.718000000000032</v>
      </c>
      <c r="AK16" s="172">
        <v>63.28099999999997</v>
      </c>
      <c r="AL16" s="11">
        <v>63.851000000000028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147.7769999999997</v>
      </c>
      <c r="N18" s="11">
        <f t="shared" ref="N18:AL18" si="18">SUM(N19:N21)</f>
        <v>153.19299999999978</v>
      </c>
      <c r="O18" s="11">
        <f t="shared" si="18"/>
        <v>156.78099999999989</v>
      </c>
      <c r="P18" s="11">
        <f t="shared" si="18"/>
        <v>150.25699999999969</v>
      </c>
      <c r="Q18" s="11">
        <f t="shared" si="18"/>
        <v>154.17200000000017</v>
      </c>
      <c r="R18" s="11">
        <f t="shared" si="18"/>
        <v>154.09499999999971</v>
      </c>
      <c r="S18" s="11">
        <f t="shared" si="18"/>
        <v>161.87800000000024</v>
      </c>
      <c r="T18" s="11">
        <f t="shared" si="18"/>
        <v>151.26000000000016</v>
      </c>
      <c r="U18" s="11">
        <f t="shared" si="18"/>
        <v>157.03500000000003</v>
      </c>
      <c r="V18" s="11">
        <f t="shared" si="18"/>
        <v>158.45400000000004</v>
      </c>
      <c r="W18" s="11">
        <f t="shared" si="18"/>
        <v>154.29800000000017</v>
      </c>
      <c r="X18" s="11">
        <f t="shared" si="18"/>
        <v>153.63400000000019</v>
      </c>
      <c r="Y18" s="11">
        <f t="shared" si="18"/>
        <v>154.62699999999992</v>
      </c>
      <c r="Z18" s="11">
        <f t="shared" si="18"/>
        <v>155.87499999999991</v>
      </c>
      <c r="AA18" s="11">
        <f t="shared" si="18"/>
        <v>157.26200000000003</v>
      </c>
      <c r="AB18" s="11">
        <f t="shared" si="18"/>
        <v>158.38999999999996</v>
      </c>
      <c r="AC18" s="11">
        <f t="shared" si="18"/>
        <v>159.30799999999994</v>
      </c>
      <c r="AD18" s="11">
        <f t="shared" si="18"/>
        <v>160.1329999999997</v>
      </c>
      <c r="AE18" s="11">
        <f t="shared" si="18"/>
        <v>160.90899999999971</v>
      </c>
      <c r="AF18" s="11">
        <f t="shared" si="18"/>
        <v>161.65800000000004</v>
      </c>
      <c r="AG18" s="11">
        <f t="shared" si="18"/>
        <v>162.41499999999999</v>
      </c>
      <c r="AH18" s="11">
        <f t="shared" si="18"/>
        <v>163.15099999999984</v>
      </c>
      <c r="AI18" s="11">
        <f t="shared" si="18"/>
        <v>163.86299999999983</v>
      </c>
      <c r="AJ18" s="11">
        <f t="shared" si="18"/>
        <v>164.5789999999997</v>
      </c>
      <c r="AK18" s="11">
        <f t="shared" si="18"/>
        <v>165.26900000000001</v>
      </c>
      <c r="AL18" s="11">
        <f t="shared" si="18"/>
        <v>165.94099999999992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93.613999999999834</v>
      </c>
      <c r="N19" s="11">
        <v>94.700999999999809</v>
      </c>
      <c r="O19" s="11">
        <v>95.411999999999921</v>
      </c>
      <c r="P19" s="11">
        <v>94.286999999999765</v>
      </c>
      <c r="Q19" s="11">
        <v>94.441000000000187</v>
      </c>
      <c r="R19" s="11">
        <v>92.297999999999718</v>
      </c>
      <c r="S19" s="11">
        <v>96.240000000000265</v>
      </c>
      <c r="T19" s="11">
        <v>91.458000000000226</v>
      </c>
      <c r="U19" s="11">
        <v>93.512000000000015</v>
      </c>
      <c r="V19" s="11">
        <v>91.898000000000039</v>
      </c>
      <c r="W19" s="11">
        <v>93.109000000000137</v>
      </c>
      <c r="X19" s="11">
        <v>93.485000000000255</v>
      </c>
      <c r="Y19" s="11">
        <v>93.623999999999896</v>
      </c>
      <c r="Z19" s="11">
        <v>93.711999999999918</v>
      </c>
      <c r="AA19" s="11">
        <v>93.895000000000053</v>
      </c>
      <c r="AB19" s="11">
        <v>94.092000000000013</v>
      </c>
      <c r="AC19" s="11">
        <v>94.220999999999989</v>
      </c>
      <c r="AD19" s="11">
        <v>94.328999999999638</v>
      </c>
      <c r="AE19" s="11">
        <v>94.427999999999699</v>
      </c>
      <c r="AF19" s="11">
        <v>94.525000000000006</v>
      </c>
      <c r="AG19" s="11">
        <v>94.638999999999953</v>
      </c>
      <c r="AH19" s="11">
        <v>94.757999999999925</v>
      </c>
      <c r="AI19" s="11">
        <v>94.874999999999844</v>
      </c>
      <c r="AJ19" s="11">
        <v>95.01699999999974</v>
      </c>
      <c r="AK19" s="172">
        <v>95.156999999999854</v>
      </c>
      <c r="AL19" s="11">
        <v>95.296999999999841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19.738999999999923</v>
      </c>
      <c r="N20" s="11">
        <v>19.860000000000039</v>
      </c>
      <c r="O20" s="11">
        <v>20.830000000000005</v>
      </c>
      <c r="P20" s="11">
        <v>18.59099999999999</v>
      </c>
      <c r="Q20" s="11">
        <v>22.019999999999914</v>
      </c>
      <c r="R20" s="11">
        <v>21.558999999999987</v>
      </c>
      <c r="S20" s="11">
        <v>24.877999999999968</v>
      </c>
      <c r="T20" s="11">
        <v>21.518999999999984</v>
      </c>
      <c r="U20" s="11">
        <v>22.525000000000031</v>
      </c>
      <c r="V20" s="11">
        <v>22.753999999999934</v>
      </c>
      <c r="W20" s="11">
        <v>20.464999999999975</v>
      </c>
      <c r="X20" s="11">
        <v>21.299999999999986</v>
      </c>
      <c r="Y20" s="11">
        <v>21.293999999999965</v>
      </c>
      <c r="Z20" s="11">
        <v>21.321999999999974</v>
      </c>
      <c r="AA20" s="11">
        <v>21.402999999999935</v>
      </c>
      <c r="AB20" s="11">
        <v>21.456</v>
      </c>
      <c r="AC20" s="11">
        <v>21.479999999999986</v>
      </c>
      <c r="AD20" s="11">
        <v>21.500999999999991</v>
      </c>
      <c r="AE20" s="11">
        <v>21.521000000000004</v>
      </c>
      <c r="AF20" s="11">
        <v>21.541999999999994</v>
      </c>
      <c r="AG20" s="11">
        <v>21.567</v>
      </c>
      <c r="AH20" s="11">
        <v>21.586999999999943</v>
      </c>
      <c r="AI20" s="11">
        <v>21.605999999999998</v>
      </c>
      <c r="AJ20" s="11">
        <v>21.622999999999966</v>
      </c>
      <c r="AK20" s="172">
        <v>21.638000000000048</v>
      </c>
      <c r="AL20" s="11">
        <v>21.653000000000038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34.423999999999943</v>
      </c>
      <c r="N21" s="11">
        <v>38.631999999999934</v>
      </c>
      <c r="O21" s="11">
        <v>40.538999999999966</v>
      </c>
      <c r="P21" s="11">
        <v>37.378999999999941</v>
      </c>
      <c r="Q21" s="11">
        <v>37.71100000000007</v>
      </c>
      <c r="R21" s="11">
        <v>40.238000000000007</v>
      </c>
      <c r="S21" s="11">
        <v>40.76</v>
      </c>
      <c r="T21" s="11">
        <v>38.282999999999944</v>
      </c>
      <c r="U21" s="11">
        <v>40.99799999999999</v>
      </c>
      <c r="V21" s="11">
        <v>43.802000000000071</v>
      </c>
      <c r="W21" s="11">
        <v>40.724000000000053</v>
      </c>
      <c r="X21" s="11">
        <v>38.848999999999961</v>
      </c>
      <c r="Y21" s="11">
        <v>39.70900000000006</v>
      </c>
      <c r="Z21" s="11">
        <v>40.84100000000003</v>
      </c>
      <c r="AA21" s="11">
        <v>41.964000000000034</v>
      </c>
      <c r="AB21" s="11">
        <v>42.841999999999949</v>
      </c>
      <c r="AC21" s="11">
        <v>43.606999999999957</v>
      </c>
      <c r="AD21" s="11">
        <v>44.303000000000061</v>
      </c>
      <c r="AE21" s="11">
        <v>44.960000000000022</v>
      </c>
      <c r="AF21" s="11">
        <v>45.591000000000037</v>
      </c>
      <c r="AG21" s="11">
        <v>46.209000000000032</v>
      </c>
      <c r="AH21" s="11">
        <v>46.805999999999976</v>
      </c>
      <c r="AI21" s="11">
        <v>47.381999999999984</v>
      </c>
      <c r="AJ21" s="11">
        <v>47.938999999999993</v>
      </c>
      <c r="AK21" s="172">
        <v>48.474000000000089</v>
      </c>
      <c r="AL21" s="11">
        <v>48.991000000000035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231.25899999999984</v>
      </c>
      <c r="N23" s="11">
        <f t="shared" ref="N23:AL23" si="19">SUM(N24:N31)</f>
        <v>236.32399999999996</v>
      </c>
      <c r="O23" s="11">
        <f t="shared" si="19"/>
        <v>247.52100000000007</v>
      </c>
      <c r="P23" s="11">
        <f t="shared" si="19"/>
        <v>247.4219999999998</v>
      </c>
      <c r="Q23" s="11">
        <f t="shared" si="19"/>
        <v>255.36799999999971</v>
      </c>
      <c r="R23" s="11">
        <f t="shared" si="19"/>
        <v>261.95</v>
      </c>
      <c r="S23" s="11">
        <f t="shared" si="19"/>
        <v>265.5419999999998</v>
      </c>
      <c r="T23" s="11">
        <f t="shared" si="19"/>
        <v>247.57899999999987</v>
      </c>
      <c r="U23" s="11">
        <f t="shared" si="19"/>
        <v>252.31500000000005</v>
      </c>
      <c r="V23" s="11">
        <f t="shared" si="19"/>
        <v>265.9910000000001</v>
      </c>
      <c r="W23" s="11">
        <f t="shared" si="19"/>
        <v>256.50099999999992</v>
      </c>
      <c r="X23" s="11">
        <f t="shared" si="19"/>
        <v>259.53299999999962</v>
      </c>
      <c r="Y23" s="11">
        <f t="shared" si="19"/>
        <v>260.60700000000003</v>
      </c>
      <c r="Z23" s="11">
        <f t="shared" si="19"/>
        <v>262.31400000000042</v>
      </c>
      <c r="AA23" s="11">
        <f t="shared" si="19"/>
        <v>264.15100000000007</v>
      </c>
      <c r="AB23" s="11">
        <f t="shared" si="19"/>
        <v>265.5089999999999</v>
      </c>
      <c r="AC23" s="11">
        <f t="shared" si="19"/>
        <v>266.98099999999994</v>
      </c>
      <c r="AD23" s="11">
        <f t="shared" si="19"/>
        <v>268.38299999999998</v>
      </c>
      <c r="AE23" s="11">
        <f t="shared" si="19"/>
        <v>269.78699999999992</v>
      </c>
      <c r="AF23" s="11">
        <f t="shared" si="19"/>
        <v>271.20199999999994</v>
      </c>
      <c r="AG23" s="11">
        <f t="shared" si="19"/>
        <v>272.70600000000019</v>
      </c>
      <c r="AH23" s="11">
        <f t="shared" si="19"/>
        <v>274.1839999999998</v>
      </c>
      <c r="AI23" s="11">
        <f t="shared" si="19"/>
        <v>275.66799999999989</v>
      </c>
      <c r="AJ23" s="11">
        <f t="shared" si="19"/>
        <v>277.14399999999995</v>
      </c>
      <c r="AK23" s="11">
        <f t="shared" si="19"/>
        <v>278.60700000000054</v>
      </c>
      <c r="AL23" s="11">
        <f t="shared" si="19"/>
        <v>280.05999999999995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3.9299999999999979</v>
      </c>
      <c r="N24" s="11">
        <v>4.4580000000000046</v>
      </c>
      <c r="O24" s="11">
        <v>7.3650000000000153</v>
      </c>
      <c r="P24" s="11">
        <v>5.7119999999999918</v>
      </c>
      <c r="Q24" s="11">
        <v>5.2919999999999945</v>
      </c>
      <c r="R24" s="11">
        <v>6.8570000000000046</v>
      </c>
      <c r="S24" s="11">
        <v>4.6090000000000018</v>
      </c>
      <c r="T24" s="11">
        <v>4.8759999999999879</v>
      </c>
      <c r="U24" s="11">
        <v>5.2650000000000006</v>
      </c>
      <c r="V24" s="11">
        <v>4.4719999999999969</v>
      </c>
      <c r="W24" s="11">
        <v>4.9590000000000094</v>
      </c>
      <c r="X24" s="11">
        <v>4.8749999999999964</v>
      </c>
      <c r="Y24" s="11">
        <v>4.843999999999987</v>
      </c>
      <c r="Z24" s="11">
        <v>4.8110000000000088</v>
      </c>
      <c r="AA24" s="11">
        <v>4.7850000000000055</v>
      </c>
      <c r="AB24" s="11">
        <v>4.7799999999999931</v>
      </c>
      <c r="AC24" s="11">
        <v>4.770000000000004</v>
      </c>
      <c r="AD24" s="11">
        <v>4.7589999999999968</v>
      </c>
      <c r="AE24" s="11">
        <v>4.7489999999999934</v>
      </c>
      <c r="AF24" s="11">
        <v>4.7379999999999916</v>
      </c>
      <c r="AG24" s="11">
        <v>4.7260000000000097</v>
      </c>
      <c r="AH24" s="11">
        <v>4.7150000000000034</v>
      </c>
      <c r="AI24" s="11">
        <v>4.703000000000003</v>
      </c>
      <c r="AJ24" s="11">
        <v>4.6919999999999895</v>
      </c>
      <c r="AK24" s="172">
        <v>4.6799999999999953</v>
      </c>
      <c r="AL24" s="11">
        <v>4.6690000000000076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29.996999999999947</v>
      </c>
      <c r="N25" s="11">
        <v>33.256999999999906</v>
      </c>
      <c r="O25" s="11">
        <v>29.437999999999978</v>
      </c>
      <c r="P25" s="11">
        <v>34.277999999999977</v>
      </c>
      <c r="Q25" s="11">
        <v>32.722999999999971</v>
      </c>
      <c r="R25" s="11">
        <v>37.247000000000085</v>
      </c>
      <c r="S25" s="11">
        <v>39.986999999999988</v>
      </c>
      <c r="T25" s="11">
        <v>35.170000000000044</v>
      </c>
      <c r="U25" s="11">
        <v>35.259000000000057</v>
      </c>
      <c r="V25" s="11">
        <v>37.368000000000009</v>
      </c>
      <c r="W25" s="11">
        <v>37.983000000000033</v>
      </c>
      <c r="X25" s="11">
        <v>38.919000000000004</v>
      </c>
      <c r="Y25" s="11">
        <v>39.274000000000022</v>
      </c>
      <c r="Z25" s="11">
        <v>39.986999999999973</v>
      </c>
      <c r="AA25" s="11">
        <v>40.543000000000042</v>
      </c>
      <c r="AB25" s="11">
        <v>41.002000000000109</v>
      </c>
      <c r="AC25" s="11">
        <v>41.432000000000045</v>
      </c>
      <c r="AD25" s="11">
        <v>41.808000000000021</v>
      </c>
      <c r="AE25" s="11">
        <v>42.165000000000013</v>
      </c>
      <c r="AF25" s="11">
        <v>42.51899999999987</v>
      </c>
      <c r="AG25" s="11">
        <v>42.890999999999984</v>
      </c>
      <c r="AH25" s="11">
        <v>43.255999999999815</v>
      </c>
      <c r="AI25" s="11">
        <v>43.613999999999983</v>
      </c>
      <c r="AJ25" s="11">
        <v>43.956999999999972</v>
      </c>
      <c r="AK25" s="172">
        <v>44.283000000000158</v>
      </c>
      <c r="AL25" s="11">
        <v>44.591999999999999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25.754000000000051</v>
      </c>
      <c r="N26" s="11">
        <v>23.030999999999981</v>
      </c>
      <c r="O26" s="11">
        <v>23.653000000000016</v>
      </c>
      <c r="P26" s="11">
        <v>25.206999999999997</v>
      </c>
      <c r="Q26" s="11">
        <v>24.057999999999979</v>
      </c>
      <c r="R26" s="11">
        <v>22.966000000000044</v>
      </c>
      <c r="S26" s="11">
        <v>22.275999999999975</v>
      </c>
      <c r="T26" s="11">
        <v>20.928000000000008</v>
      </c>
      <c r="U26" s="11">
        <v>22.154999999999962</v>
      </c>
      <c r="V26" s="11">
        <v>22.620000000000047</v>
      </c>
      <c r="W26" s="11">
        <v>22.862000000000013</v>
      </c>
      <c r="X26" s="11">
        <v>23.20000000000001</v>
      </c>
      <c r="Y26" s="11">
        <v>23.034999999999982</v>
      </c>
      <c r="Z26" s="11">
        <v>22.835999999999984</v>
      </c>
      <c r="AA26" s="11">
        <v>22.609000000000041</v>
      </c>
      <c r="AB26" s="11">
        <v>22.445000000000018</v>
      </c>
      <c r="AC26" s="11">
        <v>22.306000000000022</v>
      </c>
      <c r="AD26" s="11">
        <v>22.166000000000018</v>
      </c>
      <c r="AE26" s="11">
        <v>22.025000000000013</v>
      </c>
      <c r="AF26" s="11">
        <v>21.882999999999988</v>
      </c>
      <c r="AG26" s="11">
        <v>21.742999999999977</v>
      </c>
      <c r="AH26" s="11">
        <v>21.592000000000013</v>
      </c>
      <c r="AI26" s="11">
        <v>21.441999999999997</v>
      </c>
      <c r="AJ26" s="11">
        <v>21.293000000000035</v>
      </c>
      <c r="AK26" s="172">
        <v>21.144000000000062</v>
      </c>
      <c r="AL26" s="11">
        <v>20.994999999999962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10.153000000000022</v>
      </c>
      <c r="N27" s="11">
        <v>9.8030000000000399</v>
      </c>
      <c r="O27" s="11">
        <v>10.648000000000007</v>
      </c>
      <c r="P27" s="11">
        <v>10.628999999999989</v>
      </c>
      <c r="Q27" s="11">
        <v>11.192000000000018</v>
      </c>
      <c r="R27" s="11">
        <v>11.939999999999989</v>
      </c>
      <c r="S27" s="11">
        <v>12.820999999999986</v>
      </c>
      <c r="T27" s="11">
        <v>10.815000000000015</v>
      </c>
      <c r="U27" s="11">
        <v>9.0879999999999956</v>
      </c>
      <c r="V27" s="11">
        <v>10.537000000000003</v>
      </c>
      <c r="W27" s="11">
        <v>12.354999999999958</v>
      </c>
      <c r="X27" s="11">
        <v>12.293000000000008</v>
      </c>
      <c r="Y27" s="11">
        <v>12.214000000000011</v>
      </c>
      <c r="Z27" s="11">
        <v>12.201999999999991</v>
      </c>
      <c r="AA27" s="11">
        <v>12.27</v>
      </c>
      <c r="AB27" s="11">
        <v>12.344000000000017</v>
      </c>
      <c r="AC27" s="11">
        <v>12.445999999999984</v>
      </c>
      <c r="AD27" s="11">
        <v>12.562999999999999</v>
      </c>
      <c r="AE27" s="11">
        <v>12.686000000000016</v>
      </c>
      <c r="AF27" s="11">
        <v>12.813999999999984</v>
      </c>
      <c r="AG27" s="11">
        <v>12.941999999999995</v>
      </c>
      <c r="AH27" s="11">
        <v>13.072000000000001</v>
      </c>
      <c r="AI27" s="11">
        <v>13.201999999999964</v>
      </c>
      <c r="AJ27" s="11">
        <v>13.330999999999994</v>
      </c>
      <c r="AK27" s="172">
        <v>13.458999999999993</v>
      </c>
      <c r="AL27" s="11">
        <v>13.58599999999999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76.536999999999821</v>
      </c>
      <c r="N28" s="11">
        <v>72.136000000000067</v>
      </c>
      <c r="O28" s="11">
        <v>75.467999999999975</v>
      </c>
      <c r="P28" s="11">
        <v>77.419999999999902</v>
      </c>
      <c r="Q28" s="11">
        <v>81.650999999999783</v>
      </c>
      <c r="R28" s="11">
        <v>79.470999999999918</v>
      </c>
      <c r="S28" s="11">
        <v>84.451999999999899</v>
      </c>
      <c r="T28" s="11">
        <v>73.582999999999885</v>
      </c>
      <c r="U28" s="11">
        <v>79.720999999999947</v>
      </c>
      <c r="V28" s="11">
        <v>85.014999999999844</v>
      </c>
      <c r="W28" s="11">
        <v>79.022999999999925</v>
      </c>
      <c r="X28" s="11">
        <v>80.305999999999713</v>
      </c>
      <c r="Y28" s="11">
        <v>80.757999999999967</v>
      </c>
      <c r="Z28" s="11">
        <v>81.356000000000378</v>
      </c>
      <c r="AA28" s="11">
        <v>81.977000000000089</v>
      </c>
      <c r="AB28" s="11">
        <v>82.460999999999828</v>
      </c>
      <c r="AC28" s="11">
        <v>82.905999999999921</v>
      </c>
      <c r="AD28" s="11">
        <v>83.367000000000047</v>
      </c>
      <c r="AE28" s="11">
        <v>83.839999999999989</v>
      </c>
      <c r="AF28" s="11">
        <v>84.328000000000287</v>
      </c>
      <c r="AG28" s="11">
        <v>84.84500000000034</v>
      </c>
      <c r="AH28" s="11">
        <v>85.343000000000018</v>
      </c>
      <c r="AI28" s="11">
        <v>85.841000000000008</v>
      </c>
      <c r="AJ28" s="11">
        <v>86.33799999999998</v>
      </c>
      <c r="AK28" s="172">
        <v>86.833000000000126</v>
      </c>
      <c r="AL28" s="11">
        <v>87.326999999999984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47.636000000000024</v>
      </c>
      <c r="N29" s="11">
        <v>51.249000000000017</v>
      </c>
      <c r="O29" s="11">
        <v>58.674000000000049</v>
      </c>
      <c r="P29" s="11">
        <v>51.362999999999957</v>
      </c>
      <c r="Q29" s="11">
        <v>55.367000000000012</v>
      </c>
      <c r="R29" s="11">
        <v>54.474999999999959</v>
      </c>
      <c r="S29" s="11">
        <v>58.158999999999978</v>
      </c>
      <c r="T29" s="11">
        <v>54.71</v>
      </c>
      <c r="U29" s="11">
        <v>55.825000000000131</v>
      </c>
      <c r="V29" s="11">
        <v>57.336000000000055</v>
      </c>
      <c r="W29" s="11">
        <v>51.939000000000028</v>
      </c>
      <c r="X29" s="11">
        <v>52.389999999999937</v>
      </c>
      <c r="Y29" s="11">
        <v>53.042000000000129</v>
      </c>
      <c r="Z29" s="11">
        <v>53.249000000000009</v>
      </c>
      <c r="AA29" s="11">
        <v>53.665000000000006</v>
      </c>
      <c r="AB29" s="11">
        <v>54.029999999999923</v>
      </c>
      <c r="AC29" s="11">
        <v>54.424000000000085</v>
      </c>
      <c r="AD29" s="11">
        <v>54.81599999999996</v>
      </c>
      <c r="AE29" s="11">
        <v>55.205999999999868</v>
      </c>
      <c r="AF29" s="11">
        <v>55.595999999999954</v>
      </c>
      <c r="AG29" s="11">
        <v>55.994999999999933</v>
      </c>
      <c r="AH29" s="11">
        <v>56.385999999999939</v>
      </c>
      <c r="AI29" s="11">
        <v>56.777999999999999</v>
      </c>
      <c r="AJ29" s="11">
        <v>57.17200000000004</v>
      </c>
      <c r="AK29" s="172">
        <v>57.567000000000114</v>
      </c>
      <c r="AL29" s="11">
        <v>57.963999999999992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18.738999999999987</v>
      </c>
      <c r="N30" s="11">
        <v>23.866999999999972</v>
      </c>
      <c r="O30" s="11">
        <v>23.34700000000004</v>
      </c>
      <c r="P30" s="11">
        <v>22.902999999999981</v>
      </c>
      <c r="Q30" s="11">
        <v>23.841999999999967</v>
      </c>
      <c r="R30" s="11">
        <v>25.667000000000069</v>
      </c>
      <c r="S30" s="11">
        <v>22.355000000000036</v>
      </c>
      <c r="T30" s="11">
        <v>25.778999999999932</v>
      </c>
      <c r="U30" s="11">
        <v>24.773999999999983</v>
      </c>
      <c r="V30" s="11">
        <v>24.155000000000022</v>
      </c>
      <c r="W30" s="11">
        <v>23.793999999999993</v>
      </c>
      <c r="X30" s="11">
        <v>24.614999999999934</v>
      </c>
      <c r="Y30" s="11">
        <v>24.910999999999976</v>
      </c>
      <c r="Z30" s="11">
        <v>25.366000000000028</v>
      </c>
      <c r="AA30" s="11">
        <v>25.788999999999959</v>
      </c>
      <c r="AB30" s="11">
        <v>25.977999999999984</v>
      </c>
      <c r="AC30" s="11">
        <v>26.280999999999931</v>
      </c>
      <c r="AD30" s="11">
        <v>26.53899999999997</v>
      </c>
      <c r="AE30" s="11">
        <v>26.793999999999997</v>
      </c>
      <c r="AF30" s="11">
        <v>27.036999999999949</v>
      </c>
      <c r="AG30" s="11">
        <v>27.299999999999986</v>
      </c>
      <c r="AH30" s="11">
        <v>27.571999999999981</v>
      </c>
      <c r="AI30" s="11">
        <v>27.849999999999945</v>
      </c>
      <c r="AJ30" s="11">
        <v>28.129999999999992</v>
      </c>
      <c r="AK30" s="172">
        <v>28.412000000000042</v>
      </c>
      <c r="AL30" s="11">
        <v>28.695999999999998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18.513000000000019</v>
      </c>
      <c r="N31" s="11">
        <v>18.522999999999957</v>
      </c>
      <c r="O31" s="11">
        <v>18.928000000000001</v>
      </c>
      <c r="P31" s="11">
        <v>19.91</v>
      </c>
      <c r="Q31" s="11">
        <v>21.243000000000009</v>
      </c>
      <c r="R31" s="11">
        <v>23.326999999999938</v>
      </c>
      <c r="S31" s="11">
        <v>20.882999999999942</v>
      </c>
      <c r="T31" s="11">
        <v>21.717999999999972</v>
      </c>
      <c r="U31" s="11">
        <v>20.228000000000005</v>
      </c>
      <c r="V31" s="11">
        <v>24.488000000000095</v>
      </c>
      <c r="W31" s="11">
        <v>23.585999999999981</v>
      </c>
      <c r="X31" s="11">
        <v>22.935000000000016</v>
      </c>
      <c r="Y31" s="11">
        <v>22.528999999999986</v>
      </c>
      <c r="Z31" s="11">
        <v>22.506999999999984</v>
      </c>
      <c r="AA31" s="11">
        <v>22.512999999999955</v>
      </c>
      <c r="AB31" s="11">
        <v>22.46900000000003</v>
      </c>
      <c r="AC31" s="11">
        <v>22.415999999999965</v>
      </c>
      <c r="AD31" s="11">
        <v>22.364999999999959</v>
      </c>
      <c r="AE31" s="11">
        <v>22.321999999999992</v>
      </c>
      <c r="AF31" s="11">
        <v>22.28699999999996</v>
      </c>
      <c r="AG31" s="11">
        <v>22.264000000000006</v>
      </c>
      <c r="AH31" s="11">
        <v>22.248000000000054</v>
      </c>
      <c r="AI31" s="11">
        <v>22.237999999999975</v>
      </c>
      <c r="AJ31" s="11">
        <v>22.230999999999959</v>
      </c>
      <c r="AK31" s="172">
        <v>22.229000000000013</v>
      </c>
      <c r="AL31" s="11">
        <v>22.231000000000016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152.08399999999997</v>
      </c>
      <c r="N33" s="11">
        <f t="shared" ref="N33:AK33" si="20">SUM(N34:N36)</f>
        <v>151.5979999999999</v>
      </c>
      <c r="O33" s="11">
        <f t="shared" si="20"/>
        <v>153.01000000000022</v>
      </c>
      <c r="P33" s="11">
        <f t="shared" si="20"/>
        <v>152.12100000000004</v>
      </c>
      <c r="Q33" s="11">
        <f t="shared" si="20"/>
        <v>151.92399999999992</v>
      </c>
      <c r="R33" s="11">
        <f t="shared" si="20"/>
        <v>157.375</v>
      </c>
      <c r="S33" s="11">
        <f t="shared" si="20"/>
        <v>156.30299999999977</v>
      </c>
      <c r="T33" s="11">
        <f t="shared" si="20"/>
        <v>158.31100000000032</v>
      </c>
      <c r="U33" s="11">
        <f t="shared" si="20"/>
        <v>159.10900000000021</v>
      </c>
      <c r="V33" s="11">
        <f t="shared" si="20"/>
        <v>167.90300000000002</v>
      </c>
      <c r="W33" s="11">
        <f t="shared" si="20"/>
        <v>165.51799999999986</v>
      </c>
      <c r="X33" s="11">
        <f t="shared" si="20"/>
        <v>166.35099999999977</v>
      </c>
      <c r="Y33" s="11">
        <f t="shared" si="20"/>
        <v>167.01600000000013</v>
      </c>
      <c r="Z33" s="11">
        <f t="shared" si="20"/>
        <v>167.64500000000001</v>
      </c>
      <c r="AA33" s="11">
        <f t="shared" si="20"/>
        <v>168.57699999999994</v>
      </c>
      <c r="AB33" s="11">
        <f t="shared" si="20"/>
        <v>169.21400000000003</v>
      </c>
      <c r="AC33" s="11">
        <f t="shared" si="20"/>
        <v>169.55400000000006</v>
      </c>
      <c r="AD33" s="11">
        <f t="shared" si="20"/>
        <v>169.82799999999986</v>
      </c>
      <c r="AE33" s="11">
        <f t="shared" si="20"/>
        <v>170.07999999999987</v>
      </c>
      <c r="AF33" s="11">
        <f t="shared" si="20"/>
        <v>170.3329999999998</v>
      </c>
      <c r="AG33" s="11">
        <f t="shared" si="20"/>
        <v>170.61800000000005</v>
      </c>
      <c r="AH33" s="11">
        <f t="shared" si="20"/>
        <v>170.87999999999997</v>
      </c>
      <c r="AI33" s="11">
        <f t="shared" si="20"/>
        <v>171.12599999999992</v>
      </c>
      <c r="AJ33" s="11">
        <f t="shared" si="20"/>
        <v>171.37199999999996</v>
      </c>
      <c r="AK33" s="11">
        <f t="shared" si="20"/>
        <v>171.62399999999997</v>
      </c>
      <c r="AL33" s="11">
        <f>SUM(AL34:AL36)</f>
        <v>171.87599999999998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20.797999999999991</v>
      </c>
      <c r="N34" s="11">
        <v>20.49299999999997</v>
      </c>
      <c r="O34" s="11">
        <v>19.930999999999994</v>
      </c>
      <c r="P34" s="11">
        <v>19.686000000000003</v>
      </c>
      <c r="Q34" s="11">
        <v>20.693000000000012</v>
      </c>
      <c r="R34" s="11">
        <v>19.066000000000042</v>
      </c>
      <c r="S34" s="11">
        <v>18.433000000000042</v>
      </c>
      <c r="T34" s="11">
        <v>18.194999999999972</v>
      </c>
      <c r="U34" s="11">
        <v>18.127000000000002</v>
      </c>
      <c r="V34" s="11">
        <v>17.437999999999992</v>
      </c>
      <c r="W34" s="11">
        <v>17.748000000000001</v>
      </c>
      <c r="X34" s="11">
        <v>17.912000000000003</v>
      </c>
      <c r="Y34" s="11">
        <v>18.102999999999994</v>
      </c>
      <c r="Z34" s="11">
        <v>18.161999999999985</v>
      </c>
      <c r="AA34" s="11">
        <v>18.258000000000052</v>
      </c>
      <c r="AB34" s="11">
        <v>18.252999999999943</v>
      </c>
      <c r="AC34" s="11">
        <v>18.238000000000003</v>
      </c>
      <c r="AD34" s="11">
        <v>18.222999999999949</v>
      </c>
      <c r="AE34" s="11">
        <v>18.208000000000006</v>
      </c>
      <c r="AF34" s="11">
        <v>18.191999999999972</v>
      </c>
      <c r="AG34" s="11">
        <v>18.17600000000003</v>
      </c>
      <c r="AH34" s="11">
        <v>18.151000000000007</v>
      </c>
      <c r="AI34" s="11">
        <v>18.126000000000008</v>
      </c>
      <c r="AJ34" s="11">
        <v>18.100999999999996</v>
      </c>
      <c r="AK34" s="172">
        <v>18.07699999999997</v>
      </c>
      <c r="AL34" s="11">
        <v>18.051999999999989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54.85299999999998</v>
      </c>
      <c r="N35" s="11">
        <v>56.479999999999933</v>
      </c>
      <c r="O35" s="11">
        <v>57.272000000000006</v>
      </c>
      <c r="P35" s="11">
        <v>56.411999999999964</v>
      </c>
      <c r="Q35" s="11">
        <v>55.857000000000028</v>
      </c>
      <c r="R35" s="11">
        <v>61.474999999999895</v>
      </c>
      <c r="S35" s="11">
        <v>60.079999999999963</v>
      </c>
      <c r="T35" s="11">
        <v>60.684000000000161</v>
      </c>
      <c r="U35" s="11">
        <v>62.235000000000113</v>
      </c>
      <c r="V35" s="11">
        <v>65.001999999999882</v>
      </c>
      <c r="W35" s="11">
        <v>63.172999999999931</v>
      </c>
      <c r="X35" s="11">
        <v>62.834999999999944</v>
      </c>
      <c r="Y35" s="11">
        <v>62.563999999999986</v>
      </c>
      <c r="Z35" s="11">
        <v>62.596000000000068</v>
      </c>
      <c r="AA35" s="11">
        <v>62.722999999999942</v>
      </c>
      <c r="AB35" s="11">
        <v>62.931000000000061</v>
      </c>
      <c r="AC35" s="11">
        <v>63.048000000000016</v>
      </c>
      <c r="AD35" s="11">
        <v>63.164999999999978</v>
      </c>
      <c r="AE35" s="11">
        <v>63.286999999999928</v>
      </c>
      <c r="AF35" s="11">
        <v>63.424000000000035</v>
      </c>
      <c r="AG35" s="11">
        <v>63.606999999999957</v>
      </c>
      <c r="AH35" s="11">
        <v>63.788000000000018</v>
      </c>
      <c r="AI35" s="11">
        <v>63.964999999999954</v>
      </c>
      <c r="AJ35" s="11">
        <v>64.143000000000029</v>
      </c>
      <c r="AK35" s="172">
        <v>64.321999999999846</v>
      </c>
      <c r="AL35" s="11">
        <v>64.500000000000043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76.433000000000007</v>
      </c>
      <c r="N36" s="11">
        <v>74.624999999999986</v>
      </c>
      <c r="O36" s="11">
        <v>75.807000000000201</v>
      </c>
      <c r="P36" s="11">
        <v>76.023000000000067</v>
      </c>
      <c r="Q36" s="11">
        <v>75.373999999999896</v>
      </c>
      <c r="R36" s="11">
        <v>76.83400000000006</v>
      </c>
      <c r="S36" s="11">
        <v>77.789999999999779</v>
      </c>
      <c r="T36" s="11">
        <v>79.432000000000173</v>
      </c>
      <c r="U36" s="11">
        <v>78.747000000000085</v>
      </c>
      <c r="V36" s="11">
        <v>85.463000000000136</v>
      </c>
      <c r="W36" s="11">
        <v>84.596999999999937</v>
      </c>
      <c r="X36" s="11">
        <v>85.603999999999843</v>
      </c>
      <c r="Y36" s="11">
        <v>86.34900000000016</v>
      </c>
      <c r="Z36" s="11">
        <v>86.886999999999958</v>
      </c>
      <c r="AA36" s="11">
        <v>87.595999999999961</v>
      </c>
      <c r="AB36" s="11">
        <v>88.03000000000003</v>
      </c>
      <c r="AC36" s="11">
        <v>88.268000000000043</v>
      </c>
      <c r="AD36" s="11">
        <v>88.439999999999941</v>
      </c>
      <c r="AE36" s="11">
        <v>88.584999999999923</v>
      </c>
      <c r="AF36" s="11">
        <v>88.716999999999771</v>
      </c>
      <c r="AG36" s="11">
        <v>88.835000000000079</v>
      </c>
      <c r="AH36" s="11">
        <v>88.940999999999946</v>
      </c>
      <c r="AI36" s="11">
        <v>89.034999999999968</v>
      </c>
      <c r="AJ36" s="11">
        <v>89.127999999999929</v>
      </c>
      <c r="AK36" s="172">
        <v>89.225000000000151</v>
      </c>
      <c r="AL36" s="11">
        <v>89.323999999999941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625.30899999999951</v>
      </c>
      <c r="N38" s="11">
        <f t="shared" ref="N38:AL38" si="21">SUM(N5,N11,N16,N18,N23,N33)</f>
        <v>625.5649999999996</v>
      </c>
      <c r="O38" s="11">
        <f t="shared" si="21"/>
        <v>642.93100000000027</v>
      </c>
      <c r="P38" s="11">
        <f t="shared" si="21"/>
        <v>631.24699999999962</v>
      </c>
      <c r="Q38" s="11">
        <f t="shared" si="21"/>
        <v>650.88799999999969</v>
      </c>
      <c r="R38" s="11">
        <f t="shared" si="21"/>
        <v>655.70599999999968</v>
      </c>
      <c r="S38" s="11">
        <f t="shared" si="21"/>
        <v>676.93099999999993</v>
      </c>
      <c r="T38" s="11">
        <f t="shared" si="21"/>
        <v>656.12500000000023</v>
      </c>
      <c r="U38" s="11">
        <f t="shared" si="21"/>
        <v>659.43300000000022</v>
      </c>
      <c r="V38" s="11">
        <f t="shared" si="21"/>
        <v>687.55500000000018</v>
      </c>
      <c r="W38" s="11">
        <f t="shared" si="21"/>
        <v>672.33400000000006</v>
      </c>
      <c r="X38" s="11">
        <f t="shared" si="21"/>
        <v>674.67799999999966</v>
      </c>
      <c r="Y38" s="11">
        <f t="shared" si="21"/>
        <v>677.73500000000013</v>
      </c>
      <c r="Z38" s="11">
        <f t="shared" si="21"/>
        <v>682.79300000000035</v>
      </c>
      <c r="AA38" s="11">
        <f t="shared" si="21"/>
        <v>688.18999999999983</v>
      </c>
      <c r="AB38" s="11">
        <f t="shared" si="21"/>
        <v>691.59399999999971</v>
      </c>
      <c r="AC38" s="11">
        <f t="shared" si="21"/>
        <v>694.55100000000016</v>
      </c>
      <c r="AD38" s="11">
        <f t="shared" si="21"/>
        <v>697.13599999999963</v>
      </c>
      <c r="AE38" s="11">
        <f t="shared" si="21"/>
        <v>699.73099999999977</v>
      </c>
      <c r="AF38" s="11">
        <f t="shared" si="21"/>
        <v>702.29099999999994</v>
      </c>
      <c r="AG38" s="11">
        <f t="shared" si="21"/>
        <v>705.09800000000007</v>
      </c>
      <c r="AH38" s="11">
        <f t="shared" si="21"/>
        <v>707.8379999999994</v>
      </c>
      <c r="AI38" s="11">
        <f t="shared" si="21"/>
        <v>710.56699999999978</v>
      </c>
      <c r="AJ38" s="11">
        <f t="shared" si="21"/>
        <v>713.31099999999969</v>
      </c>
      <c r="AK38" s="11">
        <f t="shared" si="21"/>
        <v>716.03800000000047</v>
      </c>
      <c r="AL38" s="11">
        <f t="shared" si="21"/>
        <v>718.75999999999988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Enterprise M3 LEP (including all of Surrey)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Enterprise M3 LEP (including all of Surrey)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Enterprise M3 LEP (including all of Surrey)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Enterprise M3 LEP (including all of Surrey)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Enterprise M3 LEP (including all of Surrey)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Enterprise M3 LEP (including all of Surrey)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Enterprise M3 LEP (including all of Surrey)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24.000847940997961</v>
      </c>
      <c r="N231" s="40">
        <f>'Ind T1'!D25</f>
        <v>24.618418821597576</v>
      </c>
      <c r="O231" s="40">
        <f>'Ind T1'!F25</f>
        <v>23.91284990817519</v>
      </c>
    </row>
    <row r="232" spans="1:15" x14ac:dyDescent="0.2">
      <c r="L232" t="str">
        <f>L23</f>
        <v>Business and other services</v>
      </c>
      <c r="M232" s="40">
        <f>'Ind T1'!B24</f>
        <v>39.949306548971656</v>
      </c>
      <c r="N232" s="40">
        <f>'Ind T1'!D24</f>
        <v>38.150829795904997</v>
      </c>
      <c r="O232" s="40">
        <f>'Ind T1'!F24</f>
        <v>38.964327452835441</v>
      </c>
    </row>
    <row r="233" spans="1:15" x14ac:dyDescent="0.2">
      <c r="L233" t="str">
        <f>L18</f>
        <v>Trade, accomod. and transport</v>
      </c>
      <c r="M233" s="40">
        <f>'Ind T1'!B23</f>
        <v>23.500623755158532</v>
      </c>
      <c r="N233" s="40">
        <f>'Ind T1'!D23</f>
        <v>22.949605404456737</v>
      </c>
      <c r="O233" s="40">
        <f>'Ind T1'!F23</f>
        <v>23.087122266124986</v>
      </c>
    </row>
    <row r="234" spans="1:15" x14ac:dyDescent="0.2">
      <c r="L234" t="str">
        <f>L16</f>
        <v>Construction</v>
      </c>
      <c r="M234" s="40">
        <f>'Ind T1'!B22</f>
        <v>6.6590819666130967</v>
      </c>
      <c r="N234" s="40">
        <f>'Ind T1'!D22</f>
        <v>8.153685519399593</v>
      </c>
      <c r="O234" s="40">
        <f>'Ind T1'!F22</f>
        <v>8.8834937948689472</v>
      </c>
    </row>
    <row r="235" spans="1:15" x14ac:dyDescent="0.2">
      <c r="L235" t="str">
        <f>L11</f>
        <v>Manufacturing</v>
      </c>
      <c r="M235" s="40">
        <f>'Ind T1'!B21</f>
        <v>4.0858250496411523</v>
      </c>
      <c r="N235" s="40">
        <f>'Ind T1'!D21</f>
        <v>4.364051200742483</v>
      </c>
      <c r="O235" s="40">
        <f>'Ind T1'!F21</f>
        <v>3.4260392898881458</v>
      </c>
    </row>
    <row r="236" spans="1:15" x14ac:dyDescent="0.2">
      <c r="L236" t="str">
        <f>L5</f>
        <v>Primary sector and utilities</v>
      </c>
      <c r="M236" s="40">
        <f>'Ind T1'!B20</f>
        <v>1.8043147386176115</v>
      </c>
      <c r="N236" s="40">
        <f>'Ind T1'!D20</f>
        <v>1.7634092578986027</v>
      </c>
      <c r="O236" s="40">
        <f>'Ind T1'!F20</f>
        <v>1.7261672881072954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Enterprise M3 LEP (including all of Surrey)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8.1429999999998586</v>
      </c>
      <c r="O261" s="11">
        <f>'Ind T1'!F50</f>
        <v>6.3580000000001178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-5.4490000000000691</v>
      </c>
      <c r="O262" s="11">
        <f>'Ind T1'!F49</f>
        <v>23.559000000000026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0.2030000000004577</v>
      </c>
      <c r="O263" s="11">
        <f>'Ind T1'!F48</f>
        <v>11.642999999999745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11.156000000000006</v>
      </c>
      <c r="O264" s="11">
        <f>'Ind T1'!F47</f>
        <v>9.0309999999999704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2.5499999999999687</v>
      </c>
      <c r="O265" s="11">
        <f>'Ind T1'!F46</f>
        <v>-4.7159999999999371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2.5000000000002132E-2</v>
      </c>
      <c r="O266" s="11">
        <f>'Ind T1'!F45</f>
        <v>0.55100000000000193</v>
      </c>
    </row>
    <row r="268" spans="1:16" x14ac:dyDescent="0.2">
      <c r="L268" t="str">
        <f>L38</f>
        <v>All industries</v>
      </c>
      <c r="N268" s="11">
        <f>'Ind T1'!D14-'Ind T1'!B14</f>
        <v>16.628000000000384</v>
      </c>
      <c r="O268" s="11">
        <f>SUM(O261:O266)</f>
        <v>46.425999999999924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Enterprise M3 LEP (including all of Surrey)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26.586312910847983</v>
      </c>
      <c r="C9" s="249">
        <f>SUM(C26,C43,C60,C77,C94,C111,C128,C145,C162,C179,C196,C213,C230,C247,C264,C281,C298,C315,C332,C349,C366,C383)</f>
        <v>48.640476042907373</v>
      </c>
      <c r="D9" s="249">
        <f>SUM(B9:C9)</f>
        <v>75.22678895375536</v>
      </c>
      <c r="E9" s="238"/>
      <c r="F9" s="249">
        <f>SUM(F26,F43,F60,F77,F94,F111,F128,F145,F162,F179,F196,F213,F230,F247,F264,F281,F298,F315,F332,F349,F366,F383)</f>
        <v>32.495907282224167</v>
      </c>
      <c r="G9" s="249">
        <f>SUM(G26,G43,G60,G77,G94,G111,G128,G145,G162,G179,G196,G213,G230,G247,G264,G281,G298,G315,G332,G349,G366,G383)</f>
        <v>51.979764524502251</v>
      </c>
      <c r="H9" s="249">
        <f>SUM(F9:G9)</f>
        <v>84.47567180672641</v>
      </c>
      <c r="I9" s="238"/>
      <c r="J9" s="249">
        <f>SUM(J26,J43,J60,J77,J94,J111,J128,J145,J162,J179,J196,J213,J230,J247,J264,J281,J298,J315,J332,J349,J366,J383)</f>
        <v>36.905195715294404</v>
      </c>
      <c r="K9" s="249">
        <f>SUM(K26,K43,K60,K77,K94,K111,K128,K145,K162,K179,K196,K213,K230,K247,K264,K281,K298,K315,K332,K349,K366,K383)</f>
        <v>51.89484118288145</v>
      </c>
      <c r="L9" s="249">
        <f>SUM(J9:K9)</f>
        <v>88.800036898175847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65.960753539461436</v>
      </c>
      <c r="C10" s="249">
        <f t="shared" si="0"/>
        <v>77.765589885832512</v>
      </c>
      <c r="D10" s="249">
        <f t="shared" ref="D10:D17" si="1">SUM(B10:C10)</f>
        <v>143.72634342529395</v>
      </c>
      <c r="E10" s="238"/>
      <c r="F10" s="249">
        <f t="shared" ref="F10:G17" si="2">SUM(F27,F44,F61,F78,F95,F112,F129,F146,F163,F180,F197,F214,F231,F248,F265,F282,F299,F316,F333,F350,F367,F384)</f>
        <v>80.510634715028885</v>
      </c>
      <c r="G10" s="249">
        <f t="shared" si="2"/>
        <v>86.838906518268772</v>
      </c>
      <c r="H10" s="249">
        <f t="shared" ref="H10:H17" si="3">SUM(F10:G10)</f>
        <v>167.34954123329766</v>
      </c>
      <c r="I10" s="238"/>
      <c r="J10" s="249">
        <f t="shared" ref="J10:K17" si="4">SUM(J27,J44,J61,J78,J95,J112,J129,J146,J163,J180,J197,J214,J231,J248,J265,J282,J299,J316,J333,J350,J367,J384)</f>
        <v>92.494721105669072</v>
      </c>
      <c r="K10" s="249">
        <f t="shared" si="4"/>
        <v>104.67475522933471</v>
      </c>
      <c r="L10" s="249">
        <f t="shared" ref="L10:L17" si="5">SUM(J10:K10)</f>
        <v>197.16947633500376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42.121466768680357</v>
      </c>
      <c r="C11" s="249">
        <f t="shared" si="0"/>
        <v>48.432590729056386</v>
      </c>
      <c r="D11" s="249">
        <f t="shared" si="1"/>
        <v>90.55405749773675</v>
      </c>
      <c r="E11" s="238"/>
      <c r="F11" s="249">
        <f t="shared" si="2"/>
        <v>47.272858510333968</v>
      </c>
      <c r="G11" s="249">
        <f t="shared" si="2"/>
        <v>49.946319601249186</v>
      </c>
      <c r="H11" s="249">
        <f t="shared" si="3"/>
        <v>97.219178111583147</v>
      </c>
      <c r="I11" s="238"/>
      <c r="J11" s="249">
        <f t="shared" si="4"/>
        <v>59.462706453425206</v>
      </c>
      <c r="K11" s="249">
        <f t="shared" si="4"/>
        <v>50.334635500528513</v>
      </c>
      <c r="L11" s="249">
        <f t="shared" si="5"/>
        <v>109.79734195395372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58.009579304201964</v>
      </c>
      <c r="C12" s="249">
        <f t="shared" si="0"/>
        <v>14.798382863291078</v>
      </c>
      <c r="D12" s="249">
        <f t="shared" si="1"/>
        <v>72.807962167493045</v>
      </c>
      <c r="E12" s="238"/>
      <c r="F12" s="249">
        <f t="shared" si="2"/>
        <v>53.941764094491042</v>
      </c>
      <c r="G12" s="249">
        <f t="shared" si="2"/>
        <v>15.222492895886358</v>
      </c>
      <c r="H12" s="249">
        <f t="shared" si="3"/>
        <v>69.164256990377396</v>
      </c>
      <c r="I12" s="238"/>
      <c r="J12" s="249">
        <f t="shared" si="4"/>
        <v>45.699585866365496</v>
      </c>
      <c r="K12" s="249">
        <f t="shared" si="4"/>
        <v>16.911908579684361</v>
      </c>
      <c r="L12" s="249">
        <f t="shared" si="5"/>
        <v>62.611494446049861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7.4255641347208812</v>
      </c>
      <c r="C13" s="249">
        <f t="shared" si="0"/>
        <v>52.555312964701656</v>
      </c>
      <c r="D13" s="249">
        <f t="shared" si="1"/>
        <v>59.980877099422536</v>
      </c>
      <c r="E13" s="238"/>
      <c r="F13" s="249">
        <f t="shared" si="2"/>
        <v>7.4146477291285429</v>
      </c>
      <c r="G13" s="249">
        <f t="shared" si="2"/>
        <v>45.715990603981162</v>
      </c>
      <c r="H13" s="249">
        <f t="shared" si="3"/>
        <v>53.130638333109701</v>
      </c>
      <c r="I13" s="238"/>
      <c r="J13" s="249">
        <f t="shared" si="4"/>
        <v>9.8719530404442324</v>
      </c>
      <c r="K13" s="249">
        <f t="shared" si="4"/>
        <v>45.881136146374779</v>
      </c>
      <c r="L13" s="249">
        <f t="shared" si="5"/>
        <v>55.753089186819011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49.519767368285279</v>
      </c>
      <c r="C14" s="249">
        <f t="shared" si="0"/>
        <v>14.337987032121402</v>
      </c>
      <c r="D14" s="249">
        <f t="shared" si="1"/>
        <v>63.857754400406684</v>
      </c>
      <c r="E14" s="238"/>
      <c r="F14" s="249">
        <f t="shared" si="2"/>
        <v>50.658009640627746</v>
      </c>
      <c r="G14" s="249">
        <f t="shared" si="2"/>
        <v>14.404978228963795</v>
      </c>
      <c r="H14" s="249">
        <f t="shared" si="3"/>
        <v>65.062987869591538</v>
      </c>
      <c r="I14" s="238"/>
      <c r="J14" s="249">
        <f t="shared" si="4"/>
        <v>51.022230318508775</v>
      </c>
      <c r="K14" s="249">
        <f t="shared" si="4"/>
        <v>18.230932218558713</v>
      </c>
      <c r="L14" s="249">
        <f t="shared" si="5"/>
        <v>69.253162537067482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29.381661906661375</v>
      </c>
      <c r="C15" s="249">
        <f t="shared" si="0"/>
        <v>20.733014282540125</v>
      </c>
      <c r="D15" s="249">
        <f t="shared" si="1"/>
        <v>50.114676189201504</v>
      </c>
      <c r="E15" s="238"/>
      <c r="F15" s="249">
        <f t="shared" si="2"/>
        <v>27.281788982958577</v>
      </c>
      <c r="G15" s="249">
        <f t="shared" si="2"/>
        <v>20.132230724145721</v>
      </c>
      <c r="H15" s="249">
        <f t="shared" si="3"/>
        <v>47.414019707104302</v>
      </c>
      <c r="I15" s="238"/>
      <c r="J15" s="249">
        <f t="shared" si="4"/>
        <v>26.561532893881559</v>
      </c>
      <c r="K15" s="249">
        <f t="shared" si="4"/>
        <v>22.03901600092173</v>
      </c>
      <c r="L15" s="249">
        <f t="shared" si="5"/>
        <v>48.600548894803289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3.3127371336730431</v>
      </c>
      <c r="C16" s="249">
        <f t="shared" si="0"/>
        <v>24.118553977493495</v>
      </c>
      <c r="D16" s="249">
        <f t="shared" si="1"/>
        <v>27.431291111166537</v>
      </c>
      <c r="E16" s="238"/>
      <c r="F16" s="249">
        <f t="shared" si="2"/>
        <v>2.8218812522333874</v>
      </c>
      <c r="G16" s="249">
        <f t="shared" si="2"/>
        <v>22.074260979472747</v>
      </c>
      <c r="H16" s="249">
        <f t="shared" si="3"/>
        <v>24.896142231706136</v>
      </c>
      <c r="I16" s="238"/>
      <c r="J16" s="249">
        <f t="shared" si="4"/>
        <v>3.7625973014797847</v>
      </c>
      <c r="K16" s="249">
        <f t="shared" si="4"/>
        <v>21.567078194698244</v>
      </c>
      <c r="L16" s="249">
        <f t="shared" si="5"/>
        <v>25.329675496178027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35.280650400219315</v>
      </c>
      <c r="C17" s="249">
        <f t="shared" si="0"/>
        <v>36.725598755304354</v>
      </c>
      <c r="D17" s="249">
        <f t="shared" si="1"/>
        <v>72.006249155523676</v>
      </c>
      <c r="E17" s="238"/>
      <c r="F17" s="249">
        <f t="shared" si="2"/>
        <v>31.483780001997062</v>
      </c>
      <c r="G17" s="249">
        <f t="shared" si="2"/>
        <v>32.137783714506931</v>
      </c>
      <c r="H17" s="249">
        <f t="shared" si="3"/>
        <v>63.621563716503992</v>
      </c>
      <c r="I17" s="238"/>
      <c r="J17" s="249">
        <f t="shared" si="4"/>
        <v>29.548756915749337</v>
      </c>
      <c r="K17" s="249">
        <f t="shared" si="4"/>
        <v>31.896417336199548</v>
      </c>
      <c r="L17" s="249">
        <f t="shared" si="5"/>
        <v>61.445174251948885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317.59849346675162</v>
      </c>
      <c r="C19" s="247">
        <f t="shared" ref="C19:L19" si="6">SUM(C9:C17)</f>
        <v>338.1075065332484</v>
      </c>
      <c r="D19" s="247">
        <f t="shared" si="6"/>
        <v>655.7059999999999</v>
      </c>
      <c r="E19" s="247"/>
      <c r="F19" s="247">
        <f t="shared" si="6"/>
        <v>333.88127220902334</v>
      </c>
      <c r="G19" s="247">
        <f t="shared" si="6"/>
        <v>338.45272779097689</v>
      </c>
      <c r="H19" s="247">
        <f t="shared" si="6"/>
        <v>672.33400000000017</v>
      </c>
      <c r="I19" s="247"/>
      <c r="J19" s="247">
        <f t="shared" si="6"/>
        <v>355.32927961081788</v>
      </c>
      <c r="K19" s="247">
        <f t="shared" si="6"/>
        <v>363.43072038918206</v>
      </c>
      <c r="L19" s="247">
        <f t="shared" si="6"/>
        <v>718.75999999999976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9.7785221545574702E-2</v>
      </c>
      <c r="C26" s="302">
        <v>0.1745202544392383</v>
      </c>
      <c r="D26" s="302">
        <f>SUM(B26:C26)</f>
        <v>0.27230547598481303</v>
      </c>
      <c r="E26" s="303"/>
      <c r="F26" s="302">
        <v>0.13256348124264283</v>
      </c>
      <c r="G26" s="302">
        <v>0.21218579525102571</v>
      </c>
      <c r="H26" s="302">
        <f>SUM(F26:G26)</f>
        <v>0.34474927649366854</v>
      </c>
      <c r="I26" s="303"/>
      <c r="J26" s="302">
        <v>0.1148599870517428</v>
      </c>
      <c r="K26" s="302">
        <v>0.27725518758480167</v>
      </c>
      <c r="L26" s="302">
        <f>SUM(J26:K26)</f>
        <v>0.39211517463654444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0.11372897030137129</v>
      </c>
      <c r="C27" s="302">
        <v>0.16180197918842784</v>
      </c>
      <c r="D27" s="302">
        <f t="shared" ref="D27:D34" si="7">SUM(B27:C27)</f>
        <v>0.27553094948979912</v>
      </c>
      <c r="E27" s="303"/>
      <c r="F27" s="302">
        <v>0.18313191594038633</v>
      </c>
      <c r="G27" s="302">
        <v>0.23066202206627059</v>
      </c>
      <c r="H27" s="302">
        <f t="shared" ref="H27:H34" si="8">SUM(F27:G27)</f>
        <v>0.41379393800665693</v>
      </c>
      <c r="I27" s="303"/>
      <c r="J27" s="302">
        <v>0.21472299706723255</v>
      </c>
      <c r="K27" s="302">
        <v>0.39331413340526883</v>
      </c>
      <c r="L27" s="302">
        <f t="shared" ref="L27:L34" si="9">SUM(J27:K27)</f>
        <v>0.60803713047250141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0.10025680953341655</v>
      </c>
      <c r="C28" s="302">
        <v>9.9363542690472317E-2</v>
      </c>
      <c r="D28" s="302">
        <f t="shared" si="7"/>
        <v>0.19962035222388885</v>
      </c>
      <c r="E28" s="303"/>
      <c r="F28" s="302">
        <v>0.14096143987121185</v>
      </c>
      <c r="G28" s="302">
        <v>0.11925281295969205</v>
      </c>
      <c r="H28" s="302">
        <f t="shared" si="8"/>
        <v>0.26021425283090388</v>
      </c>
      <c r="I28" s="303"/>
      <c r="J28" s="302">
        <v>0.15670088886260278</v>
      </c>
      <c r="K28" s="302">
        <v>0.15176080744428996</v>
      </c>
      <c r="L28" s="302">
        <f t="shared" si="9"/>
        <v>0.30846169630689274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0.24160400177783339</v>
      </c>
      <c r="C29" s="302">
        <v>4.335912846948272E-2</v>
      </c>
      <c r="D29" s="302">
        <f t="shared" si="7"/>
        <v>0.28496313024731612</v>
      </c>
      <c r="E29" s="303"/>
      <c r="F29" s="302">
        <v>0.28299850008305205</v>
      </c>
      <c r="G29" s="302">
        <v>3.5368832864049009E-2</v>
      </c>
      <c r="H29" s="302">
        <f t="shared" si="8"/>
        <v>0.31836733294710107</v>
      </c>
      <c r="I29" s="303"/>
      <c r="J29" s="302">
        <v>0.1764442548291964</v>
      </c>
      <c r="K29" s="302">
        <v>4.2660441997047306E-2</v>
      </c>
      <c r="L29" s="302">
        <f t="shared" si="9"/>
        <v>0.2191046968262437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0.53975203040716224</v>
      </c>
      <c r="C30" s="302">
        <v>1.2382694853639913</v>
      </c>
      <c r="D30" s="302">
        <f t="shared" si="7"/>
        <v>1.7780215157711536</v>
      </c>
      <c r="E30" s="303"/>
      <c r="F30" s="302">
        <v>0.4337225791875558</v>
      </c>
      <c r="G30" s="302">
        <v>1.2165514943387175</v>
      </c>
      <c r="H30" s="302">
        <f t="shared" si="8"/>
        <v>1.6502740735262733</v>
      </c>
      <c r="I30" s="303"/>
      <c r="J30" s="302">
        <v>0.49168242747163809</v>
      </c>
      <c r="K30" s="302">
        <v>1.1822658497373293</v>
      </c>
      <c r="L30" s="302">
        <f t="shared" si="9"/>
        <v>1.6739482772089673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0.10486881767601035</v>
      </c>
      <c r="C31" s="302">
        <v>5.1620629421098234E-2</v>
      </c>
      <c r="D31" s="302">
        <f t="shared" si="7"/>
        <v>0.15648944709710857</v>
      </c>
      <c r="E31" s="303"/>
      <c r="F31" s="302">
        <v>0.11534840844348031</v>
      </c>
      <c r="G31" s="302">
        <v>5.5002398930728294E-2</v>
      </c>
      <c r="H31" s="302">
        <f t="shared" si="8"/>
        <v>0.1703508073742086</v>
      </c>
      <c r="I31" s="303"/>
      <c r="J31" s="302">
        <v>9.8095425560242061E-2</v>
      </c>
      <c r="K31" s="302">
        <v>5.9989625234978458E-2</v>
      </c>
      <c r="L31" s="302">
        <f t="shared" si="9"/>
        <v>0.15808505079522051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5.7478204036895394E-2</v>
      </c>
      <c r="C32" s="302">
        <v>5.1591148131874445E-2</v>
      </c>
      <c r="D32" s="302">
        <f t="shared" si="7"/>
        <v>0.10906935216876984</v>
      </c>
      <c r="E32" s="303"/>
      <c r="F32" s="302">
        <v>6.3541261291114912E-2</v>
      </c>
      <c r="G32" s="302">
        <v>4.0986066041798989E-2</v>
      </c>
      <c r="H32" s="302">
        <f t="shared" si="8"/>
        <v>0.10452732733291389</v>
      </c>
      <c r="I32" s="303"/>
      <c r="J32" s="302">
        <v>4.5433474785923675E-2</v>
      </c>
      <c r="K32" s="302">
        <v>5.0911166519389858E-2</v>
      </c>
      <c r="L32" s="302">
        <f t="shared" si="9"/>
        <v>9.6344641305313533E-2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4.2964582450382545E-2</v>
      </c>
      <c r="C33" s="302">
        <v>0.1505725503886747</v>
      </c>
      <c r="D33" s="302">
        <f t="shared" si="7"/>
        <v>0.19353713283905724</v>
      </c>
      <c r="E33" s="303"/>
      <c r="F33" s="302">
        <v>4.584315078030652E-2</v>
      </c>
      <c r="G33" s="302">
        <v>0.12453870174444251</v>
      </c>
      <c r="H33" s="302">
        <f t="shared" si="8"/>
        <v>0.17038185252474902</v>
      </c>
      <c r="I33" s="303"/>
      <c r="J33" s="302">
        <v>3.8885562217889594E-2</v>
      </c>
      <c r="K33" s="302">
        <v>0.10627619239555697</v>
      </c>
      <c r="L33" s="302">
        <f t="shared" si="9"/>
        <v>0.14516175461344655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0.1773651610652052</v>
      </c>
      <c r="C34" s="302">
        <v>0.37709748311288366</v>
      </c>
      <c r="D34" s="302">
        <f t="shared" si="7"/>
        <v>0.55446264417808888</v>
      </c>
      <c r="E34" s="303"/>
      <c r="F34" s="302">
        <v>0.16591750712462489</v>
      </c>
      <c r="G34" s="302">
        <v>0.28842363183890035</v>
      </c>
      <c r="H34" s="302">
        <f t="shared" si="8"/>
        <v>0.45434113896352524</v>
      </c>
      <c r="I34" s="303"/>
      <c r="J34" s="302">
        <v>0.24529049627178853</v>
      </c>
      <c r="K34" s="302">
        <v>0.29345108156308092</v>
      </c>
      <c r="L34" s="302">
        <f t="shared" si="9"/>
        <v>0.53874157783486942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1.4758037987938515</v>
      </c>
      <c r="C36" s="311">
        <f t="shared" ref="C36:K36" si="10">SUM(C26:C34)</f>
        <v>2.3481962012061435</v>
      </c>
      <c r="D36" s="311">
        <f t="shared" si="10"/>
        <v>3.8239999999999954</v>
      </c>
      <c r="E36" s="311"/>
      <c r="F36" s="311">
        <f t="shared" si="10"/>
        <v>1.5640282439643756</v>
      </c>
      <c r="G36" s="311">
        <f t="shared" si="10"/>
        <v>2.3229717560356247</v>
      </c>
      <c r="H36" s="311">
        <f t="shared" si="10"/>
        <v>3.8869999999999996</v>
      </c>
      <c r="I36" s="311"/>
      <c r="J36" s="311">
        <f t="shared" si="10"/>
        <v>1.5821155141182566</v>
      </c>
      <c r="K36" s="311">
        <f t="shared" si="10"/>
        <v>2.5578844858817433</v>
      </c>
      <c r="L36" s="311">
        <f>SUM(L26:L34)</f>
        <v>4.1399999999999997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4.9847063116615388E-3</v>
      </c>
      <c r="C43" s="302">
        <v>9.6276142920972765E-2</v>
      </c>
      <c r="D43" s="302">
        <f>SUM(B43:C43)</f>
        <v>0.1012608492326343</v>
      </c>
      <c r="E43" s="303"/>
      <c r="F43" s="302">
        <v>7.1338287267053669E-3</v>
      </c>
      <c r="G43" s="302">
        <v>0.13337177833412006</v>
      </c>
      <c r="H43" s="302">
        <f>SUM(F43:G43)</f>
        <v>0.14050560706082543</v>
      </c>
      <c r="I43" s="303"/>
      <c r="J43" s="302">
        <v>5.8886375166974075E-3</v>
      </c>
      <c r="K43" s="302">
        <v>0.11643457599177927</v>
      </c>
      <c r="L43" s="302">
        <f>SUM(J43:K43)</f>
        <v>0.12232321350847668</v>
      </c>
      <c r="M43" s="236"/>
      <c r="N43" s="236"/>
    </row>
    <row r="44" spans="1:18" x14ac:dyDescent="0.2">
      <c r="A44" s="237" t="str">
        <f>name!E$5</f>
        <v>Professional occupations</v>
      </c>
      <c r="B44" s="302">
        <v>6.8156356077056267E-3</v>
      </c>
      <c r="C44" s="302">
        <v>5.6486257653130111E-2</v>
      </c>
      <c r="D44" s="302">
        <f t="shared" ref="D44:D51" si="11">SUM(B44:C44)</f>
        <v>6.330189326083574E-2</v>
      </c>
      <c r="E44" s="303"/>
      <c r="F44" s="302">
        <v>1.0642119230865912E-2</v>
      </c>
      <c r="G44" s="302">
        <v>6.9119299999686926E-2</v>
      </c>
      <c r="H44" s="302">
        <f t="shared" ref="H44:H51" si="12">SUM(F44:G44)</f>
        <v>7.9761419230552841E-2</v>
      </c>
      <c r="I44" s="303"/>
      <c r="J44" s="302">
        <v>9.4941504823933352E-3</v>
      </c>
      <c r="K44" s="302">
        <v>4.7355217976639025E-2</v>
      </c>
      <c r="L44" s="302">
        <f t="shared" ref="L44:L51" si="13">SUM(J44:K44)</f>
        <v>5.6849368459032358E-2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8.1126492480928149E-3</v>
      </c>
      <c r="C45" s="302">
        <v>3.7699687708698235E-2</v>
      </c>
      <c r="D45" s="302">
        <f t="shared" si="11"/>
        <v>4.5812336956791051E-2</v>
      </c>
      <c r="E45" s="303"/>
      <c r="F45" s="302">
        <v>1.0868079182159865E-2</v>
      </c>
      <c r="G45" s="302">
        <v>4.1870870202029703E-2</v>
      </c>
      <c r="H45" s="302">
        <f t="shared" si="12"/>
        <v>5.2738949384189569E-2</v>
      </c>
      <c r="I45" s="303"/>
      <c r="J45" s="302">
        <v>9.2894077515281951E-3</v>
      </c>
      <c r="K45" s="302">
        <v>3.1090926969461863E-2</v>
      </c>
      <c r="L45" s="302">
        <f t="shared" si="13"/>
        <v>4.0380334720990056E-2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1.723671614701117E-2</v>
      </c>
      <c r="C46" s="302">
        <v>2.8434165187844397E-2</v>
      </c>
      <c r="D46" s="302">
        <f t="shared" si="11"/>
        <v>4.567088133485557E-2</v>
      </c>
      <c r="E46" s="303"/>
      <c r="F46" s="302">
        <v>1.8778312148841195E-2</v>
      </c>
      <c r="G46" s="302">
        <v>2.938017997113633E-2</v>
      </c>
      <c r="H46" s="302">
        <f t="shared" si="12"/>
        <v>4.8158492119977525E-2</v>
      </c>
      <c r="I46" s="303"/>
      <c r="J46" s="302">
        <v>1.1462682513015495E-2</v>
      </c>
      <c r="K46" s="302">
        <v>3.0228902338446353E-2</v>
      </c>
      <c r="L46" s="302">
        <f t="shared" si="13"/>
        <v>4.1691584851461849E-2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1.361982450065764E-3</v>
      </c>
      <c r="C47" s="302">
        <v>0.10260540594657878</v>
      </c>
      <c r="D47" s="302">
        <f t="shared" si="11"/>
        <v>0.10396738839664454</v>
      </c>
      <c r="E47" s="303"/>
      <c r="F47" s="302">
        <v>1.3812341530432021E-3</v>
      </c>
      <c r="G47" s="302">
        <v>8.9871957595038049E-2</v>
      </c>
      <c r="H47" s="302">
        <f>SUM(F47:G47)</f>
        <v>9.1253191748081247E-2</v>
      </c>
      <c r="I47" s="303"/>
      <c r="J47" s="302">
        <v>1.3851333647433362E-3</v>
      </c>
      <c r="K47" s="302">
        <v>4.7818867710583406E-2</v>
      </c>
      <c r="L47" s="302">
        <f t="shared" si="13"/>
        <v>4.9204001075326742E-2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3.4658977012596722E-3</v>
      </c>
      <c r="C48" s="302">
        <v>6.8372646325353002E-3</v>
      </c>
      <c r="D48" s="302">
        <f t="shared" si="11"/>
        <v>1.0303162333794972E-2</v>
      </c>
      <c r="E48" s="303"/>
      <c r="F48" s="302">
        <v>3.7694153066034873E-3</v>
      </c>
      <c r="G48" s="302">
        <v>3.9871408382409811E-3</v>
      </c>
      <c r="H48" s="302">
        <f t="shared" si="12"/>
        <v>7.7565561448444684E-3</v>
      </c>
      <c r="I48" s="303"/>
      <c r="J48" s="302">
        <v>2.7118326072689369E-3</v>
      </c>
      <c r="K48" s="302">
        <v>3.8972444855753909E-3</v>
      </c>
      <c r="L48" s="302">
        <f t="shared" si="13"/>
        <v>6.6090770928443274E-3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5.8864704618517717E-3</v>
      </c>
      <c r="C49" s="302">
        <v>1.4334083920160149E-2</v>
      </c>
      <c r="D49" s="302">
        <f t="shared" si="11"/>
        <v>2.022055438201192E-2</v>
      </c>
      <c r="E49" s="303"/>
      <c r="F49" s="302">
        <v>5.86929412819924E-3</v>
      </c>
      <c r="G49" s="302">
        <v>9.9412069979122955E-3</v>
      </c>
      <c r="H49" s="302">
        <f t="shared" si="12"/>
        <v>1.5810501126111536E-2</v>
      </c>
      <c r="I49" s="303"/>
      <c r="J49" s="302">
        <v>3.9805825901061331E-3</v>
      </c>
      <c r="K49" s="302">
        <v>1.0153060676404965E-2</v>
      </c>
      <c r="L49" s="302">
        <f t="shared" si="13"/>
        <v>1.4133643266511099E-2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9.59854316911817E-4</v>
      </c>
      <c r="C50" s="302">
        <v>9.5797496357687598E-2</v>
      </c>
      <c r="D50" s="302">
        <f t="shared" si="11"/>
        <v>9.675735067459941E-2</v>
      </c>
      <c r="E50" s="303"/>
      <c r="F50" s="302">
        <v>8.2198112644370875E-4</v>
      </c>
      <c r="G50" s="302">
        <v>9.6882280317677691E-2</v>
      </c>
      <c r="H50" s="302">
        <f t="shared" si="12"/>
        <v>9.7704261444121393E-2</v>
      </c>
      <c r="I50" s="303"/>
      <c r="J50" s="302">
        <v>8.6838462820771766E-4</v>
      </c>
      <c r="K50" s="302">
        <v>9.2516029298734342E-2</v>
      </c>
      <c r="L50" s="302">
        <f t="shared" si="13"/>
        <v>9.3384413926942064E-2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5.028317425878788E-3</v>
      </c>
      <c r="C51" s="302">
        <v>1.6677266001952941E-2</v>
      </c>
      <c r="D51" s="302">
        <f t="shared" si="11"/>
        <v>2.1705583427831729E-2</v>
      </c>
      <c r="E51" s="303"/>
      <c r="F51" s="302">
        <v>4.4981122344833176E-3</v>
      </c>
      <c r="G51" s="302">
        <v>1.3812909506812051E-2</v>
      </c>
      <c r="H51" s="302">
        <f t="shared" si="12"/>
        <v>1.8311021741295369E-2</v>
      </c>
      <c r="I51" s="303"/>
      <c r="J51" s="302">
        <v>6.389485576583696E-3</v>
      </c>
      <c r="K51" s="302">
        <v>1.3034877521831792E-2</v>
      </c>
      <c r="L51" s="302">
        <f t="shared" si="13"/>
        <v>1.9424363098415488E-2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5.3852229670438963E-2</v>
      </c>
      <c r="C53" s="311">
        <f t="shared" ref="C53:L53" si="14">SUM(C43:C51)</f>
        <v>0.45514777032956028</v>
      </c>
      <c r="D53" s="311">
        <f t="shared" si="14"/>
        <v>0.50899999999999923</v>
      </c>
      <c r="E53" s="311"/>
      <c r="F53" s="311">
        <f t="shared" si="14"/>
        <v>6.3762376237345292E-2</v>
      </c>
      <c r="G53" s="311">
        <f t="shared" si="14"/>
        <v>0.48823762376265412</v>
      </c>
      <c r="H53" s="311">
        <f t="shared" si="14"/>
        <v>0.55199999999999949</v>
      </c>
      <c r="I53" s="311"/>
      <c r="J53" s="311">
        <f t="shared" si="14"/>
        <v>5.1470297030544246E-2</v>
      </c>
      <c r="K53" s="311">
        <f t="shared" si="14"/>
        <v>0.39252970296945638</v>
      </c>
      <c r="L53" s="311">
        <f t="shared" si="14"/>
        <v>0.44400000000000067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8.7776371678073797E-2</v>
      </c>
      <c r="C60" s="302">
        <v>0.11998094022585835</v>
      </c>
      <c r="D60" s="302">
        <f>SUM(B60:C60)</f>
        <v>0.20775731190393215</v>
      </c>
      <c r="E60" s="303"/>
      <c r="F60" s="302">
        <v>0.13263249774688735</v>
      </c>
      <c r="G60" s="302">
        <v>0.19679007775284604</v>
      </c>
      <c r="H60" s="302">
        <f>SUM(F60:G60)</f>
        <v>0.32942257549973342</v>
      </c>
      <c r="I60" s="303"/>
      <c r="J60" s="302">
        <v>0.15473875690526012</v>
      </c>
      <c r="K60" s="302">
        <v>0.21132447767537221</v>
      </c>
      <c r="L60" s="302">
        <f>SUM(J60:K60)</f>
        <v>0.36606323458063234</v>
      </c>
      <c r="M60" s="236"/>
      <c r="N60" s="236"/>
    </row>
    <row r="61" spans="1:14" x14ac:dyDescent="0.2">
      <c r="A61" s="237" t="str">
        <f>name!E$5</f>
        <v>Professional occupations</v>
      </c>
      <c r="B61" s="302">
        <v>7.2522933830511407E-2</v>
      </c>
      <c r="C61" s="302">
        <v>9.1308393497756601E-2</v>
      </c>
      <c r="D61" s="302">
        <f t="shared" ref="D61:D68" si="15">SUM(B61:C61)</f>
        <v>0.16383132732826799</v>
      </c>
      <c r="E61" s="303"/>
      <c r="F61" s="302">
        <v>0.12552964374450609</v>
      </c>
      <c r="G61" s="302">
        <v>0.16970575904863638</v>
      </c>
      <c r="H61" s="302">
        <f t="shared" ref="H61:H68" si="16">SUM(F61:G61)</f>
        <v>0.29523540279314248</v>
      </c>
      <c r="I61" s="303"/>
      <c r="J61" s="302">
        <v>0.17904324363229029</v>
      </c>
      <c r="K61" s="302">
        <v>0.27098018411679242</v>
      </c>
      <c r="L61" s="302">
        <f t="shared" ref="L61:L68" si="17">SUM(J61:K61)</f>
        <v>0.45002342774908272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0.11488985705227112</v>
      </c>
      <c r="C62" s="302">
        <v>0.10135155940284329</v>
      </c>
      <c r="D62" s="302">
        <f t="shared" si="15"/>
        <v>0.21624141645511441</v>
      </c>
      <c r="E62" s="303"/>
      <c r="F62" s="302">
        <v>0.1786461884351139</v>
      </c>
      <c r="G62" s="302">
        <v>0.17288384648154323</v>
      </c>
      <c r="H62" s="302">
        <f t="shared" si="16"/>
        <v>0.35153003491665713</v>
      </c>
      <c r="I62" s="303"/>
      <c r="J62" s="302">
        <v>0.23799625906719898</v>
      </c>
      <c r="K62" s="302">
        <v>0.19956663472575953</v>
      </c>
      <c r="L62" s="302">
        <f t="shared" si="17"/>
        <v>0.43756289379295854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0.11940766260482778</v>
      </c>
      <c r="C63" s="302">
        <v>6.1403517416506924E-2</v>
      </c>
      <c r="D63" s="302">
        <f t="shared" si="15"/>
        <v>0.1808111800213347</v>
      </c>
      <c r="E63" s="303"/>
      <c r="F63" s="302">
        <v>0.16503336605657767</v>
      </c>
      <c r="G63" s="302">
        <v>9.6639578588206293E-2</v>
      </c>
      <c r="H63" s="302">
        <f t="shared" si="16"/>
        <v>0.26167294464478397</v>
      </c>
      <c r="I63" s="303"/>
      <c r="J63" s="302">
        <v>0.15918241812016867</v>
      </c>
      <c r="K63" s="302">
        <v>0.1244545289106896</v>
      </c>
      <c r="L63" s="302">
        <f t="shared" si="17"/>
        <v>0.28363694703085829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7.5653290719747024E-2</v>
      </c>
      <c r="C64" s="302">
        <v>0.16792141205259697</v>
      </c>
      <c r="D64" s="302">
        <f t="shared" si="15"/>
        <v>0.243574702772344</v>
      </c>
      <c r="E64" s="303"/>
      <c r="F64" s="302">
        <v>7.3314441358941759E-2</v>
      </c>
      <c r="G64" s="302">
        <v>0.17748653400536438</v>
      </c>
      <c r="H64" s="302">
        <f t="shared" si="16"/>
        <v>0.25080097536430612</v>
      </c>
      <c r="I64" s="303"/>
      <c r="J64" s="302">
        <v>4.777480275908029E-2</v>
      </c>
      <c r="K64" s="302">
        <v>0.19103523894497063</v>
      </c>
      <c r="L64" s="302">
        <f t="shared" si="17"/>
        <v>0.2388100417040509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1.4169594013472134E-2</v>
      </c>
      <c r="C65" s="302">
        <v>7.8442748149241109E-3</v>
      </c>
      <c r="D65" s="302">
        <f t="shared" si="15"/>
        <v>2.2013868828396246E-2</v>
      </c>
      <c r="E65" s="303"/>
      <c r="F65" s="302">
        <v>2.224882089970949E-2</v>
      </c>
      <c r="G65" s="302">
        <v>1.3131400488376181E-2</v>
      </c>
      <c r="H65" s="302">
        <f t="shared" si="16"/>
        <v>3.5380221388085671E-2</v>
      </c>
      <c r="I65" s="303"/>
      <c r="J65" s="302">
        <v>2.1932574628905872E-2</v>
      </c>
      <c r="K65" s="302">
        <v>1.5386323438927671E-2</v>
      </c>
      <c r="L65" s="302">
        <f t="shared" si="17"/>
        <v>3.7318898067833541E-2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4.9392528063635192E-2</v>
      </c>
      <c r="C66" s="302">
        <v>5.4119871359627751E-2</v>
      </c>
      <c r="D66" s="302">
        <f t="shared" si="15"/>
        <v>0.10351239942326294</v>
      </c>
      <c r="E66" s="303"/>
      <c r="F66" s="302">
        <v>7.9229805337979492E-2</v>
      </c>
      <c r="G66" s="302">
        <v>7.876810457774569E-2</v>
      </c>
      <c r="H66" s="302">
        <f t="shared" si="16"/>
        <v>0.15799790991572518</v>
      </c>
      <c r="I66" s="303"/>
      <c r="J66" s="302">
        <v>8.0363353135373877E-2</v>
      </c>
      <c r="K66" s="302">
        <v>0.10754445621026297</v>
      </c>
      <c r="L66" s="302">
        <f t="shared" si="17"/>
        <v>0.18790780934563683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4.2704926399489113E-2</v>
      </c>
      <c r="C67" s="302">
        <v>0.30458078449643988</v>
      </c>
      <c r="D67" s="302">
        <f t="shared" si="15"/>
        <v>0.34728571089592897</v>
      </c>
      <c r="E67" s="303"/>
      <c r="F67" s="302">
        <v>5.1205566023243297E-2</v>
      </c>
      <c r="G67" s="302">
        <v>0.35067108073899528</v>
      </c>
      <c r="H67" s="302">
        <f t="shared" si="16"/>
        <v>0.40187664676223855</v>
      </c>
      <c r="I67" s="303"/>
      <c r="J67" s="302">
        <v>9.0937098439266006E-2</v>
      </c>
      <c r="K67" s="302">
        <v>0.33005379045062161</v>
      </c>
      <c r="L67" s="302">
        <f t="shared" si="17"/>
        <v>0.42099088888988762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0.11091874931745184</v>
      </c>
      <c r="C68" s="302">
        <v>0.13705333305396572</v>
      </c>
      <c r="D68" s="302">
        <f t="shared" si="15"/>
        <v>0.24797208237141755</v>
      </c>
      <c r="E68" s="303"/>
      <c r="F68" s="302">
        <v>0.13862005248447026</v>
      </c>
      <c r="G68" s="302">
        <v>0.15746323623086017</v>
      </c>
      <c r="H68" s="302">
        <f t="shared" si="16"/>
        <v>0.29608328871533041</v>
      </c>
      <c r="I68" s="303"/>
      <c r="J68" s="302">
        <v>0.25160292189553946</v>
      </c>
      <c r="K68" s="302">
        <v>0.18108293694351624</v>
      </c>
      <c r="L68" s="302">
        <f t="shared" si="17"/>
        <v>0.43268585883905569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0.68743591367947932</v>
      </c>
      <c r="C70" s="311">
        <f t="shared" ref="C70:L70" si="18">SUM(C60:C68)</f>
        <v>1.0455640863205196</v>
      </c>
      <c r="D70" s="311">
        <f t="shared" si="18"/>
        <v>1.7329999999999988</v>
      </c>
      <c r="E70" s="311"/>
      <c r="F70" s="311">
        <f t="shared" si="18"/>
        <v>0.96646038208742935</v>
      </c>
      <c r="G70" s="311">
        <f t="shared" si="18"/>
        <v>1.4135396179125734</v>
      </c>
      <c r="H70" s="311">
        <f t="shared" si="18"/>
        <v>2.3800000000000026</v>
      </c>
      <c r="I70" s="311"/>
      <c r="J70" s="311">
        <f t="shared" si="18"/>
        <v>1.2235714285830834</v>
      </c>
      <c r="K70" s="311">
        <f t="shared" si="18"/>
        <v>1.631428571416913</v>
      </c>
      <c r="L70" s="311">
        <f t="shared" si="18"/>
        <v>2.8549999999999964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0.16513757056101222</v>
      </c>
      <c r="C77" s="302">
        <v>0.8331988336705588</v>
      </c>
      <c r="D77" s="302">
        <f>SUM(B77:C77)</f>
        <v>0.998336404231571</v>
      </c>
      <c r="E77" s="303"/>
      <c r="F77" s="302">
        <v>0.23169991213657248</v>
      </c>
      <c r="G77" s="302">
        <v>0.96016123819873245</v>
      </c>
      <c r="H77" s="302">
        <f>SUM(F77:G77)</f>
        <v>1.1918611503353049</v>
      </c>
      <c r="I77" s="303"/>
      <c r="J77" s="302">
        <v>0.17008368990062206</v>
      </c>
      <c r="K77" s="302">
        <v>0.67509416835356617</v>
      </c>
      <c r="L77" s="302">
        <f>SUM(J77:K77)</f>
        <v>0.84517785825418823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0.22628541551676151</v>
      </c>
      <c r="C78" s="302">
        <v>1.1288347723368006</v>
      </c>
      <c r="D78" s="302">
        <f t="shared" ref="D78:D85" si="19">SUM(B78:C78)</f>
        <v>1.3551201878535621</v>
      </c>
      <c r="E78" s="303"/>
      <c r="F78" s="302">
        <v>0.32938040335006835</v>
      </c>
      <c r="G78" s="302">
        <v>1.4987510534259463</v>
      </c>
      <c r="H78" s="302">
        <f t="shared" ref="H78:H85" si="20">SUM(F78:G78)</f>
        <v>1.8281314567760147</v>
      </c>
      <c r="I78" s="303"/>
      <c r="J78" s="302">
        <v>0.24771634372128415</v>
      </c>
      <c r="K78" s="302">
        <v>1.3773925418718858</v>
      </c>
      <c r="L78" s="302">
        <f t="shared" ref="L78:L85" si="21">SUM(J78:K78)</f>
        <v>1.6251088855931699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0.23087600846331749</v>
      </c>
      <c r="C79" s="302">
        <v>0.64235599315013092</v>
      </c>
      <c r="D79" s="302">
        <f t="shared" si="19"/>
        <v>0.87323200161344838</v>
      </c>
      <c r="E79" s="303"/>
      <c r="F79" s="302">
        <v>0.28713597751639519</v>
      </c>
      <c r="G79" s="302">
        <v>0.78816090735647815</v>
      </c>
      <c r="H79" s="302">
        <f t="shared" si="20"/>
        <v>1.0752968848728734</v>
      </c>
      <c r="I79" s="303"/>
      <c r="J79" s="302">
        <v>0.21740138201832893</v>
      </c>
      <c r="K79" s="302">
        <v>0.55416473851399128</v>
      </c>
      <c r="L79" s="302">
        <f t="shared" si="21"/>
        <v>0.77156612053232021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0.33215907617241369</v>
      </c>
      <c r="C80" s="302">
        <v>0.12276913383650755</v>
      </c>
      <c r="D80" s="302">
        <f t="shared" si="19"/>
        <v>0.45492821000892125</v>
      </c>
      <c r="E80" s="303"/>
      <c r="F80" s="302">
        <v>0.35096448341003805</v>
      </c>
      <c r="G80" s="302">
        <v>0.14139633518864186</v>
      </c>
      <c r="H80" s="302">
        <f t="shared" si="20"/>
        <v>0.49236081859867992</v>
      </c>
      <c r="I80" s="303"/>
      <c r="J80" s="302">
        <v>0.20510253938532641</v>
      </c>
      <c r="K80" s="302">
        <v>0.13856867589549213</v>
      </c>
      <c r="L80" s="302">
        <f t="shared" si="21"/>
        <v>0.34367121528081856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4.7075293351245717E-2</v>
      </c>
      <c r="C81" s="302">
        <v>0.88437492425504638</v>
      </c>
      <c r="D81" s="302">
        <f t="shared" si="19"/>
        <v>0.9314502176062921</v>
      </c>
      <c r="E81" s="303"/>
      <c r="F81" s="302">
        <v>5.4956453638766951E-2</v>
      </c>
      <c r="G81" s="302">
        <v>0.7053847751736092</v>
      </c>
      <c r="H81" s="302">
        <f t="shared" si="20"/>
        <v>0.7603412288123762</v>
      </c>
      <c r="I81" s="303"/>
      <c r="J81" s="302">
        <v>5.1284997607969465E-2</v>
      </c>
      <c r="K81" s="302">
        <v>0.43701648122796338</v>
      </c>
      <c r="L81" s="302">
        <f t="shared" si="21"/>
        <v>0.48830147883593283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9.1118282677306317E-2</v>
      </c>
      <c r="C82" s="302">
        <v>1.8016077209781031E-2</v>
      </c>
      <c r="D82" s="302">
        <f t="shared" si="19"/>
        <v>0.10913435988708735</v>
      </c>
      <c r="E82" s="303"/>
      <c r="F82" s="302">
        <v>8.4785450892518599E-2</v>
      </c>
      <c r="G82" s="302">
        <v>1.9729129812382184E-2</v>
      </c>
      <c r="H82" s="302">
        <f t="shared" si="20"/>
        <v>0.10451458070490079</v>
      </c>
      <c r="I82" s="303"/>
      <c r="J82" s="302">
        <v>5.9115003114207872E-2</v>
      </c>
      <c r="K82" s="302">
        <v>1.5985269380103289E-2</v>
      </c>
      <c r="L82" s="302">
        <f t="shared" si="21"/>
        <v>7.5100272494311157E-2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7.6013951274469513E-2</v>
      </c>
      <c r="C83" s="302">
        <v>0.10027159985439819</v>
      </c>
      <c r="D83" s="302">
        <f t="shared" si="19"/>
        <v>0.17628555112886771</v>
      </c>
      <c r="E83" s="303"/>
      <c r="F83" s="302">
        <v>8.2143275174076144E-2</v>
      </c>
      <c r="G83" s="302">
        <v>0.10005469549314684</v>
      </c>
      <c r="H83" s="302">
        <f t="shared" si="20"/>
        <v>0.18219797066722299</v>
      </c>
      <c r="I83" s="303"/>
      <c r="J83" s="302">
        <v>5.2899677124659823E-2</v>
      </c>
      <c r="K83" s="302">
        <v>9.181124614159436E-2</v>
      </c>
      <c r="L83" s="302">
        <f t="shared" si="21"/>
        <v>0.14471092326625418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9.6741111794752352E-2</v>
      </c>
      <c r="C84" s="302">
        <v>0.28588717134041952</v>
      </c>
      <c r="D84" s="302">
        <f t="shared" si="19"/>
        <v>0.38262828313517189</v>
      </c>
      <c r="E84" s="303"/>
      <c r="F84" s="302">
        <v>8.6250702946468819E-2</v>
      </c>
      <c r="G84" s="302">
        <v>0.22273154883806423</v>
      </c>
      <c r="H84" s="302">
        <f t="shared" si="20"/>
        <v>0.30898225178453304</v>
      </c>
      <c r="I84" s="303"/>
      <c r="J84" s="302">
        <v>4.9654984776013628E-2</v>
      </c>
      <c r="K84" s="302">
        <v>0.14513919989765356</v>
      </c>
      <c r="L84" s="302">
        <f t="shared" si="21"/>
        <v>0.19479418467366719</v>
      </c>
      <c r="M84" s="236"/>
      <c r="N84" s="236"/>
    </row>
    <row r="85" spans="1:14" x14ac:dyDescent="0.2">
      <c r="A85" s="237" t="str">
        <f>name!E$12</f>
        <v>Elementary occupations</v>
      </c>
      <c r="B85" s="302">
        <v>5.706816566684627E-2</v>
      </c>
      <c r="C85" s="302">
        <v>0.1428166188682313</v>
      </c>
      <c r="D85" s="302">
        <f t="shared" si="19"/>
        <v>0.19988478453507758</v>
      </c>
      <c r="E85" s="303"/>
      <c r="F85" s="302">
        <v>4.8799038913871405E-2</v>
      </c>
      <c r="G85" s="302">
        <v>0.10851461853422972</v>
      </c>
      <c r="H85" s="302">
        <f t="shared" si="20"/>
        <v>0.15731365744810114</v>
      </c>
      <c r="I85" s="303"/>
      <c r="J85" s="302">
        <v>6.0126616835576838E-2</v>
      </c>
      <c r="K85" s="302">
        <v>8.3442444233755284E-2</v>
      </c>
      <c r="L85" s="302">
        <f t="shared" si="21"/>
        <v>0.14356906106933212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1.322474875478125</v>
      </c>
      <c r="C87" s="311">
        <f t="shared" ref="C87:D87" si="22">SUM(C77:C85)</f>
        <v>4.1585251245218746</v>
      </c>
      <c r="D87" s="311">
        <f t="shared" si="22"/>
        <v>5.4809999999999999</v>
      </c>
      <c r="E87" s="311"/>
      <c r="F87" s="311">
        <f t="shared" ref="F87:H87" si="23">SUM(F77:F85)</f>
        <v>1.5561156979787758</v>
      </c>
      <c r="G87" s="311">
        <f t="shared" si="23"/>
        <v>4.5448843020212308</v>
      </c>
      <c r="H87" s="311">
        <f t="shared" si="23"/>
        <v>6.101000000000008</v>
      </c>
      <c r="I87" s="311"/>
      <c r="J87" s="311">
        <f t="shared" ref="J87:L87" si="24">SUM(J77:J85)</f>
        <v>1.1133852344839892</v>
      </c>
      <c r="K87" s="311">
        <f t="shared" si="24"/>
        <v>3.5186147655160056</v>
      </c>
      <c r="L87" s="311">
        <f t="shared" si="24"/>
        <v>4.6319999999999952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0.57607555888216988</v>
      </c>
      <c r="C94" s="302">
        <v>2.4621945156177967</v>
      </c>
      <c r="D94" s="302">
        <f>SUM(B94:C94)</f>
        <v>3.0382700744999664</v>
      </c>
      <c r="E94" s="303"/>
      <c r="F94" s="302">
        <v>0.76212960203966518</v>
      </c>
      <c r="G94" s="302">
        <v>2.814813368073255</v>
      </c>
      <c r="H94" s="302">
        <f>SUM(F94:G94)</f>
        <v>3.5769429701129201</v>
      </c>
      <c r="I94" s="303"/>
      <c r="J94" s="302">
        <v>0.62896194230487168</v>
      </c>
      <c r="K94" s="302">
        <v>2.1848939745097522</v>
      </c>
      <c r="L94" s="302">
        <f>SUM(J94:K94)</f>
        <v>2.813855916814624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0.69336636366363325</v>
      </c>
      <c r="C95" s="302">
        <v>2.8142715718202744</v>
      </c>
      <c r="D95" s="302">
        <f t="shared" ref="D95:D102" si="25">SUM(B95:C95)</f>
        <v>3.5076379354839076</v>
      </c>
      <c r="E95" s="303"/>
      <c r="F95" s="302">
        <v>0.92447529025928743</v>
      </c>
      <c r="G95" s="302">
        <v>3.6542663675002558</v>
      </c>
      <c r="H95" s="302">
        <f t="shared" ref="H95:H102" si="26">SUM(F95:G95)</f>
        <v>4.5787416577595437</v>
      </c>
      <c r="I95" s="303"/>
      <c r="J95" s="302">
        <v>0.87466019399175188</v>
      </c>
      <c r="K95" s="302">
        <v>3.5867410724796152</v>
      </c>
      <c r="L95" s="302">
        <f t="shared" ref="L95:L102" si="27">SUM(J95:K95)</f>
        <v>4.4614012664713671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0.83612618997703958</v>
      </c>
      <c r="C96" s="302">
        <v>2.0449593029803892</v>
      </c>
      <c r="D96" s="302">
        <f t="shared" si="25"/>
        <v>2.8810854929574288</v>
      </c>
      <c r="E96" s="303"/>
      <c r="F96" s="302">
        <v>0.90304778154042908</v>
      </c>
      <c r="G96" s="302">
        <v>2.3559638060559864</v>
      </c>
      <c r="H96" s="302">
        <f t="shared" si="26"/>
        <v>3.2590115875964156</v>
      </c>
      <c r="I96" s="303"/>
      <c r="J96" s="302">
        <v>0.76568291528504706</v>
      </c>
      <c r="K96" s="302">
        <v>1.8969413920201015</v>
      </c>
      <c r="L96" s="302">
        <f t="shared" si="27"/>
        <v>2.6626243073051485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1.0946272168179623</v>
      </c>
      <c r="C97" s="302">
        <v>0.5050898161726306</v>
      </c>
      <c r="D97" s="302">
        <f t="shared" si="25"/>
        <v>1.599717032990593</v>
      </c>
      <c r="E97" s="303"/>
      <c r="F97" s="302">
        <v>1.1744650863641684</v>
      </c>
      <c r="G97" s="302">
        <v>0.61874595183127135</v>
      </c>
      <c r="H97" s="302">
        <f t="shared" si="26"/>
        <v>1.7932110381954396</v>
      </c>
      <c r="I97" s="303"/>
      <c r="J97" s="302">
        <v>0.76575456988640156</v>
      </c>
      <c r="K97" s="302">
        <v>0.59012763483666297</v>
      </c>
      <c r="L97" s="302">
        <f t="shared" si="27"/>
        <v>1.3558822047230645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0.36001781741346678</v>
      </c>
      <c r="C98" s="302">
        <v>3.8541287298773805</v>
      </c>
      <c r="D98" s="302">
        <f t="shared" si="25"/>
        <v>4.2141465472908477</v>
      </c>
      <c r="E98" s="303"/>
      <c r="F98" s="302">
        <v>0.33708758650121362</v>
      </c>
      <c r="G98" s="302">
        <v>3.2536805099752781</v>
      </c>
      <c r="H98" s="302">
        <f t="shared" si="26"/>
        <v>3.5907680964764919</v>
      </c>
      <c r="I98" s="303"/>
      <c r="J98" s="302">
        <v>0.34096975032266358</v>
      </c>
      <c r="K98" s="302">
        <v>2.2237841811570713</v>
      </c>
      <c r="L98" s="302">
        <f t="shared" si="27"/>
        <v>2.5647539314797347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0.13431487906128081</v>
      </c>
      <c r="C99" s="302">
        <v>0.13950543386358188</v>
      </c>
      <c r="D99" s="302">
        <f t="shared" si="25"/>
        <v>0.2738203129248627</v>
      </c>
      <c r="E99" s="303"/>
      <c r="F99" s="302">
        <v>0.1573116731184323</v>
      </c>
      <c r="G99" s="302">
        <v>0.1652759662005974</v>
      </c>
      <c r="H99" s="302">
        <f t="shared" si="26"/>
        <v>0.32258763931902967</v>
      </c>
      <c r="I99" s="303"/>
      <c r="J99" s="302">
        <v>0.11574337040866062</v>
      </c>
      <c r="K99" s="302">
        <v>0.17731941399235451</v>
      </c>
      <c r="L99" s="302">
        <f t="shared" si="27"/>
        <v>0.29306278440101513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0.29334886069515714</v>
      </c>
      <c r="C100" s="302">
        <v>0.33761612613438235</v>
      </c>
      <c r="D100" s="302">
        <f t="shared" si="25"/>
        <v>0.6309649868295395</v>
      </c>
      <c r="E100" s="303"/>
      <c r="F100" s="302">
        <v>0.29554650048577868</v>
      </c>
      <c r="G100" s="302">
        <v>0.35128198341289696</v>
      </c>
      <c r="H100" s="302">
        <f t="shared" si="26"/>
        <v>0.64682848389867564</v>
      </c>
      <c r="I100" s="303"/>
      <c r="J100" s="302">
        <v>0.23547965623892264</v>
      </c>
      <c r="K100" s="302">
        <v>0.32690411394150271</v>
      </c>
      <c r="L100" s="302">
        <f t="shared" si="27"/>
        <v>0.56238377018042529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0.35741930030159458</v>
      </c>
      <c r="C101" s="302">
        <v>1.9351505634487427</v>
      </c>
      <c r="D101" s="302">
        <f t="shared" si="25"/>
        <v>2.2925698637503373</v>
      </c>
      <c r="E101" s="303"/>
      <c r="F101" s="302">
        <v>0.31532829807216678</v>
      </c>
      <c r="G101" s="302">
        <v>1.8140310632679233</v>
      </c>
      <c r="H101" s="302">
        <f t="shared" si="26"/>
        <v>2.1293593613400903</v>
      </c>
      <c r="I101" s="303"/>
      <c r="J101" s="302">
        <v>0.2533900435389313</v>
      </c>
      <c r="K101" s="302">
        <v>1.288855848768748</v>
      </c>
      <c r="L101" s="302">
        <f t="shared" si="27"/>
        <v>1.5422458923076794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0.37079109495326862</v>
      </c>
      <c r="C102" s="302">
        <v>0.76799665831925545</v>
      </c>
      <c r="D102" s="302">
        <f t="shared" si="25"/>
        <v>1.1387877532725241</v>
      </c>
      <c r="E102" s="303"/>
      <c r="F102" s="302">
        <v>0.27264334142586555</v>
      </c>
      <c r="G102" s="302">
        <v>0.689905823875542</v>
      </c>
      <c r="H102" s="302">
        <f t="shared" si="26"/>
        <v>0.96254916530140755</v>
      </c>
      <c r="I102" s="303"/>
      <c r="J102" s="302">
        <v>0.34422976069280831</v>
      </c>
      <c r="K102" s="302">
        <v>0.537560165624137</v>
      </c>
      <c r="L102" s="302">
        <f t="shared" si="27"/>
        <v>0.88178992631694531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4.7160872817655735</v>
      </c>
      <c r="C104" s="311">
        <f t="shared" ref="C104:D104" si="28">SUM(C94:C102)</f>
        <v>14.860912718234431</v>
      </c>
      <c r="D104" s="311">
        <f t="shared" si="28"/>
        <v>19.577000000000005</v>
      </c>
      <c r="E104" s="311"/>
      <c r="F104" s="311">
        <f t="shared" ref="F104:H104" si="29">SUM(F94:F102)</f>
        <v>5.1420351598070075</v>
      </c>
      <c r="G104" s="311">
        <f t="shared" si="29"/>
        <v>15.717964840193009</v>
      </c>
      <c r="H104" s="311">
        <f t="shared" si="29"/>
        <v>20.860000000000014</v>
      </c>
      <c r="I104" s="311"/>
      <c r="J104" s="311">
        <f t="shared" ref="J104:L104" si="30">SUM(J94:J102)</f>
        <v>4.3248722026700586</v>
      </c>
      <c r="K104" s="311">
        <f t="shared" si="30"/>
        <v>12.813127797329944</v>
      </c>
      <c r="L104" s="311">
        <f t="shared" si="30"/>
        <v>17.137999999999998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0.11789663621856453</v>
      </c>
      <c r="C111" s="302">
        <v>0.50124757846870227</v>
      </c>
      <c r="D111" s="302">
        <f>SUM(B111:C111)</f>
        <v>0.61914421468726677</v>
      </c>
      <c r="E111" s="303"/>
      <c r="F111" s="302">
        <v>0.16031711499318446</v>
      </c>
      <c r="G111" s="302">
        <v>0.37251345012626486</v>
      </c>
      <c r="H111" s="302">
        <f>SUM(F111:G111)</f>
        <v>0.53283056511944937</v>
      </c>
      <c r="I111" s="303"/>
      <c r="J111" s="302">
        <v>0.13318619933725112</v>
      </c>
      <c r="K111" s="302">
        <v>0.33747165950444763</v>
      </c>
      <c r="L111" s="302">
        <f>SUM(J111:K111)</f>
        <v>0.47065785884169875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0.16792623237346516</v>
      </c>
      <c r="C112" s="302">
        <v>0.93938785404682612</v>
      </c>
      <c r="D112" s="302">
        <f t="shared" ref="D112:D119" si="31">SUM(B112:C112)</f>
        <v>1.1073140864202913</v>
      </c>
      <c r="E112" s="303"/>
      <c r="F112" s="302">
        <v>0.22484772661825919</v>
      </c>
      <c r="G112" s="302">
        <v>0.81663229225793099</v>
      </c>
      <c r="H112" s="302">
        <f t="shared" ref="H112:H119" si="32">SUM(F112:G112)</f>
        <v>1.0414800188761901</v>
      </c>
      <c r="I112" s="303"/>
      <c r="J112" s="302">
        <v>0.24189439791150205</v>
      </c>
      <c r="K112" s="302">
        <v>0.98822974400798302</v>
      </c>
      <c r="L112" s="302">
        <f t="shared" ref="L112:L119" si="33">SUM(J112:K112)</f>
        <v>1.230124141919485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0.1666859425649016</v>
      </c>
      <c r="C113" s="302">
        <v>0.52908121885325909</v>
      </c>
      <c r="D113" s="302">
        <f t="shared" si="31"/>
        <v>0.69576716141816064</v>
      </c>
      <c r="E113" s="303"/>
      <c r="F113" s="302">
        <v>0.19641552885826924</v>
      </c>
      <c r="G113" s="302">
        <v>0.4617871772371166</v>
      </c>
      <c r="H113" s="302">
        <f t="shared" si="32"/>
        <v>0.65820270609538589</v>
      </c>
      <c r="I113" s="303"/>
      <c r="J113" s="302">
        <v>0.17444203557005483</v>
      </c>
      <c r="K113" s="302">
        <v>0.4119354359990941</v>
      </c>
      <c r="L113" s="302">
        <f t="shared" si="33"/>
        <v>0.58637747156914899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0.28959651805524006</v>
      </c>
      <c r="C114" s="302">
        <v>8.3918459253567126E-2</v>
      </c>
      <c r="D114" s="302">
        <f t="shared" si="31"/>
        <v>0.37351497730880717</v>
      </c>
      <c r="E114" s="303"/>
      <c r="F114" s="302">
        <v>0.22246781296134391</v>
      </c>
      <c r="G114" s="302">
        <v>5.9714865895692283E-2</v>
      </c>
      <c r="H114" s="302">
        <f t="shared" si="32"/>
        <v>0.28218267885703618</v>
      </c>
      <c r="I114" s="303"/>
      <c r="J114" s="302">
        <v>0.22955733809917223</v>
      </c>
      <c r="K114" s="302">
        <v>3.4446316988065259E-2</v>
      </c>
      <c r="L114" s="302">
        <f t="shared" si="33"/>
        <v>0.2640036550872375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3.4155513723623812E-2</v>
      </c>
      <c r="C115" s="302">
        <v>1.0188418843825411</v>
      </c>
      <c r="D115" s="302">
        <f t="shared" si="31"/>
        <v>1.0529973981061649</v>
      </c>
      <c r="E115" s="303"/>
      <c r="F115" s="302">
        <v>9.0529223836497696E-2</v>
      </c>
      <c r="G115" s="302">
        <v>0.5749798453354924</v>
      </c>
      <c r="H115" s="302">
        <f t="shared" si="32"/>
        <v>0.66550906917199004</v>
      </c>
      <c r="I115" s="303"/>
      <c r="J115" s="302">
        <v>0.11898609997717352</v>
      </c>
      <c r="K115" s="302">
        <v>0.42568775133785713</v>
      </c>
      <c r="L115" s="302">
        <f t="shared" si="33"/>
        <v>0.54467385131503065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3.8810151161869484E-2</v>
      </c>
      <c r="C116" s="302">
        <v>3.9860846653173507E-2</v>
      </c>
      <c r="D116" s="302">
        <f t="shared" si="31"/>
        <v>7.8670997815042998E-2</v>
      </c>
      <c r="E116" s="303"/>
      <c r="F116" s="302">
        <v>7.6848862473794882E-2</v>
      </c>
      <c r="G116" s="302">
        <v>2.8812039979439551E-2</v>
      </c>
      <c r="H116" s="302">
        <f t="shared" si="32"/>
        <v>0.10566090245323444</v>
      </c>
      <c r="I116" s="303"/>
      <c r="J116" s="302">
        <v>6.4944807621177866E-2</v>
      </c>
      <c r="K116" s="302">
        <v>2.8048633179771465E-2</v>
      </c>
      <c r="L116" s="302">
        <f t="shared" si="33"/>
        <v>9.2993440800949331E-2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0.39684787780066766</v>
      </c>
      <c r="C117" s="302">
        <v>0.21841702973928029</v>
      </c>
      <c r="D117" s="302">
        <f t="shared" si="31"/>
        <v>0.61526490753994789</v>
      </c>
      <c r="E117" s="303"/>
      <c r="F117" s="302">
        <v>0.30815989221531631</v>
      </c>
      <c r="G117" s="302">
        <v>0.13795761756958569</v>
      </c>
      <c r="H117" s="302">
        <f t="shared" si="32"/>
        <v>0.446117509784902</v>
      </c>
      <c r="I117" s="303"/>
      <c r="J117" s="302">
        <v>0.2893684862599864</v>
      </c>
      <c r="K117" s="302">
        <v>0.14169041025731918</v>
      </c>
      <c r="L117" s="302">
        <f t="shared" si="33"/>
        <v>0.43105889651730556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6.2523832050973309E-3</v>
      </c>
      <c r="C118" s="302">
        <v>0.21715438237665613</v>
      </c>
      <c r="D118" s="302">
        <f t="shared" si="31"/>
        <v>0.22340676558175346</v>
      </c>
      <c r="E118" s="303"/>
      <c r="F118" s="302">
        <v>1.2310926543181036E-2</v>
      </c>
      <c r="G118" s="302">
        <v>0.11507599229657722</v>
      </c>
      <c r="H118" s="302">
        <f t="shared" si="32"/>
        <v>0.12738691883975825</v>
      </c>
      <c r="I118" s="303"/>
      <c r="J118" s="302">
        <v>2.103432602603025E-2</v>
      </c>
      <c r="K118" s="302">
        <v>0.1122546016231418</v>
      </c>
      <c r="L118" s="302">
        <f t="shared" si="33"/>
        <v>0.13328892764917205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1.6289997064358092E-2</v>
      </c>
      <c r="C119" s="302">
        <v>6.4629494058202619E-2</v>
      </c>
      <c r="D119" s="302">
        <f t="shared" si="31"/>
        <v>8.0919491122560708E-2</v>
      </c>
      <c r="E119" s="303"/>
      <c r="F119" s="302">
        <v>3.7737828820262234E-2</v>
      </c>
      <c r="G119" s="302">
        <v>3.2891801981788822E-2</v>
      </c>
      <c r="H119" s="302">
        <f t="shared" si="32"/>
        <v>7.0629630802051063E-2</v>
      </c>
      <c r="I119" s="303"/>
      <c r="J119" s="302">
        <v>4.2966341718141836E-2</v>
      </c>
      <c r="K119" s="302">
        <v>2.3855414581831498E-2</v>
      </c>
      <c r="L119" s="302">
        <f t="shared" si="33"/>
        <v>6.6821756299973334E-2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1.2344612521677878</v>
      </c>
      <c r="C121" s="311">
        <f t="shared" ref="C121:D121" si="34">SUM(C111:C119)</f>
        <v>3.6125387478322084</v>
      </c>
      <c r="D121" s="311">
        <f t="shared" si="34"/>
        <v>4.846999999999996</v>
      </c>
      <c r="E121" s="311"/>
      <c r="F121" s="311">
        <f t="shared" ref="F121:H121" si="35">SUM(F111:F119)</f>
        <v>1.3296349173201092</v>
      </c>
      <c r="G121" s="311">
        <f t="shared" si="35"/>
        <v>2.6003650826798888</v>
      </c>
      <c r="H121" s="311">
        <f t="shared" si="35"/>
        <v>3.9299999999999966</v>
      </c>
      <c r="I121" s="311"/>
      <c r="J121" s="311">
        <f t="shared" ref="J121:L121" si="36">SUM(J111:J119)</f>
        <v>1.31638003252049</v>
      </c>
      <c r="K121" s="311">
        <f t="shared" si="36"/>
        <v>2.5036199674795112</v>
      </c>
      <c r="L121" s="311">
        <f t="shared" si="36"/>
        <v>3.8200000000000012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6.4709359439676248E-2</v>
      </c>
      <c r="C128" s="302">
        <v>0.29325172029806024</v>
      </c>
      <c r="D128" s="302">
        <f>SUM(B128:C128)</f>
        <v>0.3579610797377365</v>
      </c>
      <c r="E128" s="303"/>
      <c r="F128" s="302">
        <v>7.1239308902529982E-2</v>
      </c>
      <c r="G128" s="302">
        <v>0.48988048923112981</v>
      </c>
      <c r="H128" s="302">
        <f>SUM(F128:G128)</f>
        <v>0.56111979813365975</v>
      </c>
      <c r="I128" s="303"/>
      <c r="J128" s="302">
        <v>8.4001987535321981E-2</v>
      </c>
      <c r="K128" s="302">
        <v>0.53322481860122062</v>
      </c>
      <c r="L128" s="302">
        <f>SUM(J128:K128)</f>
        <v>0.61722680613654257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0.1147333383246885</v>
      </c>
      <c r="C129" s="302">
        <v>0.24086435131272152</v>
      </c>
      <c r="D129" s="302">
        <f t="shared" ref="D129:D136" si="37">SUM(B129:C129)</f>
        <v>0.35559768963741001</v>
      </c>
      <c r="E129" s="303"/>
      <c r="F129" s="302">
        <v>0.15094735120267944</v>
      </c>
      <c r="G129" s="302">
        <v>0.41513227092109323</v>
      </c>
      <c r="H129" s="302">
        <f t="shared" ref="H129:H136" si="38">SUM(F129:G129)</f>
        <v>0.56607962212377272</v>
      </c>
      <c r="I129" s="303"/>
      <c r="J129" s="302">
        <v>0.23287193315239921</v>
      </c>
      <c r="K129" s="302">
        <v>0.52937291272231768</v>
      </c>
      <c r="L129" s="302">
        <f t="shared" ref="L129:L136" si="39">SUM(J129:K129)</f>
        <v>0.76224484587471686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0.16497444903892153</v>
      </c>
      <c r="C130" s="302">
        <v>0.20913775703053025</v>
      </c>
      <c r="D130" s="302">
        <f t="shared" si="37"/>
        <v>0.37411220606945178</v>
      </c>
      <c r="E130" s="303"/>
      <c r="F130" s="302">
        <v>0.1789247408911579</v>
      </c>
      <c r="G130" s="302">
        <v>0.3246723784786536</v>
      </c>
      <c r="H130" s="302">
        <f t="shared" si="38"/>
        <v>0.50359711936981144</v>
      </c>
      <c r="I130" s="303"/>
      <c r="J130" s="302">
        <v>0.23153126244526426</v>
      </c>
      <c r="K130" s="302">
        <v>0.33748337474541878</v>
      </c>
      <c r="L130" s="302">
        <f t="shared" si="39"/>
        <v>0.56901463719068301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0.13907693565345911</v>
      </c>
      <c r="C131" s="302">
        <v>3.8203022076838747E-2</v>
      </c>
      <c r="D131" s="302">
        <f t="shared" si="37"/>
        <v>0.17727995773029787</v>
      </c>
      <c r="E131" s="303"/>
      <c r="F131" s="302">
        <v>0.11498812377616952</v>
      </c>
      <c r="G131" s="302">
        <v>8.7618188932768987E-2</v>
      </c>
      <c r="H131" s="302">
        <f t="shared" si="38"/>
        <v>0.2026063127089385</v>
      </c>
      <c r="I131" s="303"/>
      <c r="J131" s="302">
        <v>8.821294126655832E-2</v>
      </c>
      <c r="K131" s="302">
        <v>0.10657805807447451</v>
      </c>
      <c r="L131" s="302">
        <f t="shared" si="39"/>
        <v>0.19479099934103283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4.0767061939023547E-2</v>
      </c>
      <c r="C132" s="302">
        <v>0.18638099570065036</v>
      </c>
      <c r="D132" s="302">
        <f t="shared" si="37"/>
        <v>0.22714805763967391</v>
      </c>
      <c r="E132" s="303"/>
      <c r="F132" s="302">
        <v>2.9313214715154939E-2</v>
      </c>
      <c r="G132" s="302">
        <v>0.30220847101556864</v>
      </c>
      <c r="H132" s="302">
        <f t="shared" si="38"/>
        <v>0.3315216857307236</v>
      </c>
      <c r="I132" s="303"/>
      <c r="J132" s="302">
        <v>5.6385700051062006E-2</v>
      </c>
      <c r="K132" s="302">
        <v>0.32561612885271718</v>
      </c>
      <c r="L132" s="302">
        <f t="shared" si="39"/>
        <v>0.38200182890377921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3.7960559469117153E-2</v>
      </c>
      <c r="C133" s="302">
        <v>3.1056908175452112E-2</v>
      </c>
      <c r="D133" s="302">
        <f t="shared" si="37"/>
        <v>6.9017467644569258E-2</v>
      </c>
      <c r="E133" s="303"/>
      <c r="F133" s="302">
        <v>2.7733261809269608E-2</v>
      </c>
      <c r="G133" s="302">
        <v>5.1518796641978538E-2</v>
      </c>
      <c r="H133" s="302">
        <f t="shared" si="38"/>
        <v>7.925205845124815E-2</v>
      </c>
      <c r="I133" s="303"/>
      <c r="J133" s="302">
        <v>3.5043686371007056E-2</v>
      </c>
      <c r="K133" s="302">
        <v>6.3680216306243112E-2</v>
      </c>
      <c r="L133" s="302">
        <f t="shared" si="39"/>
        <v>9.8723902677250175E-2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5.3683975633573834E-2</v>
      </c>
      <c r="C134" s="302">
        <v>3.3226525116952697E-2</v>
      </c>
      <c r="D134" s="302">
        <f>SUM(B134:C134)</f>
        <v>8.6910500750526531E-2</v>
      </c>
      <c r="E134" s="303"/>
      <c r="F134" s="302">
        <v>3.7579548893414243E-2</v>
      </c>
      <c r="G134" s="302">
        <v>7.9463169090047164E-2</v>
      </c>
      <c r="H134" s="302">
        <f t="shared" si="38"/>
        <v>0.11704271798346141</v>
      </c>
      <c r="I134" s="303"/>
      <c r="J134" s="302">
        <v>4.1776742633761202E-2</v>
      </c>
      <c r="K134" s="302">
        <v>0.10437556227136881</v>
      </c>
      <c r="L134" s="302">
        <f t="shared" si="39"/>
        <v>0.14615230490513001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3.4698938154184157E-2</v>
      </c>
      <c r="C135" s="302">
        <v>0.46744011128446916</v>
      </c>
      <c r="D135" s="302">
        <f t="shared" si="37"/>
        <v>0.50213904943865328</v>
      </c>
      <c r="E135" s="303"/>
      <c r="F135" s="302">
        <v>2.6852582187329523E-2</v>
      </c>
      <c r="G135" s="302">
        <v>0.58200487377760934</v>
      </c>
      <c r="H135" s="302">
        <f t="shared" si="38"/>
        <v>0.6088574559649389</v>
      </c>
      <c r="I135" s="303"/>
      <c r="J135" s="302">
        <v>2.9723185331305666E-2</v>
      </c>
      <c r="K135" s="302">
        <v>0.69531419137144035</v>
      </c>
      <c r="L135" s="302">
        <f t="shared" si="39"/>
        <v>0.72503737670274604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5.2565863196284694E-2</v>
      </c>
      <c r="C136" s="302">
        <v>0.44826812815539824</v>
      </c>
      <c r="D136" s="302">
        <f t="shared" si="37"/>
        <v>0.50083399135168294</v>
      </c>
      <c r="E136" s="303"/>
      <c r="F136" s="302">
        <v>2.748218812819998E-2</v>
      </c>
      <c r="G136" s="302">
        <v>0.48944104140523259</v>
      </c>
      <c r="H136" s="302">
        <f t="shared" si="38"/>
        <v>0.51692322953343262</v>
      </c>
      <c r="I136" s="303"/>
      <c r="J136" s="302">
        <v>3.9942920776753488E-2</v>
      </c>
      <c r="K136" s="302">
        <v>0.46786437749135912</v>
      </c>
      <c r="L136" s="302">
        <f t="shared" si="39"/>
        <v>0.50780729826811255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0.70317048084892875</v>
      </c>
      <c r="C138" s="311">
        <f t="shared" ref="C138" si="40">SUM(C128:C136)</f>
        <v>1.9478295191510735</v>
      </c>
      <c r="D138" s="311">
        <f>SUM(D128:D136)</f>
        <v>2.651000000000002</v>
      </c>
      <c r="E138" s="311"/>
      <c r="F138" s="311">
        <f t="shared" ref="F138:H138" si="41">SUM(F128:F136)</f>
        <v>0.66506032050590513</v>
      </c>
      <c r="G138" s="311">
        <f t="shared" si="41"/>
        <v>2.8219396794940819</v>
      </c>
      <c r="H138" s="311">
        <f t="shared" si="41"/>
        <v>3.4869999999999868</v>
      </c>
      <c r="I138" s="311"/>
      <c r="J138" s="311">
        <f t="shared" ref="J138:L138" si="42">SUM(J128:J136)</f>
        <v>0.83949035956343332</v>
      </c>
      <c r="K138" s="311">
        <f t="shared" si="42"/>
        <v>3.1635096404365601</v>
      </c>
      <c r="L138" s="311">
        <f t="shared" si="42"/>
        <v>4.002999999999993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0.86181015933455796</v>
      </c>
      <c r="C145" s="302">
        <v>4.3831365751644684</v>
      </c>
      <c r="D145" s="302">
        <f>SUM(B145:C145)</f>
        <v>5.2449467344990266</v>
      </c>
      <c r="E145" s="303"/>
      <c r="F145" s="302">
        <v>1.5076445466343444</v>
      </c>
      <c r="G145" s="302">
        <v>6.8462096129187513</v>
      </c>
      <c r="H145" s="302">
        <f>SUM(F145:G145)</f>
        <v>8.3538541595530962</v>
      </c>
      <c r="I145" s="303"/>
      <c r="J145" s="302">
        <v>1.8830840872785493</v>
      </c>
      <c r="K145" s="302">
        <v>7.4597386476941931</v>
      </c>
      <c r="L145" s="302">
        <f>SUM(J145:K145)</f>
        <v>9.3428227349727422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0.71882628929213477</v>
      </c>
      <c r="C146" s="302">
        <v>4.0500034342586213</v>
      </c>
      <c r="D146" s="302">
        <f t="shared" ref="D146:D153" si="43">SUM(B146:C146)</f>
        <v>4.7688297235507564</v>
      </c>
      <c r="E146" s="303"/>
      <c r="F146" s="302">
        <v>1.2844417095828042</v>
      </c>
      <c r="G146" s="302">
        <v>6.492913856592164</v>
      </c>
      <c r="H146" s="302">
        <f t="shared" ref="H146:H153" si="44">SUM(F146:G146)</f>
        <v>7.7773555661749683</v>
      </c>
      <c r="I146" s="303"/>
      <c r="J146" s="302">
        <v>1.8903642256269206</v>
      </c>
      <c r="K146" s="302">
        <v>9.463763832878394</v>
      </c>
      <c r="L146" s="302">
        <f t="shared" ref="L146:L153" si="45">SUM(J146:K146)</f>
        <v>11.354128058505314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0.68212527825632352</v>
      </c>
      <c r="C147" s="302">
        <v>2.1034502697498736</v>
      </c>
      <c r="D147" s="302">
        <f t="shared" si="43"/>
        <v>2.785575548006197</v>
      </c>
      <c r="E147" s="303"/>
      <c r="F147" s="302">
        <v>1.0728044818637381</v>
      </c>
      <c r="G147" s="302">
        <v>3.2084764038336488</v>
      </c>
      <c r="H147" s="302">
        <f t="shared" si="44"/>
        <v>4.2812808856973872</v>
      </c>
      <c r="I147" s="303"/>
      <c r="J147" s="302">
        <v>1.436102641000192</v>
      </c>
      <c r="K147" s="302">
        <v>3.7804302770098395</v>
      </c>
      <c r="L147" s="302">
        <f t="shared" si="45"/>
        <v>5.2165329180100315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3.3083432512918853</v>
      </c>
      <c r="C148" s="302">
        <v>0.41377178162940598</v>
      </c>
      <c r="D148" s="302">
        <f t="shared" si="43"/>
        <v>3.7221150329212911</v>
      </c>
      <c r="E148" s="303"/>
      <c r="F148" s="302">
        <v>4.3259323286426836</v>
      </c>
      <c r="G148" s="302">
        <v>0.59894612070135411</v>
      </c>
      <c r="H148" s="302">
        <f t="shared" si="44"/>
        <v>4.9248784493440381</v>
      </c>
      <c r="I148" s="303"/>
      <c r="J148" s="302">
        <v>4.2938081576450084</v>
      </c>
      <c r="K148" s="302">
        <v>0.75694322533680503</v>
      </c>
      <c r="L148" s="302">
        <f t="shared" si="45"/>
        <v>5.0507513829818134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0.3224499730407025</v>
      </c>
      <c r="C149" s="302">
        <v>19.812593146453832</v>
      </c>
      <c r="D149" s="302">
        <f t="shared" si="43"/>
        <v>20.135043119494533</v>
      </c>
      <c r="E149" s="303"/>
      <c r="F149" s="302">
        <v>0.44217780277052871</v>
      </c>
      <c r="G149" s="302">
        <v>20.822692293999911</v>
      </c>
      <c r="H149" s="302">
        <f t="shared" si="44"/>
        <v>21.264870096770441</v>
      </c>
      <c r="I149" s="303"/>
      <c r="J149" s="302">
        <v>0.79886054558813313</v>
      </c>
      <c r="K149" s="302">
        <v>22.140451012739611</v>
      </c>
      <c r="L149" s="302">
        <f t="shared" si="45"/>
        <v>22.939311558327745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3.7329941073018943E-2</v>
      </c>
      <c r="C150" s="302">
        <v>0.10355415989638593</v>
      </c>
      <c r="D150" s="302">
        <f t="shared" si="43"/>
        <v>0.14088410096940487</v>
      </c>
      <c r="E150" s="303"/>
      <c r="F150" s="302">
        <v>4.8031189844736089E-2</v>
      </c>
      <c r="G150" s="302">
        <v>0.15805272089633834</v>
      </c>
      <c r="H150" s="302">
        <f t="shared" si="44"/>
        <v>0.20608391074107443</v>
      </c>
      <c r="I150" s="303"/>
      <c r="J150" s="302">
        <v>5.4289589314637308E-2</v>
      </c>
      <c r="K150" s="302">
        <v>0.15681031679155283</v>
      </c>
      <c r="L150" s="302">
        <f t="shared" si="45"/>
        <v>0.21109990610619014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0.35442286920622385</v>
      </c>
      <c r="C151" s="302">
        <v>0.31107403132073996</v>
      </c>
      <c r="D151" s="302">
        <f t="shared" si="43"/>
        <v>0.66549690052696375</v>
      </c>
      <c r="E151" s="303"/>
      <c r="F151" s="302">
        <v>0.4985662599449065</v>
      </c>
      <c r="G151" s="302">
        <v>0.42929908871308603</v>
      </c>
      <c r="H151" s="302">
        <f t="shared" si="44"/>
        <v>0.92786534865799253</v>
      </c>
      <c r="I151" s="303"/>
      <c r="J151" s="302">
        <v>0.56414452289567607</v>
      </c>
      <c r="K151" s="302">
        <v>0.52738153701679635</v>
      </c>
      <c r="L151" s="302">
        <f t="shared" si="45"/>
        <v>1.0915260599124723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5.2237840223212768E-2</v>
      </c>
      <c r="C152" s="302">
        <v>3.5538874984068998</v>
      </c>
      <c r="D152" s="302">
        <f t="shared" si="43"/>
        <v>3.6061253386301124</v>
      </c>
      <c r="E152" s="303"/>
      <c r="F152" s="302">
        <v>5.9230289721307228E-2</v>
      </c>
      <c r="G152" s="302">
        <v>4.1024402271384517</v>
      </c>
      <c r="H152" s="302">
        <f t="shared" si="44"/>
        <v>4.1616705168597585</v>
      </c>
      <c r="I152" s="303"/>
      <c r="J152" s="302">
        <v>8.1903151380463834E-2</v>
      </c>
      <c r="K152" s="302">
        <v>4.7455744225998755</v>
      </c>
      <c r="L152" s="302">
        <f t="shared" si="45"/>
        <v>4.8274775739803397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0.21791681825433473</v>
      </c>
      <c r="C153" s="302">
        <v>2.3770666831474729</v>
      </c>
      <c r="D153" s="302">
        <f t="shared" si="43"/>
        <v>2.5949835014018077</v>
      </c>
      <c r="E153" s="303"/>
      <c r="F153" s="302">
        <v>0.22120391870452838</v>
      </c>
      <c r="G153" s="302">
        <v>2.7009371474968176</v>
      </c>
      <c r="H153" s="302">
        <f t="shared" si="44"/>
        <v>2.9221410662013461</v>
      </c>
      <c r="I153" s="303"/>
      <c r="J153" s="302">
        <v>0.35411180246757051</v>
      </c>
      <c r="K153" s="302">
        <v>3.4632380047357718</v>
      </c>
      <c r="L153" s="302">
        <f t="shared" si="45"/>
        <v>3.8173498072033425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6.555462419972395</v>
      </c>
      <c r="C155" s="311">
        <f t="shared" ref="C155:D155" si="46">SUM(C145:C153)</f>
        <v>37.108537580027701</v>
      </c>
      <c r="D155" s="311">
        <f t="shared" si="46"/>
        <v>43.664000000000087</v>
      </c>
      <c r="E155" s="311"/>
      <c r="F155" s="311">
        <f t="shared" ref="F155:H155" si="47">SUM(F145:F153)</f>
        <v>9.4600325277095774</v>
      </c>
      <c r="G155" s="311">
        <f t="shared" si="47"/>
        <v>45.359967472290521</v>
      </c>
      <c r="H155" s="311">
        <f t="shared" si="47"/>
        <v>54.8200000000001</v>
      </c>
      <c r="I155" s="311"/>
      <c r="J155" s="311">
        <f t="shared" ref="J155:L155" si="48">SUM(J145:J153)</f>
        <v>11.356668723197151</v>
      </c>
      <c r="K155" s="311">
        <f t="shared" si="48"/>
        <v>52.494331276802825</v>
      </c>
      <c r="L155" s="311">
        <f t="shared" si="48"/>
        <v>63.850999999999992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5.1582650195711901</v>
      </c>
      <c r="C162" s="302">
        <v>7.9794513623562988</v>
      </c>
      <c r="D162" s="302">
        <f>SUM(B162:C162)</f>
        <v>13.13771638192749</v>
      </c>
      <c r="E162" s="303"/>
      <c r="F162" s="302">
        <v>6.3346825342116828</v>
      </c>
      <c r="G162" s="302">
        <v>8.682234604944842</v>
      </c>
      <c r="H162" s="302">
        <f>SUM(F162:G162)</f>
        <v>15.016917139156526</v>
      </c>
      <c r="I162" s="303"/>
      <c r="J162" s="302">
        <v>7.3303220385068517</v>
      </c>
      <c r="K162" s="302">
        <v>8.7310829173090934</v>
      </c>
      <c r="L162" s="302">
        <f>SUM(J162:K162)</f>
        <v>16.061404955815945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3.8449940760645029</v>
      </c>
      <c r="C163" s="302">
        <v>3.853776998487878</v>
      </c>
      <c r="D163" s="302">
        <f t="shared" ref="D163:D170" si="49">SUM(B163:C163)</f>
        <v>7.698771074552381</v>
      </c>
      <c r="E163" s="303"/>
      <c r="F163" s="302">
        <v>5.1778451353361623</v>
      </c>
      <c r="G163" s="302">
        <v>4.8017375298142593</v>
      </c>
      <c r="H163" s="302">
        <f t="shared" ref="H163:H170" si="50">SUM(F163:G163)</f>
        <v>9.9795826651504207</v>
      </c>
      <c r="I163" s="303"/>
      <c r="J163" s="302">
        <v>6.5071256931244488</v>
      </c>
      <c r="K163" s="302">
        <v>6.1433405574887532</v>
      </c>
      <c r="L163" s="302">
        <f t="shared" ref="L163:L170" si="51">SUM(J163:K163)</f>
        <v>12.650466250613203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4.3052658947916287</v>
      </c>
      <c r="C164" s="302">
        <v>4.1558469323985134</v>
      </c>
      <c r="D164" s="302">
        <f t="shared" si="49"/>
        <v>8.4611128271901421</v>
      </c>
      <c r="E164" s="303"/>
      <c r="F164" s="302">
        <v>5.0456345278881827</v>
      </c>
      <c r="G164" s="302">
        <v>4.6615385995072405</v>
      </c>
      <c r="H164" s="302">
        <f t="shared" si="50"/>
        <v>9.7071731273954232</v>
      </c>
      <c r="I164" s="303"/>
      <c r="J164" s="302">
        <v>5.9111757391807727</v>
      </c>
      <c r="K164" s="302">
        <v>4.7904736371351344</v>
      </c>
      <c r="L164" s="302">
        <f t="shared" si="51"/>
        <v>10.701649376315906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6.8028180976395971</v>
      </c>
      <c r="C165" s="302">
        <v>2.5319866574281633</v>
      </c>
      <c r="D165" s="302">
        <f t="shared" si="49"/>
        <v>9.3348047550677613</v>
      </c>
      <c r="E165" s="303"/>
      <c r="F165" s="302">
        <v>6.6557346553982093</v>
      </c>
      <c r="G165" s="302">
        <v>2.8698663932043273</v>
      </c>
      <c r="H165" s="302">
        <f t="shared" si="50"/>
        <v>9.5256010486025371</v>
      </c>
      <c r="I165" s="303"/>
      <c r="J165" s="302">
        <v>6.3499108671743913</v>
      </c>
      <c r="K165" s="302">
        <v>3.6355281323596329</v>
      </c>
      <c r="L165" s="302">
        <f t="shared" si="51"/>
        <v>9.9854389995340238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1.2045793972190817</v>
      </c>
      <c r="C166" s="302">
        <v>6.4404673831401045</v>
      </c>
      <c r="D166" s="302">
        <f t="shared" si="49"/>
        <v>7.6450467803591859</v>
      </c>
      <c r="E166" s="303"/>
      <c r="F166" s="302">
        <v>1.0728695947431983</v>
      </c>
      <c r="G166" s="302">
        <v>5.4717917724078857</v>
      </c>
      <c r="H166" s="302">
        <f t="shared" si="50"/>
        <v>6.5446613671510843</v>
      </c>
      <c r="I166" s="303"/>
      <c r="J166" s="302">
        <v>1.1674355395164477</v>
      </c>
      <c r="K166" s="302">
        <v>5.392161141977641</v>
      </c>
      <c r="L166" s="302">
        <f t="shared" si="51"/>
        <v>6.5595966814940887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0.85253424535811506</v>
      </c>
      <c r="C167" s="302">
        <v>0.17892885400540626</v>
      </c>
      <c r="D167" s="302">
        <f t="shared" si="49"/>
        <v>1.0314630993635214</v>
      </c>
      <c r="E167" s="303"/>
      <c r="F167" s="302">
        <v>0.85229891313239003</v>
      </c>
      <c r="G167" s="302">
        <v>0.19444118221479587</v>
      </c>
      <c r="H167" s="302">
        <f t="shared" si="50"/>
        <v>1.0467400953471859</v>
      </c>
      <c r="I167" s="303"/>
      <c r="J167" s="302">
        <v>1.0221542417296015</v>
      </c>
      <c r="K167" s="302">
        <v>0.2230993076150411</v>
      </c>
      <c r="L167" s="302">
        <f t="shared" si="51"/>
        <v>1.2452535493446426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17.174439609435559</v>
      </c>
      <c r="C168" s="302">
        <v>12.138847308970602</v>
      </c>
      <c r="D168" s="302">
        <f t="shared" si="49"/>
        <v>29.313286918406163</v>
      </c>
      <c r="E168" s="303"/>
      <c r="F168" s="302">
        <v>16.131846220256033</v>
      </c>
      <c r="G168" s="302">
        <v>12.268772090564919</v>
      </c>
      <c r="H168" s="302">
        <f t="shared" si="50"/>
        <v>28.400618310820953</v>
      </c>
      <c r="I168" s="303"/>
      <c r="J168" s="302">
        <v>13.950159948125654</v>
      </c>
      <c r="K168" s="302">
        <v>12.494330794900492</v>
      </c>
      <c r="L168" s="302">
        <f t="shared" si="51"/>
        <v>26.444490743026144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0.65386936472700841</v>
      </c>
      <c r="C169" s="302">
        <v>4.8110242180147234</v>
      </c>
      <c r="D169" s="302">
        <f t="shared" si="49"/>
        <v>5.4648935827417322</v>
      </c>
      <c r="E169" s="303"/>
      <c r="F169" s="302">
        <v>0.53212729830046623</v>
      </c>
      <c r="G169" s="302">
        <v>4.0343769189174834</v>
      </c>
      <c r="H169" s="302">
        <f t="shared" si="50"/>
        <v>4.5665042172179495</v>
      </c>
      <c r="I169" s="303"/>
      <c r="J169" s="302">
        <v>0.61353509276329377</v>
      </c>
      <c r="K169" s="302">
        <v>3.7814612443882956</v>
      </c>
      <c r="L169" s="302">
        <f t="shared" si="51"/>
        <v>4.3949963371515892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4.8254543636743668</v>
      </c>
      <c r="C170" s="302">
        <v>5.3854502167171514</v>
      </c>
      <c r="D170" s="302">
        <f t="shared" si="49"/>
        <v>10.210904580391517</v>
      </c>
      <c r="E170" s="303"/>
      <c r="F170" s="302">
        <v>4.0120188162922119</v>
      </c>
      <c r="G170" s="302">
        <v>4.30918321286586</v>
      </c>
      <c r="H170" s="302">
        <f t="shared" si="50"/>
        <v>8.3212020291580728</v>
      </c>
      <c r="I170" s="303"/>
      <c r="J170" s="302">
        <v>3.5225807784119851</v>
      </c>
      <c r="K170" s="302">
        <v>3.7311223282924355</v>
      </c>
      <c r="L170" s="302">
        <f t="shared" si="51"/>
        <v>7.2537031067044211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44.822220068481052</v>
      </c>
      <c r="C172" s="311">
        <f t="shared" ref="C172:D172" si="52">SUM(C162:C170)</f>
        <v>47.475779931518844</v>
      </c>
      <c r="D172" s="311">
        <f t="shared" si="52"/>
        <v>92.297999999999902</v>
      </c>
      <c r="E172" s="311"/>
      <c r="F172" s="311">
        <f t="shared" ref="F172:H172" si="53">SUM(F162:F170)</f>
        <v>45.815057695558536</v>
      </c>
      <c r="G172" s="311">
        <f t="shared" si="53"/>
        <v>47.293942304441607</v>
      </c>
      <c r="H172" s="311">
        <f t="shared" si="53"/>
        <v>93.109000000000165</v>
      </c>
      <c r="I172" s="311"/>
      <c r="J172" s="311">
        <f t="shared" ref="J172:L172" si="54">SUM(J162:J170)</f>
        <v>46.374399938533443</v>
      </c>
      <c r="K172" s="311">
        <f t="shared" si="54"/>
        <v>48.922600061466518</v>
      </c>
      <c r="L172" s="311">
        <f t="shared" si="54"/>
        <v>95.29699999999994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0.33898578883499852</v>
      </c>
      <c r="C179" s="302">
        <v>1.5569940925884074</v>
      </c>
      <c r="D179" s="302">
        <f>SUM(B179:C179)</f>
        <v>1.8959798814234059</v>
      </c>
      <c r="E179" s="303"/>
      <c r="F179" s="302">
        <v>0.44944966979018974</v>
      </c>
      <c r="G179" s="302">
        <v>1.5872260809008136</v>
      </c>
      <c r="H179" s="302">
        <f>SUM(F179:G179)</f>
        <v>2.0366757506910034</v>
      </c>
      <c r="I179" s="303"/>
      <c r="J179" s="302">
        <v>0.54117574422101211</v>
      </c>
      <c r="K179" s="302">
        <v>1.4747869975186148</v>
      </c>
      <c r="L179" s="302">
        <f>SUM(J179:K179)</f>
        <v>2.0159627417396271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0.28840138191457043</v>
      </c>
      <c r="C180" s="302">
        <v>1.1044779460302461</v>
      </c>
      <c r="D180" s="302">
        <f t="shared" ref="D180:D187" si="55">SUM(B180:C180)</f>
        <v>1.3928793279448164</v>
      </c>
      <c r="E180" s="303"/>
      <c r="F180" s="302">
        <v>0.46049851347674059</v>
      </c>
      <c r="G180" s="302">
        <v>1.4736674842331017</v>
      </c>
      <c r="H180" s="302">
        <f t="shared" ref="H180:H187" si="56">SUM(F180:G180)</f>
        <v>1.9341659977098422</v>
      </c>
      <c r="I180" s="303"/>
      <c r="J180" s="302">
        <v>0.62899399438549786</v>
      </c>
      <c r="K180" s="302">
        <v>2.225269234146098</v>
      </c>
      <c r="L180" s="302">
        <f t="shared" ref="L180:L187" si="57">SUM(J180:K180)</f>
        <v>2.8542632285315959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0.34462205385228106</v>
      </c>
      <c r="C181" s="302">
        <v>1.2553578408331023</v>
      </c>
      <c r="D181" s="302">
        <f t="shared" si="55"/>
        <v>1.5999798946853834</v>
      </c>
      <c r="E181" s="303"/>
      <c r="F181" s="302">
        <v>0.45892102614722857</v>
      </c>
      <c r="G181" s="302">
        <v>1.6675550821272676</v>
      </c>
      <c r="H181" s="302">
        <f t="shared" si="56"/>
        <v>2.1264761082744963</v>
      </c>
      <c r="I181" s="303"/>
      <c r="J181" s="302">
        <v>0.5585836863632696</v>
      </c>
      <c r="K181" s="302">
        <v>2.1945662600684428</v>
      </c>
      <c r="L181" s="302">
        <f t="shared" si="57"/>
        <v>2.7531499464317122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1.2167195111898435</v>
      </c>
      <c r="C182" s="302">
        <v>0.91432494724310764</v>
      </c>
      <c r="D182" s="302">
        <f t="shared" si="55"/>
        <v>2.1310444584329513</v>
      </c>
      <c r="E182" s="303"/>
      <c r="F182" s="302">
        <v>1.3585150435618201</v>
      </c>
      <c r="G182" s="302">
        <v>0.99581561625700676</v>
      </c>
      <c r="H182" s="302">
        <f t="shared" si="56"/>
        <v>2.3543306598188267</v>
      </c>
      <c r="I182" s="303"/>
      <c r="J182" s="302">
        <v>1.4050505649959049</v>
      </c>
      <c r="K182" s="302">
        <v>1.0827439591308967</v>
      </c>
      <c r="L182" s="302">
        <f t="shared" si="57"/>
        <v>2.4877945241268016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4.1587632217112626E-2</v>
      </c>
      <c r="C183" s="302">
        <v>1.2506886776077517</v>
      </c>
      <c r="D183" s="302">
        <f t="shared" si="55"/>
        <v>1.2922763098248644</v>
      </c>
      <c r="E183" s="303"/>
      <c r="F183" s="302">
        <v>4.7437574888234524E-2</v>
      </c>
      <c r="G183" s="302">
        <v>0.96466506827692955</v>
      </c>
      <c r="H183" s="302">
        <f t="shared" si="56"/>
        <v>1.0121026431651641</v>
      </c>
      <c r="I183" s="303"/>
      <c r="J183" s="302">
        <v>0.10685740651606426</v>
      </c>
      <c r="K183" s="302">
        <v>1.0214625497176983</v>
      </c>
      <c r="L183" s="302">
        <f t="shared" si="57"/>
        <v>1.1283199562337627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1.1663199079479774</v>
      </c>
      <c r="C184" s="302">
        <v>0.78242772163900542</v>
      </c>
      <c r="D184" s="302">
        <f t="shared" si="55"/>
        <v>1.9487476295869828</v>
      </c>
      <c r="E184" s="303"/>
      <c r="F184" s="302">
        <v>0.99239201538985966</v>
      </c>
      <c r="G184" s="302">
        <v>0.94379255798497796</v>
      </c>
      <c r="H184" s="302">
        <f t="shared" si="56"/>
        <v>1.9361845733748377</v>
      </c>
      <c r="I184" s="303"/>
      <c r="J184" s="302">
        <v>0.8336023745834843</v>
      </c>
      <c r="K184" s="302">
        <v>1.1085488426928758</v>
      </c>
      <c r="L184" s="302">
        <f t="shared" si="57"/>
        <v>1.94215121727636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0.32993676057365612</v>
      </c>
      <c r="C185" s="302">
        <v>0.49927470330494278</v>
      </c>
      <c r="D185" s="302">
        <f t="shared" si="55"/>
        <v>0.8292114638785989</v>
      </c>
      <c r="E185" s="303"/>
      <c r="F185" s="302">
        <v>0.36848627205729051</v>
      </c>
      <c r="G185" s="302">
        <v>0.51481387865582262</v>
      </c>
      <c r="H185" s="302">
        <f t="shared" si="56"/>
        <v>0.88330015071311307</v>
      </c>
      <c r="I185" s="303"/>
      <c r="J185" s="302">
        <v>0.40734372846342692</v>
      </c>
      <c r="K185" s="302">
        <v>0.66573236823748583</v>
      </c>
      <c r="L185" s="302">
        <f t="shared" si="57"/>
        <v>1.0730760967009128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0.30871251203003269</v>
      </c>
      <c r="C186" s="302">
        <v>6.4000079675755908</v>
      </c>
      <c r="D186" s="302">
        <f t="shared" si="55"/>
        <v>6.7087204796056232</v>
      </c>
      <c r="E186" s="303"/>
      <c r="F186" s="302">
        <v>0.27006711603438505</v>
      </c>
      <c r="G186" s="302">
        <v>4.789350031384938</v>
      </c>
      <c r="H186" s="302">
        <f t="shared" si="56"/>
        <v>5.0594171474193228</v>
      </c>
      <c r="I186" s="303"/>
      <c r="J186" s="302">
        <v>0.46407495312996411</v>
      </c>
      <c r="K186" s="302">
        <v>4.1595492158939287</v>
      </c>
      <c r="L186" s="302">
        <f t="shared" si="57"/>
        <v>4.6236241690238931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0.78642425241010117</v>
      </c>
      <c r="C187" s="302">
        <v>2.9737363022072776</v>
      </c>
      <c r="D187" s="302">
        <f t="shared" si="55"/>
        <v>3.7601605546173786</v>
      </c>
      <c r="E187" s="303"/>
      <c r="F187" s="302">
        <v>0.76800480698715112</v>
      </c>
      <c r="G187" s="302">
        <v>2.3543421618462541</v>
      </c>
      <c r="H187" s="302">
        <f t="shared" si="56"/>
        <v>3.1223469688334053</v>
      </c>
      <c r="I187" s="303"/>
      <c r="J187" s="302">
        <v>0.78340494275631156</v>
      </c>
      <c r="K187" s="302">
        <v>1.9912531771790214</v>
      </c>
      <c r="L187" s="302">
        <f t="shared" si="57"/>
        <v>2.7746581199353328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4.8217098009705737</v>
      </c>
      <c r="C189" s="311">
        <f t="shared" ref="C189:D189" si="58">SUM(C179:C187)</f>
        <v>16.737290199029431</v>
      </c>
      <c r="D189" s="311">
        <f t="shared" si="58"/>
        <v>21.559000000000005</v>
      </c>
      <c r="E189" s="311"/>
      <c r="F189" s="311">
        <f t="shared" ref="F189:H189" si="59">SUM(F179:F187)</f>
        <v>5.1737720383328991</v>
      </c>
      <c r="G189" s="311">
        <f t="shared" si="59"/>
        <v>15.291227961667111</v>
      </c>
      <c r="H189" s="311">
        <f t="shared" si="59"/>
        <v>20.465000000000011</v>
      </c>
      <c r="I189" s="311"/>
      <c r="J189" s="311">
        <f t="shared" ref="J189:L189" si="60">SUM(J179:J187)</f>
        <v>5.7290873954149362</v>
      </c>
      <c r="K189" s="311">
        <f t="shared" si="60"/>
        <v>15.923912604585063</v>
      </c>
      <c r="L189" s="311">
        <f t="shared" si="60"/>
        <v>21.652999999999995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1.4624130597639549</v>
      </c>
      <c r="C196" s="302">
        <v>1.938185684728519</v>
      </c>
      <c r="D196" s="302">
        <f>SUM(B196:C196)</f>
        <v>3.4005987444924739</v>
      </c>
      <c r="E196" s="303"/>
      <c r="F196" s="302">
        <v>1.7126418652689013</v>
      </c>
      <c r="G196" s="302">
        <v>2.0254778736408086</v>
      </c>
      <c r="H196" s="302">
        <f>SUM(F196:G196)</f>
        <v>3.7381197389097096</v>
      </c>
      <c r="I196" s="303"/>
      <c r="J196" s="302">
        <v>2.0043738302743699</v>
      </c>
      <c r="K196" s="302">
        <v>2.7445847696259906</v>
      </c>
      <c r="L196" s="302">
        <f>SUM(J196:K196)</f>
        <v>4.7489585999003605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0.55011958680723938</v>
      </c>
      <c r="C197" s="302">
        <v>0.44100900494488088</v>
      </c>
      <c r="D197" s="302">
        <f t="shared" ref="D197:D204" si="61">SUM(B197:C197)</f>
        <v>0.9911285917521202</v>
      </c>
      <c r="E197" s="303"/>
      <c r="F197" s="302">
        <v>0.79954341830809705</v>
      </c>
      <c r="G197" s="302">
        <v>0.60130885442735116</v>
      </c>
      <c r="H197" s="302">
        <f t="shared" ref="H197:H204" si="62">SUM(F197:G197)</f>
        <v>1.4008522727354482</v>
      </c>
      <c r="I197" s="303"/>
      <c r="J197" s="302">
        <v>1.1638108429602094</v>
      </c>
      <c r="K197" s="302">
        <v>0.83498869698431277</v>
      </c>
      <c r="L197" s="302">
        <f t="shared" ref="L197:L204" si="63">SUM(J197:K197)</f>
        <v>1.9987995399445222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0.77419252016681073</v>
      </c>
      <c r="C198" s="302">
        <v>0.41721319362742521</v>
      </c>
      <c r="D198" s="302">
        <f t="shared" si="61"/>
        <v>1.191405713794236</v>
      </c>
      <c r="E198" s="303"/>
      <c r="F198" s="302">
        <v>1.0122012362053521</v>
      </c>
      <c r="G198" s="302">
        <v>0.52744325194575581</v>
      </c>
      <c r="H198" s="302">
        <f t="shared" si="62"/>
        <v>1.539644488151108</v>
      </c>
      <c r="I198" s="303"/>
      <c r="J198" s="302">
        <v>1.6436685867635903</v>
      </c>
      <c r="K198" s="302">
        <v>0.67599853042020386</v>
      </c>
      <c r="L198" s="302">
        <f t="shared" si="63"/>
        <v>2.3196671171837941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1.3361035700940938</v>
      </c>
      <c r="C199" s="302">
        <v>0.38890336518087532</v>
      </c>
      <c r="D199" s="302">
        <f t="shared" si="61"/>
        <v>1.7250069352749691</v>
      </c>
      <c r="E199" s="303"/>
      <c r="F199" s="302">
        <v>1.4078850886695027</v>
      </c>
      <c r="G199" s="302">
        <v>0.50112422822305946</v>
      </c>
      <c r="H199" s="302">
        <f t="shared" si="62"/>
        <v>1.9090093168925621</v>
      </c>
      <c r="I199" s="303"/>
      <c r="J199" s="302">
        <v>2.1041925072733734</v>
      </c>
      <c r="K199" s="302">
        <v>0.84972951719139034</v>
      </c>
      <c r="L199" s="302">
        <f t="shared" si="63"/>
        <v>2.9539220244647639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1.744508946028684</v>
      </c>
      <c r="C200" s="302">
        <v>5.5387462131072152</v>
      </c>
      <c r="D200" s="302">
        <f t="shared" si="61"/>
        <v>7.2832551591358996</v>
      </c>
      <c r="E200" s="303"/>
      <c r="F200" s="302">
        <v>1.629809428626505</v>
      </c>
      <c r="G200" s="302">
        <v>4.1961455510935108</v>
      </c>
      <c r="H200" s="302">
        <f t="shared" si="62"/>
        <v>5.8259549797200156</v>
      </c>
      <c r="I200" s="303"/>
      <c r="J200" s="302">
        <v>1.7534686123042076</v>
      </c>
      <c r="K200" s="302">
        <v>4.8235640099511139</v>
      </c>
      <c r="L200" s="302">
        <f t="shared" si="63"/>
        <v>6.5770326222553219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1.4610410573277242</v>
      </c>
      <c r="C201" s="302">
        <v>0.31184777193326774</v>
      </c>
      <c r="D201" s="302">
        <f t="shared" si="61"/>
        <v>1.7728888292609919</v>
      </c>
      <c r="E201" s="303"/>
      <c r="F201" s="302">
        <v>1.4211153087697814</v>
      </c>
      <c r="G201" s="302">
        <v>0.39412377136951643</v>
      </c>
      <c r="H201" s="302">
        <f t="shared" si="62"/>
        <v>1.8152390801392979</v>
      </c>
      <c r="I201" s="303"/>
      <c r="J201" s="302">
        <v>1.8931243161053828</v>
      </c>
      <c r="K201" s="302">
        <v>0.55163095687853925</v>
      </c>
      <c r="L201" s="302">
        <f t="shared" si="63"/>
        <v>2.4447552729839219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1.1786044162929248</v>
      </c>
      <c r="C202" s="302">
        <v>1.145120874502265</v>
      </c>
      <c r="D202" s="302">
        <f t="shared" si="61"/>
        <v>2.3237252907951897</v>
      </c>
      <c r="E202" s="303"/>
      <c r="F202" s="302">
        <v>1.2207116115199925</v>
      </c>
      <c r="G202" s="302">
        <v>1.337580013782484</v>
      </c>
      <c r="H202" s="302">
        <f t="shared" si="62"/>
        <v>2.5582916253024766</v>
      </c>
      <c r="I202" s="303"/>
      <c r="J202" s="302">
        <v>2.1130409137819228</v>
      </c>
      <c r="K202" s="302">
        <v>1.8748703153790021</v>
      </c>
      <c r="L202" s="302">
        <f t="shared" si="63"/>
        <v>3.9879112291609249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0.12321088018829025</v>
      </c>
      <c r="C203" s="302">
        <v>0.80209144854120906</v>
      </c>
      <c r="D203" s="302">
        <f t="shared" si="61"/>
        <v>0.92530232872949936</v>
      </c>
      <c r="E203" s="303"/>
      <c r="F203" s="302">
        <v>0.10597440678305441</v>
      </c>
      <c r="G203" s="302">
        <v>0.9301150432731432</v>
      </c>
      <c r="H203" s="302">
        <f t="shared" si="62"/>
        <v>1.0360894500561977</v>
      </c>
      <c r="I203" s="303"/>
      <c r="J203" s="302">
        <v>0.38817075890745079</v>
      </c>
      <c r="K203" s="302">
        <v>1.3832456096348629</v>
      </c>
      <c r="L203" s="302">
        <f t="shared" si="63"/>
        <v>1.7714163685423137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12.467282573277386</v>
      </c>
      <c r="C204" s="302">
        <v>8.1574058334872337</v>
      </c>
      <c r="D204" s="302">
        <f t="shared" si="61"/>
        <v>20.624688406764619</v>
      </c>
      <c r="E204" s="303"/>
      <c r="F204" s="302">
        <v>12.372150686514027</v>
      </c>
      <c r="G204" s="302">
        <v>8.5286483615791919</v>
      </c>
      <c r="H204" s="302">
        <f t="shared" si="62"/>
        <v>20.900799048093219</v>
      </c>
      <c r="I204" s="303"/>
      <c r="J204" s="302">
        <v>12.944124894324146</v>
      </c>
      <c r="K204" s="302">
        <v>9.2444123312399817</v>
      </c>
      <c r="L204" s="302">
        <f t="shared" si="63"/>
        <v>22.188537225564126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21.097476609947108</v>
      </c>
      <c r="C206" s="311">
        <f t="shared" ref="C206:D206" si="64">SUM(C196:C204)</f>
        <v>19.140523390052891</v>
      </c>
      <c r="D206" s="311">
        <f t="shared" si="64"/>
        <v>40.238</v>
      </c>
      <c r="E206" s="311"/>
      <c r="F206" s="311">
        <f t="shared" ref="F206:H206" si="65">SUM(F196:F204)</f>
        <v>21.682033050665211</v>
      </c>
      <c r="G206" s="311">
        <f t="shared" si="65"/>
        <v>19.041966949334821</v>
      </c>
      <c r="H206" s="311">
        <f t="shared" si="65"/>
        <v>40.724000000000039</v>
      </c>
      <c r="I206" s="311"/>
      <c r="J206" s="311">
        <f t="shared" ref="J206:L206" si="66">SUM(J196:J204)</f>
        <v>26.00797526269465</v>
      </c>
      <c r="K206" s="311">
        <f t="shared" si="66"/>
        <v>22.983024737305396</v>
      </c>
      <c r="L206" s="311">
        <f t="shared" si="66"/>
        <v>48.991000000000057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0.49112999099568205</v>
      </c>
      <c r="C213" s="302">
        <v>0.72323577015238283</v>
      </c>
      <c r="D213" s="302">
        <f>SUM(B213:C213)</f>
        <v>1.2143657611480649</v>
      </c>
      <c r="E213" s="303"/>
      <c r="F213" s="302">
        <v>0.44787112140938085</v>
      </c>
      <c r="G213" s="302">
        <v>0.42816647550212883</v>
      </c>
      <c r="H213" s="302">
        <f>SUM(F213:G213)</f>
        <v>0.87603759691150973</v>
      </c>
      <c r="I213" s="303"/>
      <c r="J213" s="302">
        <v>0.44183098515226538</v>
      </c>
      <c r="K213" s="302">
        <v>0.39008364914656285</v>
      </c>
      <c r="L213" s="302">
        <f>SUM(J213:K213)</f>
        <v>0.83191463429882817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0.49815816983969458</v>
      </c>
      <c r="C214" s="302">
        <v>1.1030957937023631</v>
      </c>
      <c r="D214" s="302">
        <f t="shared" ref="D214:D221" si="67">SUM(B214:C214)</f>
        <v>1.6012539635420577</v>
      </c>
      <c r="E214" s="303"/>
      <c r="F214" s="302">
        <v>0.4613138393857501</v>
      </c>
      <c r="G214" s="302">
        <v>0.73104309203570739</v>
      </c>
      <c r="H214" s="302">
        <f t="shared" ref="H214:H221" si="68">SUM(F214:G214)</f>
        <v>1.1923569314214575</v>
      </c>
      <c r="I214" s="303"/>
      <c r="J214" s="302">
        <v>0.48571645492371113</v>
      </c>
      <c r="K214" s="302">
        <v>0.82231844928039288</v>
      </c>
      <c r="L214" s="302">
        <f t="shared" ref="L214:L221" si="69">SUM(J214:K214)</f>
        <v>1.308034904204104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0.78399091472952598</v>
      </c>
      <c r="C215" s="302">
        <v>0.97976746949064863</v>
      </c>
      <c r="D215" s="302">
        <f t="shared" si="67"/>
        <v>1.7637583842201745</v>
      </c>
      <c r="E215" s="303"/>
      <c r="F215" s="302">
        <v>0.84069621752978108</v>
      </c>
      <c r="G215" s="302">
        <v>0.58751513130072741</v>
      </c>
      <c r="H215" s="302">
        <f t="shared" si="68"/>
        <v>1.4282113488305086</v>
      </c>
      <c r="I215" s="303"/>
      <c r="J215" s="302">
        <v>0.80169545800731501</v>
      </c>
      <c r="K215" s="302">
        <v>0.49088950062638126</v>
      </c>
      <c r="L215" s="302">
        <f t="shared" si="69"/>
        <v>1.2925849586336962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0.47317757906216912</v>
      </c>
      <c r="C216" s="302">
        <v>0.1148588827867893</v>
      </c>
      <c r="D216" s="302">
        <f t="shared" si="67"/>
        <v>0.58803646184895841</v>
      </c>
      <c r="E216" s="303"/>
      <c r="F216" s="302">
        <v>0.32143694952648821</v>
      </c>
      <c r="G216" s="302">
        <v>7.6110222250398485E-2</v>
      </c>
      <c r="H216" s="302">
        <f t="shared" si="68"/>
        <v>0.3975471717768867</v>
      </c>
      <c r="I216" s="303"/>
      <c r="J216" s="302">
        <v>0.2100265108810476</v>
      </c>
      <c r="K216" s="302">
        <v>6.481702202529438E-2</v>
      </c>
      <c r="L216" s="302">
        <f t="shared" si="69"/>
        <v>0.274843532906342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0.12895340824506482</v>
      </c>
      <c r="C217" s="302">
        <v>0.38996128072816716</v>
      </c>
      <c r="D217" s="302">
        <f t="shared" si="67"/>
        <v>0.51891468897323201</v>
      </c>
      <c r="E217" s="303"/>
      <c r="F217" s="302">
        <v>0.10762278370875848</v>
      </c>
      <c r="G217" s="302">
        <v>0.17348182748170887</v>
      </c>
      <c r="H217" s="302">
        <f t="shared" si="68"/>
        <v>0.28110461119046737</v>
      </c>
      <c r="I217" s="303"/>
      <c r="J217" s="302">
        <v>0.1252442427755063</v>
      </c>
      <c r="K217" s="302">
        <v>0.1395103237174099</v>
      </c>
      <c r="L217" s="302">
        <f t="shared" si="69"/>
        <v>0.26475456649291618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0.13448949905554336</v>
      </c>
      <c r="C218" s="302">
        <v>7.4688785050275638E-2</v>
      </c>
      <c r="D218" s="302">
        <f t="shared" si="67"/>
        <v>0.20917828410581901</v>
      </c>
      <c r="E218" s="303"/>
      <c r="F218" s="302">
        <v>0.10576494305828904</v>
      </c>
      <c r="G218" s="302">
        <v>5.8496459962232315E-2</v>
      </c>
      <c r="H218" s="302">
        <f t="shared" si="68"/>
        <v>0.16426140302052136</v>
      </c>
      <c r="I218" s="303"/>
      <c r="J218" s="302">
        <v>8.5752751830183008E-2</v>
      </c>
      <c r="K218" s="302">
        <v>6.1072415661595082E-2</v>
      </c>
      <c r="L218" s="302">
        <f t="shared" si="69"/>
        <v>0.1468251674917781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0.20135168297692355</v>
      </c>
      <c r="C219" s="302">
        <v>0.12775445529931553</v>
      </c>
      <c r="D219" s="302">
        <f t="shared" si="67"/>
        <v>0.32910613827623908</v>
      </c>
      <c r="E219" s="303"/>
      <c r="F219" s="302">
        <v>0.13823873674826831</v>
      </c>
      <c r="G219" s="302">
        <v>7.4410520247867873E-2</v>
      </c>
      <c r="H219" s="302">
        <f t="shared" si="68"/>
        <v>0.21264925699613618</v>
      </c>
      <c r="I219" s="303"/>
      <c r="J219" s="302">
        <v>0.13132826425994171</v>
      </c>
      <c r="K219" s="302">
        <v>7.9269194130622264E-2</v>
      </c>
      <c r="L219" s="302">
        <f t="shared" si="69"/>
        <v>0.21059745839056399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2.7587085927563017E-2</v>
      </c>
      <c r="C220" s="302">
        <v>0.10474711157060096</v>
      </c>
      <c r="D220" s="302">
        <f t="shared" si="67"/>
        <v>0.13233419749816397</v>
      </c>
      <c r="E220" s="303"/>
      <c r="F220" s="302">
        <v>1.8033827696211771E-2</v>
      </c>
      <c r="G220" s="302">
        <v>5.6012326529473515E-2</v>
      </c>
      <c r="H220" s="302">
        <f t="shared" si="68"/>
        <v>7.4046154225685279E-2</v>
      </c>
      <c r="I220" s="303"/>
      <c r="J220" s="302">
        <v>9.7883505035728097E-3</v>
      </c>
      <c r="K220" s="302">
        <v>5.1708339298695394E-2</v>
      </c>
      <c r="L220" s="302">
        <f t="shared" si="69"/>
        <v>6.1496689802268203E-2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0.19019151248886579</v>
      </c>
      <c r="C221" s="302">
        <v>0.3098606078984219</v>
      </c>
      <c r="D221" s="302">
        <f t="shared" si="67"/>
        <v>0.50005212038728764</v>
      </c>
      <c r="E221" s="303"/>
      <c r="F221" s="302">
        <v>0.14830298515570794</v>
      </c>
      <c r="G221" s="302">
        <v>0.18448254047111992</v>
      </c>
      <c r="H221" s="302">
        <f t="shared" si="68"/>
        <v>0.33278552562682784</v>
      </c>
      <c r="I221" s="303"/>
      <c r="J221" s="302">
        <v>0.11539807175184207</v>
      </c>
      <c r="K221" s="302">
        <v>0.16255001602766297</v>
      </c>
      <c r="L221" s="302">
        <f t="shared" si="69"/>
        <v>0.27794808777950503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2.9290298433210324</v>
      </c>
      <c r="C223" s="311">
        <f t="shared" ref="C223:D223" si="70">SUM(C213:C221)</f>
        <v>3.9279701566789651</v>
      </c>
      <c r="D223" s="311">
        <f t="shared" si="70"/>
        <v>6.8569999999999975</v>
      </c>
      <c r="E223" s="311"/>
      <c r="F223" s="311">
        <f t="shared" ref="F223:H223" si="71">SUM(F213:F221)</f>
        <v>2.5892814042186361</v>
      </c>
      <c r="G223" s="311">
        <f t="shared" si="71"/>
        <v>2.3697185957813645</v>
      </c>
      <c r="H223" s="311">
        <f t="shared" si="71"/>
        <v>4.9590000000000014</v>
      </c>
      <c r="I223" s="311"/>
      <c r="J223" s="311">
        <f t="shared" ref="J223:L223" si="72">SUM(J213:J221)</f>
        <v>2.406781090085385</v>
      </c>
      <c r="K223" s="311">
        <f t="shared" si="72"/>
        <v>2.2622189099146173</v>
      </c>
      <c r="L223" s="311">
        <f t="shared" si="72"/>
        <v>4.6690000000000014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1.500955328733824</v>
      </c>
      <c r="C230" s="302">
        <v>4.9908440913275998</v>
      </c>
      <c r="D230" s="302">
        <f>SUM(B230:C230)</f>
        <v>6.4917994200614242</v>
      </c>
      <c r="E230" s="303"/>
      <c r="F230" s="302">
        <v>1.8252022446405001</v>
      </c>
      <c r="G230" s="302">
        <v>4.9335061548695327</v>
      </c>
      <c r="H230" s="302">
        <f>SUM(F230:G230)</f>
        <v>6.7587083995100325</v>
      </c>
      <c r="I230" s="303"/>
      <c r="J230" s="302">
        <v>2.1047349366172585</v>
      </c>
      <c r="K230" s="302">
        <v>4.8129867084624767</v>
      </c>
      <c r="L230" s="302">
        <f>SUM(J230:K230)</f>
        <v>6.9177216450797356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2.9494056646496163</v>
      </c>
      <c r="C231" s="302">
        <v>13.23830730825617</v>
      </c>
      <c r="D231" s="302">
        <f t="shared" ref="D231:D238" si="73">SUM(B231:C231)</f>
        <v>16.187712972905786</v>
      </c>
      <c r="E231" s="303"/>
      <c r="F231" s="302">
        <v>3.9455194668545266</v>
      </c>
      <c r="G231" s="302">
        <v>13.92340030492009</v>
      </c>
      <c r="H231" s="302">
        <f t="shared" ref="H231:H238" si="74">SUM(F231:G231)</f>
        <v>17.868919771774618</v>
      </c>
      <c r="I231" s="303"/>
      <c r="J231" s="302">
        <v>5.5685602683839894</v>
      </c>
      <c r="K231" s="302">
        <v>18.094938633979577</v>
      </c>
      <c r="L231" s="302">
        <f t="shared" ref="L231:L238" si="75">SUM(J231:K231)</f>
        <v>23.663498902363568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1.9489760754547443</v>
      </c>
      <c r="C232" s="302">
        <v>4.3454798478731567</v>
      </c>
      <c r="D232" s="302">
        <f t="shared" si="73"/>
        <v>6.2944559233279005</v>
      </c>
      <c r="E232" s="303"/>
      <c r="F232" s="302">
        <v>2.3213340670298481</v>
      </c>
      <c r="G232" s="302">
        <v>4.3479504725138209</v>
      </c>
      <c r="H232" s="302">
        <f t="shared" si="74"/>
        <v>6.6692845395436695</v>
      </c>
      <c r="I232" s="303"/>
      <c r="J232" s="302">
        <v>2.7219978776569933</v>
      </c>
      <c r="K232" s="302">
        <v>4.2064118868331262</v>
      </c>
      <c r="L232" s="302">
        <f t="shared" si="75"/>
        <v>6.9284097644901195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1.6416218209868239</v>
      </c>
      <c r="C233" s="302">
        <v>0.74651463875480717</v>
      </c>
      <c r="D233" s="302">
        <f t="shared" si="73"/>
        <v>2.3881364597416308</v>
      </c>
      <c r="E233" s="303"/>
      <c r="F233" s="302">
        <v>1.5284563625578427</v>
      </c>
      <c r="G233" s="302">
        <v>0.7123240277127123</v>
      </c>
      <c r="H233" s="302">
        <f t="shared" si="74"/>
        <v>2.240780390270555</v>
      </c>
      <c r="I233" s="303"/>
      <c r="J233" s="302">
        <v>1.325500479958841</v>
      </c>
      <c r="K233" s="302">
        <v>0.78845061068624567</v>
      </c>
      <c r="L233" s="302">
        <f t="shared" si="75"/>
        <v>2.1139510906450867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0.14903265548743116</v>
      </c>
      <c r="C234" s="302">
        <v>2.5286556602837855</v>
      </c>
      <c r="D234" s="302">
        <f t="shared" si="73"/>
        <v>2.6776883157712166</v>
      </c>
      <c r="E234" s="303"/>
      <c r="F234" s="302">
        <v>0.16898780311903544</v>
      </c>
      <c r="G234" s="302">
        <v>1.7257965023312694</v>
      </c>
      <c r="H234" s="302">
        <f t="shared" si="74"/>
        <v>1.8947843054503049</v>
      </c>
      <c r="I234" s="303"/>
      <c r="J234" s="302">
        <v>0.22488680620695031</v>
      </c>
      <c r="K234" s="302">
        <v>1.6629908836342409</v>
      </c>
      <c r="L234" s="302">
        <f t="shared" si="75"/>
        <v>1.8878776898411911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0.3492321485542913</v>
      </c>
      <c r="C235" s="302">
        <v>0.40857807256473655</v>
      </c>
      <c r="D235" s="302">
        <f t="shared" si="73"/>
        <v>0.75781022111902785</v>
      </c>
      <c r="E235" s="303"/>
      <c r="F235" s="302">
        <v>0.32661772375436315</v>
      </c>
      <c r="G235" s="302">
        <v>0.35392104011117043</v>
      </c>
      <c r="H235" s="302">
        <f t="shared" si="74"/>
        <v>0.68053876386553358</v>
      </c>
      <c r="I235" s="303"/>
      <c r="J235" s="302">
        <v>0.38546050598433523</v>
      </c>
      <c r="K235" s="302">
        <v>0.48226712824924445</v>
      </c>
      <c r="L235" s="302">
        <f t="shared" si="75"/>
        <v>0.86772763423357968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0.8078825447719532</v>
      </c>
      <c r="C236" s="302">
        <v>0.72959577542273346</v>
      </c>
      <c r="D236" s="302">
        <f t="shared" si="73"/>
        <v>1.5374783201946867</v>
      </c>
      <c r="E236" s="303"/>
      <c r="F236" s="302">
        <v>0.63859839936935892</v>
      </c>
      <c r="G236" s="302">
        <v>0.54780265229412162</v>
      </c>
      <c r="H236" s="302">
        <f t="shared" si="74"/>
        <v>1.1864010516634806</v>
      </c>
      <c r="I236" s="303"/>
      <c r="J236" s="302">
        <v>0.70686826386689261</v>
      </c>
      <c r="K236" s="302">
        <v>0.69062022725690608</v>
      </c>
      <c r="L236" s="302">
        <f t="shared" si="75"/>
        <v>1.3974884911237986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8.5887787916230446E-2</v>
      </c>
      <c r="C237" s="302">
        <v>0.29497622087925429</v>
      </c>
      <c r="D237" s="302">
        <f t="shared" si="73"/>
        <v>0.38086400879548477</v>
      </c>
      <c r="E237" s="303"/>
      <c r="F237" s="302">
        <v>6.8635377875142067E-2</v>
      </c>
      <c r="G237" s="302">
        <v>0.26638690536421161</v>
      </c>
      <c r="H237" s="302">
        <f t="shared" si="74"/>
        <v>0.33502228323935368</v>
      </c>
      <c r="I237" s="303"/>
      <c r="J237" s="302">
        <v>8.6916684329952004E-2</v>
      </c>
      <c r="K237" s="302">
        <v>0.3246425626982759</v>
      </c>
      <c r="L237" s="302">
        <f t="shared" si="75"/>
        <v>0.41155924702822788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0.18289479446374948</v>
      </c>
      <c r="C238" s="302">
        <v>0.34815956361908362</v>
      </c>
      <c r="D238" s="302">
        <f t="shared" si="73"/>
        <v>0.53105435808283308</v>
      </c>
      <c r="E238" s="303"/>
      <c r="F238" s="302">
        <v>0.13114517068471104</v>
      </c>
      <c r="G238" s="302">
        <v>0.21741532399779487</v>
      </c>
      <c r="H238" s="302">
        <f t="shared" si="74"/>
        <v>0.34856049468250594</v>
      </c>
      <c r="I238" s="303"/>
      <c r="J238" s="302">
        <v>0.18864683062104945</v>
      </c>
      <c r="K238" s="302">
        <v>0.21511870457362633</v>
      </c>
      <c r="L238" s="302">
        <f t="shared" si="75"/>
        <v>0.40376553519467578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9.6158888210186628</v>
      </c>
      <c r="C240" s="311">
        <f t="shared" ref="C240:D240" si="76">SUM(C230:C238)</f>
        <v>27.631111178981328</v>
      </c>
      <c r="D240" s="311">
        <f t="shared" si="76"/>
        <v>37.246999999999993</v>
      </c>
      <c r="E240" s="311"/>
      <c r="F240" s="311">
        <f t="shared" ref="F240:H240" si="77">SUM(F230:F238)</f>
        <v>10.954496615885327</v>
      </c>
      <c r="G240" s="311">
        <f t="shared" si="77"/>
        <v>27.028503384114721</v>
      </c>
      <c r="H240" s="311">
        <f t="shared" si="77"/>
        <v>37.983000000000061</v>
      </c>
      <c r="I240" s="311"/>
      <c r="J240" s="311">
        <f t="shared" ref="J240:L240" si="78">SUM(J230:J238)</f>
        <v>13.313572653626261</v>
      </c>
      <c r="K240" s="311">
        <f t="shared" si="78"/>
        <v>31.278427346373721</v>
      </c>
      <c r="L240" s="311">
        <f t="shared" si="78"/>
        <v>44.591999999999985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1.229426777632328</v>
      </c>
      <c r="C247" s="302">
        <v>2.7664451512019199</v>
      </c>
      <c r="D247" s="302">
        <f>SUM(B247:C247)</f>
        <v>3.9958719288342479</v>
      </c>
      <c r="E247" s="303"/>
      <c r="F247" s="302">
        <v>1.4037880822283528</v>
      </c>
      <c r="G247" s="302">
        <v>2.9219499952518002</v>
      </c>
      <c r="H247" s="302">
        <f>SUM(F247:G247)</f>
        <v>4.3257380774801533</v>
      </c>
      <c r="I247" s="303"/>
      <c r="J247" s="302">
        <v>1.3201348280274783</v>
      </c>
      <c r="K247" s="302">
        <v>2.3873857574116606</v>
      </c>
      <c r="L247" s="302">
        <f>SUM(J247:K247)</f>
        <v>3.7075205854391386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1.6468299786067155</v>
      </c>
      <c r="C248" s="302">
        <v>2.9768744831265468</v>
      </c>
      <c r="D248" s="302">
        <f t="shared" ref="D248:D255" si="79">SUM(B248:C248)</f>
        <v>4.6237044617332623</v>
      </c>
      <c r="E248" s="303"/>
      <c r="F248" s="302">
        <v>2.0889946970226796</v>
      </c>
      <c r="G248" s="302">
        <v>3.4196489187833974</v>
      </c>
      <c r="H248" s="302">
        <f t="shared" ref="H248:H255" si="80">SUM(F248:G248)</f>
        <v>5.5086436158060774</v>
      </c>
      <c r="I248" s="303"/>
      <c r="J248" s="302">
        <v>2.3191069685163077</v>
      </c>
      <c r="K248" s="302">
        <v>3.7491250426744651</v>
      </c>
      <c r="L248" s="302">
        <f t="shared" ref="L248:L255" si="81">SUM(J248:K248)</f>
        <v>6.0682320111907728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2.2730928568492388</v>
      </c>
      <c r="C249" s="302">
        <v>3.1485146427328554</v>
      </c>
      <c r="D249" s="302">
        <f t="shared" si="79"/>
        <v>5.4216074995820946</v>
      </c>
      <c r="E249" s="303"/>
      <c r="F249" s="302">
        <v>2.3451396680179086</v>
      </c>
      <c r="G249" s="302">
        <v>3.3013444344909639</v>
      </c>
      <c r="H249" s="302">
        <f t="shared" si="80"/>
        <v>5.6464841025088726</v>
      </c>
      <c r="I249" s="303"/>
      <c r="J249" s="302">
        <v>2.2909114018946122</v>
      </c>
      <c r="K249" s="302">
        <v>2.8707125315862601</v>
      </c>
      <c r="L249" s="302">
        <f t="shared" si="81"/>
        <v>5.1616239334808718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4.309059020241655</v>
      </c>
      <c r="C250" s="302">
        <v>1.5860345474368653</v>
      </c>
      <c r="D250" s="302">
        <f t="shared" si="79"/>
        <v>5.8950935676785203</v>
      </c>
      <c r="E250" s="303"/>
      <c r="F250" s="302">
        <v>3.5549229912622704</v>
      </c>
      <c r="G250" s="302">
        <v>1.4574530425317593</v>
      </c>
      <c r="H250" s="302">
        <f t="shared" si="80"/>
        <v>5.0123760337940295</v>
      </c>
      <c r="I250" s="303"/>
      <c r="J250" s="302">
        <v>2.5820303301585636</v>
      </c>
      <c r="K250" s="302">
        <v>1.2988111309562167</v>
      </c>
      <c r="L250" s="302">
        <f t="shared" si="81"/>
        <v>3.8808414611147803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7.1899541122603369E-2</v>
      </c>
      <c r="C251" s="302">
        <v>0.39719762819393789</v>
      </c>
      <c r="D251" s="302">
        <f t="shared" si="79"/>
        <v>0.46909716931654127</v>
      </c>
      <c r="E251" s="303"/>
      <c r="F251" s="302">
        <v>5.957382806835719E-2</v>
      </c>
      <c r="G251" s="302">
        <v>0.29384928374488672</v>
      </c>
      <c r="H251" s="302">
        <f t="shared" si="80"/>
        <v>0.35342311181324393</v>
      </c>
      <c r="I251" s="303"/>
      <c r="J251" s="302">
        <v>7.2647530251733219E-2</v>
      </c>
      <c r="K251" s="302">
        <v>0.24787440534247737</v>
      </c>
      <c r="L251" s="302">
        <f t="shared" si="81"/>
        <v>0.32052193559421061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0.17012547149868834</v>
      </c>
      <c r="C252" s="302">
        <v>0.10773520432224869</v>
      </c>
      <c r="D252" s="302">
        <f t="shared" si="79"/>
        <v>0.27786067582093704</v>
      </c>
      <c r="E252" s="303"/>
      <c r="F252" s="302">
        <v>0.12444684521816898</v>
      </c>
      <c r="G252" s="302">
        <v>9.0089289870122199E-2</v>
      </c>
      <c r="H252" s="302">
        <f t="shared" si="80"/>
        <v>0.21453613508829117</v>
      </c>
      <c r="I252" s="303"/>
      <c r="J252" s="302">
        <v>0.1250781620309841</v>
      </c>
      <c r="K252" s="302">
        <v>9.8833469561126916E-2</v>
      </c>
      <c r="L252" s="302">
        <f t="shared" si="81"/>
        <v>0.22391163159211103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1.2374498743759454</v>
      </c>
      <c r="C253" s="302">
        <v>0.55470712436409941</v>
      </c>
      <c r="D253" s="302">
        <f t="shared" si="79"/>
        <v>1.7921569987400447</v>
      </c>
      <c r="E253" s="303"/>
      <c r="F253" s="302">
        <v>0.94069676997654939</v>
      </c>
      <c r="G253" s="302">
        <v>0.45404659462491276</v>
      </c>
      <c r="H253" s="302">
        <f t="shared" si="80"/>
        <v>1.3947433646014622</v>
      </c>
      <c r="I253" s="303"/>
      <c r="J253" s="302">
        <v>0.77630086660267106</v>
      </c>
      <c r="K253" s="302">
        <v>0.44248410739736782</v>
      </c>
      <c r="L253" s="302">
        <f t="shared" si="81"/>
        <v>1.2187849740000389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4.9113925669844072E-2</v>
      </c>
      <c r="C254" s="302">
        <v>0.1098048361852924</v>
      </c>
      <c r="D254" s="302">
        <f t="shared" si="79"/>
        <v>0.15891876185513648</v>
      </c>
      <c r="E254" s="303"/>
      <c r="F254" s="302">
        <v>3.3649782960952224E-2</v>
      </c>
      <c r="G254" s="302">
        <v>0.1359395977031024</v>
      </c>
      <c r="H254" s="302">
        <f t="shared" si="80"/>
        <v>0.16958938066405463</v>
      </c>
      <c r="I254" s="303"/>
      <c r="J254" s="302">
        <v>4.2446833964689894E-2</v>
      </c>
      <c r="K254" s="302">
        <v>0.14501727125893699</v>
      </c>
      <c r="L254" s="302">
        <f t="shared" si="81"/>
        <v>0.18746410522362689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0.16314828751759977</v>
      </c>
      <c r="C255" s="302">
        <v>0.16854064892163167</v>
      </c>
      <c r="D255" s="302">
        <f t="shared" si="79"/>
        <v>0.33168893643923147</v>
      </c>
      <c r="E255" s="303"/>
      <c r="F255" s="302">
        <v>0.1027865808973162</v>
      </c>
      <c r="G255" s="302">
        <v>0.13367959734647661</v>
      </c>
      <c r="H255" s="302">
        <f t="shared" si="80"/>
        <v>0.23646617824379279</v>
      </c>
      <c r="I255" s="303"/>
      <c r="J255" s="302">
        <v>0.10532208789635562</v>
      </c>
      <c r="K255" s="302">
        <v>0.12077727446808396</v>
      </c>
      <c r="L255" s="302">
        <f t="shared" si="81"/>
        <v>0.22609936236443959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11.15014573351462</v>
      </c>
      <c r="C257" s="311">
        <f t="shared" ref="C257:D257" si="82">SUM(C247:C255)</f>
        <v>11.815854266485397</v>
      </c>
      <c r="D257" s="311">
        <f t="shared" si="82"/>
        <v>22.966000000000015</v>
      </c>
      <c r="E257" s="311"/>
      <c r="F257" s="311">
        <f t="shared" ref="F257:H257" si="83">SUM(F247:F255)</f>
        <v>10.653999245652553</v>
      </c>
      <c r="G257" s="311">
        <f t="shared" si="83"/>
        <v>12.20800075434742</v>
      </c>
      <c r="H257" s="311">
        <f t="shared" si="83"/>
        <v>22.861999999999977</v>
      </c>
      <c r="I257" s="311"/>
      <c r="J257" s="311">
        <f t="shared" ref="J257:L257" si="84">SUM(J247:J255)</f>
        <v>9.6339790093433972</v>
      </c>
      <c r="K257" s="311">
        <f t="shared" si="84"/>
        <v>11.361020990656595</v>
      </c>
      <c r="L257" s="311">
        <f t="shared" si="84"/>
        <v>20.994999999999987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0.93298736477216926</v>
      </c>
      <c r="C264" s="302">
        <v>1.7371011683089084</v>
      </c>
      <c r="D264" s="302">
        <f>SUM(B264:C264)</f>
        <v>2.6700885330810777</v>
      </c>
      <c r="E264" s="303"/>
      <c r="F264" s="302">
        <v>1.206900610180337</v>
      </c>
      <c r="G264" s="302">
        <v>1.6388963401555108</v>
      </c>
      <c r="H264" s="302">
        <f>SUM(F264:G264)</f>
        <v>2.8457969503358478</v>
      </c>
      <c r="I264" s="303"/>
      <c r="J264" s="302">
        <v>1.2743621291279896</v>
      </c>
      <c r="K264" s="302">
        <v>1.7354563350263761</v>
      </c>
      <c r="L264" s="302">
        <f>SUM(J264:K264)</f>
        <v>3.0098184641543657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0.80532683678332473</v>
      </c>
      <c r="C265" s="302">
        <v>1.1273734893008436</v>
      </c>
      <c r="D265" s="302">
        <f t="shared" ref="D265:D272" si="85">SUM(B265:C265)</f>
        <v>1.9327003260841682</v>
      </c>
      <c r="E265" s="303"/>
      <c r="F265" s="302">
        <v>1.0710847410552389</v>
      </c>
      <c r="G265" s="302">
        <v>1.2479419451684552</v>
      </c>
      <c r="H265" s="302">
        <f t="shared" ref="H265:H272" si="86">SUM(F265:G265)</f>
        <v>2.3190266862236939</v>
      </c>
      <c r="I265" s="303"/>
      <c r="J265" s="302">
        <v>1.2535936799766372</v>
      </c>
      <c r="K265" s="302">
        <v>1.5096599208752994</v>
      </c>
      <c r="L265" s="302">
        <f t="shared" ref="L265:L272" si="87">SUM(J265:K265)</f>
        <v>2.7632536008519368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0.90130044557801914</v>
      </c>
      <c r="C266" s="302">
        <v>0.98906960391368259</v>
      </c>
      <c r="D266" s="302">
        <f t="shared" si="85"/>
        <v>1.8903700494917017</v>
      </c>
      <c r="E266" s="303"/>
      <c r="F266" s="302">
        <v>1.1005829542437642</v>
      </c>
      <c r="G266" s="302">
        <v>0.97699077770598364</v>
      </c>
      <c r="H266" s="302">
        <f t="shared" si="86"/>
        <v>2.077573731949748</v>
      </c>
      <c r="I266" s="303"/>
      <c r="J266" s="302">
        <v>1.5069091017083673</v>
      </c>
      <c r="K266" s="302">
        <v>1.0213122344213768</v>
      </c>
      <c r="L266" s="302">
        <f t="shared" si="87"/>
        <v>2.5282213361297439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1.9255503459725092</v>
      </c>
      <c r="C267" s="302">
        <v>0.29952681611533699</v>
      </c>
      <c r="D267" s="302">
        <f t="shared" si="85"/>
        <v>2.225077162087846</v>
      </c>
      <c r="E267" s="303"/>
      <c r="F267" s="302">
        <v>2.1302150433574591</v>
      </c>
      <c r="G267" s="302">
        <v>0.27463187341912099</v>
      </c>
      <c r="H267" s="302">
        <f t="shared" si="86"/>
        <v>2.40484691677658</v>
      </c>
      <c r="I267" s="303"/>
      <c r="J267" s="302">
        <v>1.9322142586446975</v>
      </c>
      <c r="K267" s="302">
        <v>0.35215055651191263</v>
      </c>
      <c r="L267" s="302">
        <f t="shared" si="87"/>
        <v>2.2843648151566103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0.14817569952650575</v>
      </c>
      <c r="C268" s="302">
        <v>0.75318683636310668</v>
      </c>
      <c r="D268" s="302">
        <f t="shared" si="85"/>
        <v>0.90136253588961246</v>
      </c>
      <c r="E268" s="303"/>
      <c r="F268" s="302">
        <v>0.20078167887632373</v>
      </c>
      <c r="G268" s="302">
        <v>0.44196317963258958</v>
      </c>
      <c r="H268" s="302">
        <f t="shared" si="86"/>
        <v>0.64274485850891327</v>
      </c>
      <c r="I268" s="303"/>
      <c r="J268" s="302">
        <v>0.352180207864355</v>
      </c>
      <c r="K268" s="302">
        <v>0.47128490022242681</v>
      </c>
      <c r="L268" s="302">
        <f t="shared" si="87"/>
        <v>0.82346510808678186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0.24399433876363102</v>
      </c>
      <c r="C269" s="302">
        <v>0.15053638923441551</v>
      </c>
      <c r="D269" s="302">
        <f t="shared" si="85"/>
        <v>0.39453072799804656</v>
      </c>
      <c r="E269" s="303"/>
      <c r="F269" s="302">
        <v>0.25010875529522636</v>
      </c>
      <c r="G269" s="302">
        <v>0.12156539228984334</v>
      </c>
      <c r="H269" s="302">
        <f t="shared" si="86"/>
        <v>0.37167414758506967</v>
      </c>
      <c r="I269" s="303"/>
      <c r="J269" s="302">
        <v>0.3092835845561408</v>
      </c>
      <c r="K269" s="302">
        <v>0.13055835308523786</v>
      </c>
      <c r="L269" s="302">
        <f t="shared" si="87"/>
        <v>0.43984193764137869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0.87754316266919075</v>
      </c>
      <c r="C270" s="302">
        <v>0.40875867074854927</v>
      </c>
      <c r="D270" s="302">
        <f t="shared" si="85"/>
        <v>1.2863018334177401</v>
      </c>
      <c r="E270" s="303"/>
      <c r="F270" s="302">
        <v>0.84708779239557497</v>
      </c>
      <c r="G270" s="302">
        <v>0.30967052527316513</v>
      </c>
      <c r="H270" s="302">
        <f t="shared" si="86"/>
        <v>1.1567583176687402</v>
      </c>
      <c r="I270" s="303"/>
      <c r="J270" s="302">
        <v>0.92381887726159129</v>
      </c>
      <c r="K270" s="302">
        <v>0.35402354709599765</v>
      </c>
      <c r="L270" s="302">
        <f t="shared" si="87"/>
        <v>1.277842424357589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3.2864600822777409E-2</v>
      </c>
      <c r="C271" s="302">
        <v>0.10595584631335279</v>
      </c>
      <c r="D271" s="302">
        <f t="shared" si="85"/>
        <v>0.1388204471361302</v>
      </c>
      <c r="E271" s="303"/>
      <c r="F271" s="302">
        <v>2.8169839956871563E-2</v>
      </c>
      <c r="G271" s="302">
        <v>7.7768705270645139E-2</v>
      </c>
      <c r="H271" s="302">
        <f t="shared" si="86"/>
        <v>0.1059385452275167</v>
      </c>
      <c r="I271" s="303"/>
      <c r="J271" s="302">
        <v>5.267194498431739E-2</v>
      </c>
      <c r="K271" s="302">
        <v>5.8553897262172611E-2</v>
      </c>
      <c r="L271" s="302">
        <f t="shared" si="87"/>
        <v>0.11122584224649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0.31204520126317792</v>
      </c>
      <c r="C272" s="302">
        <v>0.18870318355050641</v>
      </c>
      <c r="D272" s="302">
        <f t="shared" si="85"/>
        <v>0.50074838481368433</v>
      </c>
      <c r="E272" s="303"/>
      <c r="F272" s="302">
        <v>0.31077475264651411</v>
      </c>
      <c r="G272" s="302">
        <v>0.11986509307734099</v>
      </c>
      <c r="H272" s="302">
        <f t="shared" si="86"/>
        <v>0.43063984572385511</v>
      </c>
      <c r="I272" s="303"/>
      <c r="J272" s="302">
        <v>0.22249030138989487</v>
      </c>
      <c r="K272" s="302">
        <v>0.12547616998519434</v>
      </c>
      <c r="L272" s="302">
        <f t="shared" si="87"/>
        <v>0.34796647137508918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6.1797879961513038</v>
      </c>
      <c r="C274" s="311">
        <f t="shared" ref="C274:D274" si="88">SUM(C264:C272)</f>
        <v>5.7602120038487019</v>
      </c>
      <c r="D274" s="311">
        <f t="shared" si="88"/>
        <v>11.940000000000008</v>
      </c>
      <c r="E274" s="311"/>
      <c r="F274" s="311">
        <f t="shared" ref="F274:H274" si="89">SUM(F264:F272)</f>
        <v>7.14570616800731</v>
      </c>
      <c r="G274" s="311">
        <f t="shared" si="89"/>
        <v>5.2092938319926558</v>
      </c>
      <c r="H274" s="311">
        <f t="shared" si="89"/>
        <v>12.354999999999963</v>
      </c>
      <c r="I274" s="311"/>
      <c r="J274" s="311">
        <f t="shared" ref="J274:L274" si="90">SUM(J264:J272)</f>
        <v>7.8275240855139909</v>
      </c>
      <c r="K274" s="311">
        <f t="shared" si="90"/>
        <v>5.7584759144859952</v>
      </c>
      <c r="L274" s="311">
        <f t="shared" si="90"/>
        <v>13.585999999999988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4.2883278047274338</v>
      </c>
      <c r="C281" s="302">
        <v>7.424484949542598</v>
      </c>
      <c r="D281" s="302">
        <f>SUM(B281:C281)</f>
        <v>11.712812754270033</v>
      </c>
      <c r="E281" s="303"/>
      <c r="F281" s="302">
        <v>4.5344511598302564</v>
      </c>
      <c r="G281" s="302">
        <v>7.527898752330092</v>
      </c>
      <c r="H281" s="302">
        <f>SUM(F281:G281)</f>
        <v>12.062349912160348</v>
      </c>
      <c r="I281" s="303"/>
      <c r="J281" s="302">
        <v>5.1657413360582831</v>
      </c>
      <c r="K281" s="302">
        <v>7.2273280860657687</v>
      </c>
      <c r="L281" s="302">
        <f>SUM(J281:K281)</f>
        <v>12.393069422124052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10.011849335874977</v>
      </c>
      <c r="C282" s="302">
        <v>20.205847234727166</v>
      </c>
      <c r="D282" s="302">
        <f t="shared" ref="D282:D289" si="91">SUM(B282:C282)</f>
        <v>30.217696570602143</v>
      </c>
      <c r="E282" s="303"/>
      <c r="F282" s="302">
        <v>11.816899825317726</v>
      </c>
      <c r="G282" s="302">
        <v>21.359152202139686</v>
      </c>
      <c r="H282" s="302">
        <f t="shared" ref="H282:H289" si="92">SUM(F282:G282)</f>
        <v>33.176052027457416</v>
      </c>
      <c r="I282" s="303"/>
      <c r="J282" s="302">
        <v>15.404187769369473</v>
      </c>
      <c r="K282" s="302">
        <v>24.883762470560811</v>
      </c>
      <c r="L282" s="302">
        <f t="shared" ref="L282:L289" si="93">SUM(J282:K282)</f>
        <v>40.287950239930282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6.9671612552414413</v>
      </c>
      <c r="C283" s="302">
        <v>7.7915976656187107</v>
      </c>
      <c r="D283" s="302">
        <f t="shared" si="91"/>
        <v>14.758758920860153</v>
      </c>
      <c r="E283" s="303"/>
      <c r="F283" s="302">
        <v>6.8048439240327312</v>
      </c>
      <c r="G283" s="302">
        <v>8.1265607626533498</v>
      </c>
      <c r="H283" s="302">
        <f t="shared" si="92"/>
        <v>14.931404686686081</v>
      </c>
      <c r="I283" s="303"/>
      <c r="J283" s="302">
        <v>8.5748233472003097</v>
      </c>
      <c r="K283" s="302">
        <v>7.9141639609728376</v>
      </c>
      <c r="L283" s="302">
        <f t="shared" si="93"/>
        <v>16.488987308173147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11.134192392069229</v>
      </c>
      <c r="C284" s="302">
        <v>2.2461400399021505</v>
      </c>
      <c r="D284" s="302">
        <f t="shared" si="91"/>
        <v>13.380332431971379</v>
      </c>
      <c r="E284" s="303"/>
      <c r="F284" s="302">
        <v>8.2319139743009178</v>
      </c>
      <c r="G284" s="302">
        <v>2.263499539337801</v>
      </c>
      <c r="H284" s="302">
        <f t="shared" si="92"/>
        <v>10.495413513638718</v>
      </c>
      <c r="I284" s="303"/>
      <c r="J284" s="302">
        <v>6.6281451846315642</v>
      </c>
      <c r="K284" s="302">
        <v>2.101334766653526</v>
      </c>
      <c r="L284" s="302">
        <f t="shared" si="93"/>
        <v>8.7294799512850894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0.31940595560256918</v>
      </c>
      <c r="C285" s="302">
        <v>2.0240958256481827</v>
      </c>
      <c r="D285" s="302">
        <f t="shared" si="91"/>
        <v>2.3435017812507519</v>
      </c>
      <c r="E285" s="303"/>
      <c r="F285" s="302">
        <v>0.29099468598276446</v>
      </c>
      <c r="G285" s="302">
        <v>1.3689492728247421</v>
      </c>
      <c r="H285" s="302">
        <f t="shared" si="92"/>
        <v>1.6599439588075064</v>
      </c>
      <c r="I285" s="303"/>
      <c r="J285" s="302">
        <v>0.55552847039205921</v>
      </c>
      <c r="K285" s="302">
        <v>1.2294276044869412</v>
      </c>
      <c r="L285" s="302">
        <f t="shared" si="93"/>
        <v>1.7849560748790005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1.0219501102242277</v>
      </c>
      <c r="C286" s="302">
        <v>0.4857290441423307</v>
      </c>
      <c r="D286" s="302">
        <f t="shared" si="91"/>
        <v>1.5076791543665584</v>
      </c>
      <c r="E286" s="303"/>
      <c r="F286" s="302">
        <v>1.6851377702564754</v>
      </c>
      <c r="G286" s="302">
        <v>0.77612668433410259</v>
      </c>
      <c r="H286" s="302">
        <f t="shared" si="92"/>
        <v>2.461264454590578</v>
      </c>
      <c r="I286" s="303"/>
      <c r="J286" s="302">
        <v>2.0868908525085139</v>
      </c>
      <c r="K286" s="302">
        <v>1.2090798726062348</v>
      </c>
      <c r="L286" s="302">
        <f t="shared" si="93"/>
        <v>3.2959707251147488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1.8792846653926467</v>
      </c>
      <c r="C287" s="302">
        <v>0.83575060569826365</v>
      </c>
      <c r="D287" s="302">
        <f t="shared" si="91"/>
        <v>2.7150352710909105</v>
      </c>
      <c r="E287" s="303"/>
      <c r="F287" s="302">
        <v>1.375553055064225</v>
      </c>
      <c r="G287" s="302">
        <v>0.73420053204950819</v>
      </c>
      <c r="H287" s="302">
        <f t="shared" si="92"/>
        <v>2.1097535871137332</v>
      </c>
      <c r="I287" s="303"/>
      <c r="J287" s="302">
        <v>1.2927282932608177</v>
      </c>
      <c r="K287" s="302">
        <v>0.85904667815098246</v>
      </c>
      <c r="L287" s="302">
        <f t="shared" si="93"/>
        <v>2.1517749714118004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0.2514125848076556</v>
      </c>
      <c r="C288" s="302">
        <v>0.61357160274782796</v>
      </c>
      <c r="D288" s="302">
        <f t="shared" si="91"/>
        <v>0.86498418755548356</v>
      </c>
      <c r="E288" s="303"/>
      <c r="F288" s="302">
        <v>0.15334220950611246</v>
      </c>
      <c r="G288" s="302">
        <v>0.49211734192530565</v>
      </c>
      <c r="H288" s="302">
        <f t="shared" si="92"/>
        <v>0.64545955143141809</v>
      </c>
      <c r="I288" s="303"/>
      <c r="J288" s="302">
        <v>0.22136226392869923</v>
      </c>
      <c r="K288" s="302">
        <v>0.48110413183311368</v>
      </c>
      <c r="L288" s="302">
        <f t="shared" si="93"/>
        <v>0.70246639576181291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1.0746886242257587</v>
      </c>
      <c r="C289" s="302">
        <v>0.89551030380685259</v>
      </c>
      <c r="D289" s="302">
        <f t="shared" si="91"/>
        <v>1.9701989280326113</v>
      </c>
      <c r="E289" s="303"/>
      <c r="F289" s="302">
        <v>0.74864979237051843</v>
      </c>
      <c r="G289" s="302">
        <v>0.73270851574368467</v>
      </c>
      <c r="H289" s="302">
        <f t="shared" si="92"/>
        <v>1.4813583081142032</v>
      </c>
      <c r="I289" s="303"/>
      <c r="J289" s="302">
        <v>0.78507448931855073</v>
      </c>
      <c r="K289" s="302">
        <v>0.70727042200142309</v>
      </c>
      <c r="L289" s="302">
        <f t="shared" si="93"/>
        <v>1.4923449113199738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36.948272728165932</v>
      </c>
      <c r="C291" s="311">
        <f t="shared" ref="C291:D291" si="94">SUM(C281:C289)</f>
        <v>42.522727271834086</v>
      </c>
      <c r="D291" s="311">
        <f t="shared" si="94"/>
        <v>79.471000000000018</v>
      </c>
      <c r="E291" s="311"/>
      <c r="F291" s="311">
        <f t="shared" ref="F291:H291" si="95">SUM(F281:F289)</f>
        <v>35.641786396661729</v>
      </c>
      <c r="G291" s="311">
        <f t="shared" si="95"/>
        <v>43.381213603338267</v>
      </c>
      <c r="H291" s="311">
        <f t="shared" si="95"/>
        <v>79.022999999999996</v>
      </c>
      <c r="I291" s="311"/>
      <c r="J291" s="311">
        <f t="shared" ref="J291:L291" si="96">SUM(J281:J289)</f>
        <v>40.714482006668277</v>
      </c>
      <c r="K291" s="311">
        <f t="shared" si="96"/>
        <v>46.612517993331636</v>
      </c>
      <c r="L291" s="311">
        <f t="shared" si="96"/>
        <v>87.326999999999899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1.9829137317314991</v>
      </c>
      <c r="C298" s="302">
        <v>4.2825184277919908</v>
      </c>
      <c r="D298" s="302">
        <f>SUM(B298:C298)</f>
        <v>6.2654321595234901</v>
      </c>
      <c r="E298" s="303"/>
      <c r="F298" s="302">
        <v>2.233056407511278</v>
      </c>
      <c r="G298" s="302">
        <v>4.3313255939055662</v>
      </c>
      <c r="H298" s="302">
        <f>SUM(F298:G298)</f>
        <v>6.5643820014168437</v>
      </c>
      <c r="I298" s="303"/>
      <c r="J298" s="302">
        <v>2.4162312238855157</v>
      </c>
      <c r="K298" s="302">
        <v>4.5817708514710889</v>
      </c>
      <c r="L298" s="302">
        <f>SUM(J298:K298)</f>
        <v>6.9980020753566041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2.1667014991203888</v>
      </c>
      <c r="C299" s="302">
        <v>3.7544862170069719</v>
      </c>
      <c r="D299" s="302">
        <f t="shared" ref="D299:D306" si="97">SUM(B299:C299)</f>
        <v>5.9211877161273607</v>
      </c>
      <c r="E299" s="303"/>
      <c r="F299" s="302">
        <v>2.5127600978781723</v>
      </c>
      <c r="G299" s="302">
        <v>4.1881351758423202</v>
      </c>
      <c r="H299" s="302">
        <f t="shared" ref="H299:H306" si="98">SUM(F299:G299)</f>
        <v>6.7008952737204925</v>
      </c>
      <c r="I299" s="303"/>
      <c r="J299" s="302">
        <v>3.0733727494122407</v>
      </c>
      <c r="K299" s="302">
        <v>5.7067780628223614</v>
      </c>
      <c r="L299" s="302">
        <f t="shared" ref="L299:L306" si="99">SUM(J299:K299)</f>
        <v>8.7801508122346021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3.3344495719259477</v>
      </c>
      <c r="C300" s="302">
        <v>5.1376145394644395</v>
      </c>
      <c r="D300" s="302">
        <f t="shared" si="97"/>
        <v>8.4720641113903881</v>
      </c>
      <c r="E300" s="303"/>
      <c r="F300" s="302">
        <v>3.5465472547009522</v>
      </c>
      <c r="G300" s="302">
        <v>5.0908602770624434</v>
      </c>
      <c r="H300" s="302">
        <f t="shared" si="98"/>
        <v>8.6374075317633956</v>
      </c>
      <c r="I300" s="303"/>
      <c r="J300" s="302">
        <v>4.1511010377956801</v>
      </c>
      <c r="K300" s="302">
        <v>5.1637036758870964</v>
      </c>
      <c r="L300" s="302">
        <f t="shared" si="99"/>
        <v>9.3148047136827756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4.1622754035288922</v>
      </c>
      <c r="C301" s="302">
        <v>1.7752262183567178</v>
      </c>
      <c r="D301" s="302">
        <f t="shared" si="97"/>
        <v>5.9375016218856098</v>
      </c>
      <c r="E301" s="303"/>
      <c r="F301" s="302">
        <v>3.7946878253844747</v>
      </c>
      <c r="G301" s="302">
        <v>1.7684035504099183</v>
      </c>
      <c r="H301" s="302">
        <f t="shared" si="98"/>
        <v>5.5630913757943929</v>
      </c>
      <c r="I301" s="303"/>
      <c r="J301" s="302">
        <v>3.866706388068117</v>
      </c>
      <c r="K301" s="302">
        <v>2.4998887367017328</v>
      </c>
      <c r="L301" s="302">
        <f t="shared" si="99"/>
        <v>6.3665951247698498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0.35551363397630892</v>
      </c>
      <c r="C302" s="302">
        <v>1.9810543642392977</v>
      </c>
      <c r="D302" s="302">
        <f t="shared" si="97"/>
        <v>2.3365679982156067</v>
      </c>
      <c r="E302" s="303"/>
      <c r="F302" s="302">
        <v>0.3976290805116931</v>
      </c>
      <c r="G302" s="302">
        <v>1.330328888036729</v>
      </c>
      <c r="H302" s="302">
        <f t="shared" si="98"/>
        <v>1.7279579685484221</v>
      </c>
      <c r="I302" s="303"/>
      <c r="J302" s="302">
        <v>0.72394111708469566</v>
      </c>
      <c r="K302" s="302">
        <v>1.2656983128561332</v>
      </c>
      <c r="L302" s="302">
        <f t="shared" si="99"/>
        <v>1.9896394299408289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2.8611446654619006</v>
      </c>
      <c r="C303" s="302">
        <v>1.0637018140907535</v>
      </c>
      <c r="D303" s="302">
        <f t="shared" si="97"/>
        <v>3.9248464795526541</v>
      </c>
      <c r="E303" s="303"/>
      <c r="F303" s="302">
        <v>2.8790285166847536</v>
      </c>
      <c r="G303" s="302">
        <v>1.1957609848425677</v>
      </c>
      <c r="H303" s="302">
        <f t="shared" si="98"/>
        <v>4.074789501527321</v>
      </c>
      <c r="I303" s="303"/>
      <c r="J303" s="302">
        <v>3.1684799451703278</v>
      </c>
      <c r="K303" s="302">
        <v>1.5851751353340817</v>
      </c>
      <c r="L303" s="302">
        <f t="shared" si="99"/>
        <v>4.7536550805044095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1.5419548591831729</v>
      </c>
      <c r="C304" s="302">
        <v>1.640889226101488</v>
      </c>
      <c r="D304" s="302">
        <f t="shared" si="97"/>
        <v>3.1828440852846609</v>
      </c>
      <c r="E304" s="303"/>
      <c r="F304" s="302">
        <v>1.4419254067621292</v>
      </c>
      <c r="G304" s="302">
        <v>1.4642847374977093</v>
      </c>
      <c r="H304" s="302">
        <f t="shared" si="98"/>
        <v>2.9062101442598385</v>
      </c>
      <c r="I304" s="303"/>
      <c r="J304" s="302">
        <v>1.7990504886701697</v>
      </c>
      <c r="K304" s="302">
        <v>1.8368959228750701</v>
      </c>
      <c r="L304" s="302">
        <f t="shared" si="99"/>
        <v>3.6359464115452398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0.352629700263694</v>
      </c>
      <c r="C305" s="302">
        <v>1.8176588939108376</v>
      </c>
      <c r="D305" s="302">
        <f t="shared" si="97"/>
        <v>2.1702885941745316</v>
      </c>
      <c r="E305" s="303"/>
      <c r="F305" s="302">
        <v>0.2649679084623015</v>
      </c>
      <c r="G305" s="302">
        <v>1.8026817201048841</v>
      </c>
      <c r="H305" s="302">
        <f t="shared" si="98"/>
        <v>2.0676496285671857</v>
      </c>
      <c r="I305" s="303"/>
      <c r="J305" s="302">
        <v>0.43576752487542647</v>
      </c>
      <c r="K305" s="302">
        <v>1.7179121848728509</v>
      </c>
      <c r="L305" s="302">
        <f t="shared" si="99"/>
        <v>2.1536797097482774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6.9961087150349597</v>
      </c>
      <c r="C306" s="302">
        <v>9.2681585188106705</v>
      </c>
      <c r="D306" s="302">
        <f t="shared" si="97"/>
        <v>16.264267233845629</v>
      </c>
      <c r="E306" s="303"/>
      <c r="F306" s="302">
        <v>5.9223736929440971</v>
      </c>
      <c r="G306" s="302">
        <v>7.7742428814580178</v>
      </c>
      <c r="H306" s="302">
        <f t="shared" si="98"/>
        <v>13.696616574402114</v>
      </c>
      <c r="I306" s="303"/>
      <c r="J306" s="302">
        <v>6.0002652974641997</v>
      </c>
      <c r="K306" s="302">
        <v>7.9712613447532084</v>
      </c>
      <c r="L306" s="302">
        <f t="shared" si="99"/>
        <v>13.971526642217409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23.753691780226763</v>
      </c>
      <c r="C308" s="311">
        <f t="shared" ref="C308:D308" si="100">SUM(C298:C306)</f>
        <v>30.721308219773171</v>
      </c>
      <c r="D308" s="311">
        <f t="shared" si="100"/>
        <v>54.47499999999993</v>
      </c>
      <c r="E308" s="311"/>
      <c r="F308" s="311">
        <f t="shared" ref="F308:H308" si="101">SUM(F298:F306)</f>
        <v>22.992976190839855</v>
      </c>
      <c r="G308" s="311">
        <f t="shared" si="101"/>
        <v>28.94602380916016</v>
      </c>
      <c r="H308" s="311">
        <f t="shared" si="101"/>
        <v>51.939000000000007</v>
      </c>
      <c r="I308" s="311"/>
      <c r="J308" s="311">
        <f t="shared" ref="J308:L308" si="102">SUM(J298:J306)</f>
        <v>25.634915772426371</v>
      </c>
      <c r="K308" s="311">
        <f t="shared" si="102"/>
        <v>32.329084227573624</v>
      </c>
      <c r="L308" s="311">
        <f t="shared" si="102"/>
        <v>57.963999999999999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0.550357101824825</v>
      </c>
      <c r="C315" s="302">
        <v>1.0778390835514435</v>
      </c>
      <c r="D315" s="302">
        <f>SUM(B315:C315)</f>
        <v>1.6281961853762685</v>
      </c>
      <c r="E315" s="303"/>
      <c r="F315" s="302">
        <v>0.63152323220926054</v>
      </c>
      <c r="G315" s="302">
        <v>1.0100101671736519</v>
      </c>
      <c r="H315" s="302">
        <f>SUM(F315:G315)</f>
        <v>1.6415333993829124</v>
      </c>
      <c r="I315" s="303"/>
      <c r="J315" s="302">
        <v>0.63958406489581221</v>
      </c>
      <c r="K315" s="302">
        <v>1.0202366747990141</v>
      </c>
      <c r="L315" s="302">
        <f>SUM(J315:K315)</f>
        <v>1.6598207396948264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1.8831479116990761</v>
      </c>
      <c r="C316" s="302">
        <v>1.3396521503786936</v>
      </c>
      <c r="D316" s="302">
        <f t="shared" ref="D316:D323" si="103">SUM(B316:C316)</f>
        <v>3.2228000620777699</v>
      </c>
      <c r="E316" s="303"/>
      <c r="F316" s="302">
        <v>2.1969686806500262</v>
      </c>
      <c r="G316" s="302">
        <v>1.4182198772639905</v>
      </c>
      <c r="H316" s="302">
        <f t="shared" ref="H316:H323" si="104">SUM(F316:G316)</f>
        <v>3.6151885579140166</v>
      </c>
      <c r="I316" s="303"/>
      <c r="J316" s="302">
        <v>2.4144933878194759</v>
      </c>
      <c r="K316" s="302">
        <v>1.8556070818767907</v>
      </c>
      <c r="L316" s="302">
        <f t="shared" ref="L316:L323" si="105">SUM(J316:K316)</f>
        <v>4.270100469696267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2.3142528424236168</v>
      </c>
      <c r="C317" s="302">
        <v>4.1239927849510707</v>
      </c>
      <c r="D317" s="302">
        <f t="shared" si="103"/>
        <v>6.4382456273746875</v>
      </c>
      <c r="E317" s="303"/>
      <c r="F317" s="302">
        <v>2.4482977601472329</v>
      </c>
      <c r="G317" s="302">
        <v>3.7404605639349819</v>
      </c>
      <c r="H317" s="302">
        <f t="shared" si="104"/>
        <v>6.1887583240822153</v>
      </c>
      <c r="I317" s="303"/>
      <c r="J317" s="302">
        <v>2.9043245915819846</v>
      </c>
      <c r="K317" s="302">
        <v>3.3025147303982156</v>
      </c>
      <c r="L317" s="302">
        <f t="shared" si="105"/>
        <v>6.2068393219802003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4.4198957678755448</v>
      </c>
      <c r="C318" s="302">
        <v>0.67458352196334559</v>
      </c>
      <c r="D318" s="302">
        <f t="shared" si="103"/>
        <v>5.0944792898388904</v>
      </c>
      <c r="E318" s="303"/>
      <c r="F318" s="302">
        <v>3.6534972791534397</v>
      </c>
      <c r="G318" s="302">
        <v>0.58434511785764021</v>
      </c>
      <c r="H318" s="302">
        <f t="shared" si="104"/>
        <v>4.2378423970110797</v>
      </c>
      <c r="I318" s="303"/>
      <c r="J318" s="302">
        <v>3.1190222800888234</v>
      </c>
      <c r="K318" s="302">
        <v>0.4935855452747121</v>
      </c>
      <c r="L318" s="302">
        <f t="shared" si="105"/>
        <v>3.6126078253635354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3.8726779187730563E-2</v>
      </c>
      <c r="C319" s="302">
        <v>0.30764451035595591</v>
      </c>
      <c r="D319" s="302">
        <f t="shared" si="103"/>
        <v>0.34637128954368646</v>
      </c>
      <c r="E319" s="303"/>
      <c r="F319" s="302">
        <v>3.8845013128899916E-2</v>
      </c>
      <c r="G319" s="302">
        <v>0.17972590755745421</v>
      </c>
      <c r="H319" s="302">
        <f t="shared" si="104"/>
        <v>0.21857092068635414</v>
      </c>
      <c r="I319" s="303"/>
      <c r="J319" s="302">
        <v>8.8190807340084179E-2</v>
      </c>
      <c r="K319" s="302">
        <v>0.17670596482116524</v>
      </c>
      <c r="L319" s="302">
        <f t="shared" si="105"/>
        <v>0.26489677216124941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0.36790963135633559</v>
      </c>
      <c r="C320" s="302">
        <v>0.26496678265476814</v>
      </c>
      <c r="D320" s="302">
        <f t="shared" si="103"/>
        <v>0.63287641401110373</v>
      </c>
      <c r="E320" s="303"/>
      <c r="F320" s="302">
        <v>0.3222073980674709</v>
      </c>
      <c r="G320" s="302">
        <v>0.22451747856243889</v>
      </c>
      <c r="H320" s="302">
        <f t="shared" si="104"/>
        <v>0.54672487662990976</v>
      </c>
      <c r="I320" s="303"/>
      <c r="J320" s="302">
        <v>0.33751160822744475</v>
      </c>
      <c r="K320" s="302">
        <v>0.26656394986650456</v>
      </c>
      <c r="L320" s="302">
        <f t="shared" si="105"/>
        <v>0.60407555809394931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0.3722848217081523</v>
      </c>
      <c r="C321" s="302">
        <v>0.11267623678989111</v>
      </c>
      <c r="D321" s="302">
        <f t="shared" si="103"/>
        <v>0.48496105849804338</v>
      </c>
      <c r="E321" s="303"/>
      <c r="F321" s="302">
        <v>0.33479371389155588</v>
      </c>
      <c r="G321" s="302">
        <v>8.7800427513485185E-2</v>
      </c>
      <c r="H321" s="302">
        <f t="shared" si="104"/>
        <v>0.42259414140504103</v>
      </c>
      <c r="I321" s="303"/>
      <c r="J321" s="302">
        <v>0.34233571325319417</v>
      </c>
      <c r="K321" s="302">
        <v>0.12023598332732686</v>
      </c>
      <c r="L321" s="302">
        <f t="shared" si="105"/>
        <v>0.46257169658052105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3.8013589170747569E-2</v>
      </c>
      <c r="C322" s="302">
        <v>0.19594029815807909</v>
      </c>
      <c r="D322" s="302">
        <f t="shared" si="103"/>
        <v>0.23395388732882666</v>
      </c>
      <c r="E322" s="303"/>
      <c r="F322" s="302">
        <v>2.9298743307067616E-2</v>
      </c>
      <c r="G322" s="302">
        <v>0.13553539312127014</v>
      </c>
      <c r="H322" s="302">
        <f t="shared" si="104"/>
        <v>0.16483413642833775</v>
      </c>
      <c r="I322" s="303"/>
      <c r="J322" s="302">
        <v>7.7649100827921425E-2</v>
      </c>
      <c r="K322" s="302">
        <v>0.13626327784717618</v>
      </c>
      <c r="L322" s="302">
        <f t="shared" si="105"/>
        <v>0.2139123786750976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0.5963015742332326</v>
      </c>
      <c r="C323" s="302">
        <v>0.38781461171749843</v>
      </c>
      <c r="D323" s="302">
        <f t="shared" si="103"/>
        <v>0.98411618595073103</v>
      </c>
      <c r="E323" s="303"/>
      <c r="F323" s="302">
        <v>0.44977288257744297</v>
      </c>
      <c r="G323" s="302">
        <v>0.26218036388272165</v>
      </c>
      <c r="H323" s="302">
        <f t="shared" si="104"/>
        <v>0.71195324646016456</v>
      </c>
      <c r="I323" s="303"/>
      <c r="J323" s="302">
        <v>0.49699237247153494</v>
      </c>
      <c r="K323" s="302">
        <v>0.2601828652828328</v>
      </c>
      <c r="L323" s="302">
        <f t="shared" si="105"/>
        <v>0.75717523775436768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10.580890019479261</v>
      </c>
      <c r="C325" s="311">
        <f t="shared" ref="C325:D325" si="106">SUM(C315:C323)</f>
        <v>8.4851099805207468</v>
      </c>
      <c r="D325" s="311">
        <f t="shared" si="106"/>
        <v>19.06600000000001</v>
      </c>
      <c r="E325" s="311"/>
      <c r="F325" s="311">
        <f t="shared" ref="F325:H325" si="107">SUM(F315:F323)</f>
        <v>10.105204703132395</v>
      </c>
      <c r="G325" s="311">
        <f t="shared" si="107"/>
        <v>7.6427952968676349</v>
      </c>
      <c r="H325" s="311">
        <f t="shared" si="107"/>
        <v>17.74800000000003</v>
      </c>
      <c r="I325" s="311"/>
      <c r="J325" s="311">
        <f t="shared" ref="J325:L325" si="108">SUM(J315:J323)</f>
        <v>10.420103926506275</v>
      </c>
      <c r="K325" s="311">
        <f t="shared" si="108"/>
        <v>7.6318960734937376</v>
      </c>
      <c r="L325" s="311">
        <f t="shared" si="108"/>
        <v>18.052000000000017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1.0284949779277202</v>
      </c>
      <c r="C332" s="302">
        <v>1.0485012106239282</v>
      </c>
      <c r="D332" s="302">
        <f>SUM(B332:C332)</f>
        <v>2.0769961885516484</v>
      </c>
      <c r="E332" s="303"/>
      <c r="F332" s="302">
        <v>1.1717463127597108</v>
      </c>
      <c r="G332" s="302">
        <v>1.140903156863778</v>
      </c>
      <c r="H332" s="302">
        <f>SUM(F332:G332)</f>
        <v>2.3126494696234889</v>
      </c>
      <c r="I332" s="303"/>
      <c r="J332" s="302">
        <v>1.3648062332811304</v>
      </c>
      <c r="K332" s="302">
        <v>1.0868958335199572</v>
      </c>
      <c r="L332" s="302">
        <f>SUM(J332:K332)</f>
        <v>2.4517020668010874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19.692304525859388</v>
      </c>
      <c r="C333" s="302">
        <v>9.7730397279903372</v>
      </c>
      <c r="D333" s="302">
        <f t="shared" ref="D333:D340" si="109">SUM(B333:C333)</f>
        <v>29.465344253849725</v>
      </c>
      <c r="E333" s="303"/>
      <c r="F333" s="302">
        <v>22.070068083782914</v>
      </c>
      <c r="G333" s="302">
        <v>10.886046634131203</v>
      </c>
      <c r="H333" s="302">
        <f t="shared" ref="H333:H340" si="110">SUM(F333:G333)</f>
        <v>32.956114717914119</v>
      </c>
      <c r="I333" s="303"/>
      <c r="J333" s="302">
        <v>23.975833178952346</v>
      </c>
      <c r="K333" s="302">
        <v>11.579677083559934</v>
      </c>
      <c r="L333" s="302">
        <f t="shared" ref="L333:L340" si="111">SUM(J333:K333)</f>
        <v>35.555510262512279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3.4015044888765984</v>
      </c>
      <c r="C334" s="302">
        <v>2.0252672131611735</v>
      </c>
      <c r="D334" s="302">
        <f t="shared" si="109"/>
        <v>5.4267717020377724</v>
      </c>
      <c r="E334" s="303"/>
      <c r="F334" s="302">
        <v>3.4151873253899589</v>
      </c>
      <c r="G334" s="302">
        <v>2.2498823412848732</v>
      </c>
      <c r="H334" s="302">
        <f t="shared" si="110"/>
        <v>5.6650696666748317</v>
      </c>
      <c r="I334" s="303"/>
      <c r="J334" s="302">
        <v>4.6204525872420801</v>
      </c>
      <c r="K334" s="302">
        <v>2.0980537647323994</v>
      </c>
      <c r="L334" s="302">
        <f t="shared" si="111"/>
        <v>6.7185063519744794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3.7858784473536025</v>
      </c>
      <c r="C335" s="302">
        <v>0.56835649879138639</v>
      </c>
      <c r="D335" s="302">
        <f t="shared" si="109"/>
        <v>4.354234946144989</v>
      </c>
      <c r="E335" s="303"/>
      <c r="F335" s="302">
        <v>3.3499405614071303</v>
      </c>
      <c r="G335" s="302">
        <v>0.52187898838042157</v>
      </c>
      <c r="H335" s="302">
        <f t="shared" si="110"/>
        <v>3.8718195497875518</v>
      </c>
      <c r="I335" s="303"/>
      <c r="J335" s="302">
        <v>1.8597575842762288</v>
      </c>
      <c r="K335" s="302">
        <v>0.50392620827786738</v>
      </c>
      <c r="L335" s="302">
        <f t="shared" si="111"/>
        <v>2.3636837925540961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0.4586771786606601</v>
      </c>
      <c r="C336" s="302">
        <v>0.58365548605420015</v>
      </c>
      <c r="D336" s="302">
        <f t="shared" si="109"/>
        <v>1.0423326647148603</v>
      </c>
      <c r="E336" s="303"/>
      <c r="F336" s="302">
        <v>0.3784508431209041</v>
      </c>
      <c r="G336" s="302">
        <v>0.39638193870863309</v>
      </c>
      <c r="H336" s="302">
        <f t="shared" si="110"/>
        <v>0.77483278182953719</v>
      </c>
      <c r="I336" s="303"/>
      <c r="J336" s="302">
        <v>0.24617317958382276</v>
      </c>
      <c r="K336" s="302">
        <v>0.30905369455901333</v>
      </c>
      <c r="L336" s="302">
        <f t="shared" si="111"/>
        <v>0.55522687414283611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11.234561952898737</v>
      </c>
      <c r="C337" s="302">
        <v>1.9622131615316365</v>
      </c>
      <c r="D337" s="302">
        <f t="shared" si="109"/>
        <v>13.196775114430373</v>
      </c>
      <c r="E337" s="303"/>
      <c r="F337" s="302">
        <v>10.396784259835364</v>
      </c>
      <c r="G337" s="302">
        <v>1.9541981904822046</v>
      </c>
      <c r="H337" s="302">
        <f t="shared" si="110"/>
        <v>12.350982450317568</v>
      </c>
      <c r="I337" s="303"/>
      <c r="J337" s="302">
        <v>10.948358787588703</v>
      </c>
      <c r="K337" s="302">
        <v>2.278822243454842</v>
      </c>
      <c r="L337" s="302">
        <f t="shared" si="111"/>
        <v>13.227181031043544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0.33627557610180231</v>
      </c>
      <c r="C338" s="302">
        <v>0.11939898245299534</v>
      </c>
      <c r="D338" s="302">
        <f t="shared" si="109"/>
        <v>0.45567455855479766</v>
      </c>
      <c r="E338" s="303"/>
      <c r="F338" s="302">
        <v>0.28868791451459558</v>
      </c>
      <c r="G338" s="302">
        <v>0.10746553283946357</v>
      </c>
      <c r="H338" s="302">
        <f t="shared" si="110"/>
        <v>0.39615344735405916</v>
      </c>
      <c r="I338" s="303"/>
      <c r="J338" s="302">
        <v>0.28399312312395752</v>
      </c>
      <c r="K338" s="302">
        <v>0.11932018414429035</v>
      </c>
      <c r="L338" s="302">
        <f t="shared" si="111"/>
        <v>0.40331330726824788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0.42947911456967064</v>
      </c>
      <c r="C339" s="302">
        <v>0.83734384281713536</v>
      </c>
      <c r="D339" s="302">
        <f t="shared" si="109"/>
        <v>1.2668229573868059</v>
      </c>
      <c r="E339" s="303"/>
      <c r="F339" s="302">
        <v>0.38717163320810311</v>
      </c>
      <c r="G339" s="302">
        <v>1.1746608696293763</v>
      </c>
      <c r="H339" s="302">
        <f t="shared" si="110"/>
        <v>1.5618325028374795</v>
      </c>
      <c r="I339" s="303"/>
      <c r="J339" s="302">
        <v>0.38600845353478364</v>
      </c>
      <c r="K339" s="302">
        <v>1.1979313834975602</v>
      </c>
      <c r="L339" s="302">
        <f t="shared" si="111"/>
        <v>1.5839398370323439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3.2456664103232358</v>
      </c>
      <c r="C340" s="302">
        <v>0.9443812040057703</v>
      </c>
      <c r="D340" s="302">
        <f t="shared" si="109"/>
        <v>4.1900476143290062</v>
      </c>
      <c r="E340" s="303"/>
      <c r="F340" s="302">
        <v>2.5862547818571056</v>
      </c>
      <c r="G340" s="302">
        <v>0.69729063180426554</v>
      </c>
      <c r="H340" s="302">
        <f t="shared" si="110"/>
        <v>3.2835454136613711</v>
      </c>
      <c r="I340" s="303"/>
      <c r="J340" s="302">
        <v>1.2373066841380689</v>
      </c>
      <c r="K340" s="302">
        <v>0.40362979253304992</v>
      </c>
      <c r="L340" s="302">
        <f t="shared" si="111"/>
        <v>1.6409364766711187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43.612842672571425</v>
      </c>
      <c r="C342" s="311">
        <f t="shared" ref="C342:D342" si="112">SUM(C332:C340)</f>
        <v>17.862157327428559</v>
      </c>
      <c r="D342" s="311">
        <f t="shared" si="112"/>
        <v>61.474999999999987</v>
      </c>
      <c r="E342" s="311"/>
      <c r="F342" s="311">
        <f t="shared" ref="F342:H342" si="113">SUM(F332:F340)</f>
        <v>44.044291715875794</v>
      </c>
      <c r="G342" s="311">
        <f t="shared" si="113"/>
        <v>19.128708284124219</v>
      </c>
      <c r="H342" s="311">
        <f t="shared" si="113"/>
        <v>63.173000000000009</v>
      </c>
      <c r="I342" s="311"/>
      <c r="J342" s="311">
        <f t="shared" ref="J342:L342" si="114">SUM(J332:J340)</f>
        <v>44.922689811721121</v>
      </c>
      <c r="K342" s="311">
        <f t="shared" si="114"/>
        <v>19.577310188278915</v>
      </c>
      <c r="L342" s="311">
        <f t="shared" si="114"/>
        <v>64.500000000000043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2.3166096995424135</v>
      </c>
      <c r="C349" s="302">
        <v>1.2639345379323339</v>
      </c>
      <c r="D349" s="302">
        <f>SUM(B349:C349)</f>
        <v>3.5805442374747471</v>
      </c>
      <c r="E349" s="303"/>
      <c r="F349" s="302">
        <v>3.0789623151871037</v>
      </c>
      <c r="G349" s="302">
        <v>1.3760496036785497</v>
      </c>
      <c r="H349" s="302">
        <f>SUM(F349:G349)</f>
        <v>4.4550119188656536</v>
      </c>
      <c r="I349" s="303"/>
      <c r="J349" s="302">
        <v>3.3498764793335152</v>
      </c>
      <c r="K349" s="302">
        <v>1.2043180113375729</v>
      </c>
      <c r="L349" s="302">
        <f>SUM(J349:K349)</f>
        <v>4.5541944906710885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16.300907587611427</v>
      </c>
      <c r="C350" s="302">
        <v>4.3693706268364529</v>
      </c>
      <c r="D350" s="302">
        <f t="shared" ref="D350:D357" si="115">SUM(B350:C350)</f>
        <v>20.67027821444788</v>
      </c>
      <c r="E350" s="303"/>
      <c r="F350" s="302">
        <v>20.229752681648613</v>
      </c>
      <c r="G350" s="302">
        <v>5.4023505757233226</v>
      </c>
      <c r="H350" s="302">
        <f t="shared" ref="H350:H357" si="116">SUM(F350:G350)</f>
        <v>25.632103257371934</v>
      </c>
      <c r="I350" s="303"/>
      <c r="J350" s="302">
        <v>21.339828062130529</v>
      </c>
      <c r="K350" s="302">
        <v>5.1686221441420281</v>
      </c>
      <c r="L350" s="302">
        <f t="shared" ref="L350:L357" si="117">SUM(J350:K350)</f>
        <v>26.508450206272556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7.8331750254186812</v>
      </c>
      <c r="C351" s="302">
        <v>2.2028096845605627</v>
      </c>
      <c r="D351" s="302">
        <f t="shared" si="115"/>
        <v>10.035984709979244</v>
      </c>
      <c r="E351" s="303"/>
      <c r="F351" s="302">
        <v>9.4039785955386463</v>
      </c>
      <c r="G351" s="302">
        <v>2.4033604162444506</v>
      </c>
      <c r="H351" s="302">
        <f t="shared" si="116"/>
        <v>11.807339011783096</v>
      </c>
      <c r="I351" s="303"/>
      <c r="J351" s="302">
        <v>15.072118185677256</v>
      </c>
      <c r="K351" s="302">
        <v>2.7535467825279905</v>
      </c>
      <c r="L351" s="302">
        <f t="shared" si="117"/>
        <v>17.825664968205245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8.1577357244733903</v>
      </c>
      <c r="C352" s="302">
        <v>0.90529365392822891</v>
      </c>
      <c r="D352" s="302">
        <f t="shared" si="115"/>
        <v>9.0630293784016196</v>
      </c>
      <c r="E352" s="303"/>
      <c r="F352" s="302">
        <v>7.9640520007514333</v>
      </c>
      <c r="G352" s="302">
        <v>0.86808052110671208</v>
      </c>
      <c r="H352" s="302">
        <f t="shared" si="116"/>
        <v>8.8321325218581457</v>
      </c>
      <c r="I352" s="303"/>
      <c r="J352" s="302">
        <v>5.2067463840699633</v>
      </c>
      <c r="K352" s="302">
        <v>0.7727923292691331</v>
      </c>
      <c r="L352" s="302">
        <f t="shared" si="117"/>
        <v>5.979538713339096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0.38313503375368319</v>
      </c>
      <c r="C353" s="302">
        <v>0.62108771936376617</v>
      </c>
      <c r="D353" s="302">
        <f t="shared" si="115"/>
        <v>1.0042227531174492</v>
      </c>
      <c r="E353" s="303"/>
      <c r="F353" s="302">
        <v>0.3507732157456111</v>
      </c>
      <c r="G353" s="302">
        <v>0.48426327634279392</v>
      </c>
      <c r="H353" s="302">
        <f t="shared" si="116"/>
        <v>0.83503649208840502</v>
      </c>
      <c r="I353" s="303"/>
      <c r="J353" s="302">
        <v>0.26464394870663138</v>
      </c>
      <c r="K353" s="302">
        <v>0.35895666821920702</v>
      </c>
      <c r="L353" s="302">
        <f t="shared" si="117"/>
        <v>0.62360061692583835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22.548299233419321</v>
      </c>
      <c r="C354" s="302">
        <v>5.693427824227995</v>
      </c>
      <c r="D354" s="302">
        <f t="shared" si="115"/>
        <v>28.241727057647317</v>
      </c>
      <c r="E354" s="303"/>
      <c r="F354" s="302">
        <v>23.778430111456153</v>
      </c>
      <c r="G354" s="302">
        <v>5.6394303055154058</v>
      </c>
      <c r="H354" s="302">
        <f t="shared" si="116"/>
        <v>29.417860416971557</v>
      </c>
      <c r="I354" s="303"/>
      <c r="J354" s="302">
        <v>23.830046375727171</v>
      </c>
      <c r="K354" s="302">
        <v>7.4391279005752899</v>
      </c>
      <c r="L354" s="302">
        <f t="shared" si="117"/>
        <v>31.269174276302461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0.90979155364436071</v>
      </c>
      <c r="C355" s="302">
        <v>0.23542384499890953</v>
      </c>
      <c r="D355" s="302">
        <f t="shared" si="115"/>
        <v>1.1452153986432703</v>
      </c>
      <c r="E355" s="303"/>
      <c r="F355" s="302">
        <v>0.90701036556995551</v>
      </c>
      <c r="G355" s="302">
        <v>0.20251143007440833</v>
      </c>
      <c r="H355" s="302">
        <f t="shared" si="116"/>
        <v>1.1095217956443639</v>
      </c>
      <c r="I355" s="303"/>
      <c r="J355" s="302">
        <v>0.94181246020253229</v>
      </c>
      <c r="K355" s="302">
        <v>0.18583743149099841</v>
      </c>
      <c r="L355" s="302">
        <f t="shared" si="117"/>
        <v>1.1276498916935307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0.11590793690674059</v>
      </c>
      <c r="C356" s="302">
        <v>0.40375562548011362</v>
      </c>
      <c r="D356" s="302">
        <f t="shared" si="115"/>
        <v>0.51966356238685418</v>
      </c>
      <c r="E356" s="303"/>
      <c r="F356" s="302">
        <v>9.3113957552255613E-2</v>
      </c>
      <c r="G356" s="302">
        <v>0.35751874784486698</v>
      </c>
      <c r="H356" s="302">
        <f t="shared" si="116"/>
        <v>0.45063270539712258</v>
      </c>
      <c r="I356" s="303"/>
      <c r="J356" s="302">
        <v>0.1005489395276048</v>
      </c>
      <c r="K356" s="302">
        <v>0.23291411693757944</v>
      </c>
      <c r="L356" s="302">
        <f t="shared" si="117"/>
        <v>0.33346305646518426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1.4150360107502002</v>
      </c>
      <c r="C357" s="302">
        <v>1.1582986771514401</v>
      </c>
      <c r="D357" s="302">
        <f t="shared" si="115"/>
        <v>2.5733346879016405</v>
      </c>
      <c r="E357" s="303"/>
      <c r="F357" s="302">
        <v>1.2040739074162226</v>
      </c>
      <c r="G357" s="302">
        <v>0.85328797260342315</v>
      </c>
      <c r="H357" s="302">
        <f t="shared" si="116"/>
        <v>2.0573618800196458</v>
      </c>
      <c r="I357" s="303"/>
      <c r="J357" s="302">
        <v>0.5754530649496653</v>
      </c>
      <c r="K357" s="302">
        <v>0.52681071517530431</v>
      </c>
      <c r="L357" s="302">
        <f t="shared" si="117"/>
        <v>1.1022637801249697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59.980597805520212</v>
      </c>
      <c r="C359" s="311">
        <f t="shared" ref="C359:D359" si="118">SUM(C349:C357)</f>
        <v>16.853402194479806</v>
      </c>
      <c r="D359" s="311">
        <f t="shared" si="118"/>
        <v>76.834000000000017</v>
      </c>
      <c r="E359" s="311"/>
      <c r="F359" s="311">
        <f t="shared" ref="F359:H359" si="119">SUM(F349:F357)</f>
        <v>67.010147150866004</v>
      </c>
      <c r="G359" s="311">
        <f t="shared" si="119"/>
        <v>17.586852849133933</v>
      </c>
      <c r="H359" s="311">
        <f t="shared" si="119"/>
        <v>84.596999999999923</v>
      </c>
      <c r="I359" s="311"/>
      <c r="J359" s="311">
        <f t="shared" ref="J359:L359" si="120">SUM(J349:J357)</f>
        <v>70.681073900324876</v>
      </c>
      <c r="K359" s="311">
        <f t="shared" si="120"/>
        <v>18.642926099675105</v>
      </c>
      <c r="L359" s="311">
        <f t="shared" si="120"/>
        <v>89.32399999999997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1.9643859388120715</v>
      </c>
      <c r="C366" s="302">
        <v>1.4988233290187181</v>
      </c>
      <c r="D366" s="302">
        <f>SUM(B366:C366)</f>
        <v>3.4632092678307895</v>
      </c>
      <c r="E366" s="303"/>
      <c r="F366" s="302">
        <v>2.3760763947752075</v>
      </c>
      <c r="G366" s="302">
        <v>1.2736090413988883</v>
      </c>
      <c r="H366" s="302">
        <f>SUM(F366:G366)</f>
        <v>3.6496854361740958</v>
      </c>
      <c r="I366" s="303"/>
      <c r="J366" s="302">
        <v>3.4246392940151611</v>
      </c>
      <c r="K366" s="302">
        <v>1.5959122849749647</v>
      </c>
      <c r="L366" s="302">
        <f>SUM(J366:K366)</f>
        <v>5.0205515789901263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1.4492111521753819</v>
      </c>
      <c r="C367" s="302">
        <v>2.2532741482700378</v>
      </c>
      <c r="D367" s="302">
        <f t="shared" ref="D367:D374" si="121">SUM(B367:C367)</f>
        <v>3.7024853004454199</v>
      </c>
      <c r="E367" s="303"/>
      <c r="F367" s="302">
        <v>1.7960648400134105</v>
      </c>
      <c r="G367" s="302">
        <v>2.0132827240868671</v>
      </c>
      <c r="H367" s="302">
        <f t="shared" ref="H367:H374" si="122">SUM(F367:G367)</f>
        <v>3.8093475641002774</v>
      </c>
      <c r="I367" s="303"/>
      <c r="J367" s="302">
        <v>2.0645456060143457</v>
      </c>
      <c r="K367" s="302">
        <v>3.2132810058844097</v>
      </c>
      <c r="L367" s="302">
        <f t="shared" ref="L367:L374" si="123">SUM(J367:K367)</f>
        <v>5.2778266118987549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3.011249459450593</v>
      </c>
      <c r="C368" s="302">
        <v>4.8848878184859075</v>
      </c>
      <c r="D368" s="302">
        <f t="shared" si="121"/>
        <v>7.8961372779365</v>
      </c>
      <c r="E368" s="303"/>
      <c r="F368" s="302">
        <v>3.4904986711365615</v>
      </c>
      <c r="G368" s="302">
        <v>3.8612300990768853</v>
      </c>
      <c r="H368" s="302">
        <f t="shared" si="122"/>
        <v>7.3517287702134464</v>
      </c>
      <c r="I368" s="303"/>
      <c r="J368" s="302">
        <v>3.7472945493554577</v>
      </c>
      <c r="K368" s="302">
        <v>4.5956786862107171</v>
      </c>
      <c r="L368" s="302">
        <f t="shared" si="123"/>
        <v>8.3429732355661752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1.6405024523513028</v>
      </c>
      <c r="C369" s="302">
        <v>0.47709841630689831</v>
      </c>
      <c r="D369" s="302">
        <f t="shared" si="121"/>
        <v>2.1176008686582009</v>
      </c>
      <c r="E369" s="303"/>
      <c r="F369" s="302">
        <v>1.5698243737179636</v>
      </c>
      <c r="G369" s="302">
        <v>0.45908635820857502</v>
      </c>
      <c r="H369" s="302">
        <f t="shared" si="122"/>
        <v>2.0289107319265387</v>
      </c>
      <c r="I369" s="303"/>
      <c r="J369" s="302">
        <v>1.3048043966304002</v>
      </c>
      <c r="K369" s="302">
        <v>0.4537810318043432</v>
      </c>
      <c r="L369" s="302">
        <f t="shared" si="123"/>
        <v>1.7585854284347433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0.62931953334601398</v>
      </c>
      <c r="C370" s="302">
        <v>1.6335493766838725</v>
      </c>
      <c r="D370" s="302">
        <f t="shared" si="121"/>
        <v>2.2628689100298862</v>
      </c>
      <c r="E370" s="303"/>
      <c r="F370" s="302">
        <v>0.76264111084630981</v>
      </c>
      <c r="G370" s="302">
        <v>1.0722968805990603</v>
      </c>
      <c r="H370" s="302">
        <f t="shared" si="122"/>
        <v>1.8349379914453701</v>
      </c>
      <c r="I370" s="303"/>
      <c r="J370" s="302">
        <v>1.5368728922236856</v>
      </c>
      <c r="K370" s="302">
        <v>1.2871564075454698</v>
      </c>
      <c r="L370" s="302">
        <f t="shared" si="123"/>
        <v>2.8240292997691556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1.3276845435359386</v>
      </c>
      <c r="C371" s="302">
        <v>0.95399927580989119</v>
      </c>
      <c r="D371" s="302">
        <f t="shared" si="121"/>
        <v>2.2816838193458295</v>
      </c>
      <c r="E371" s="303"/>
      <c r="F371" s="302">
        <v>1.147230699248456</v>
      </c>
      <c r="G371" s="302">
        <v>0.81520926640762004</v>
      </c>
      <c r="H371" s="302">
        <f t="shared" si="122"/>
        <v>1.962439965656076</v>
      </c>
      <c r="I371" s="303"/>
      <c r="J371" s="302">
        <v>0.98500734665324008</v>
      </c>
      <c r="K371" s="302">
        <v>1.1585125895571649</v>
      </c>
      <c r="L371" s="302">
        <f t="shared" si="123"/>
        <v>2.1435199362104047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0.67863717445735194</v>
      </c>
      <c r="C372" s="302">
        <v>0.57517046409747952</v>
      </c>
      <c r="D372" s="302">
        <f t="shared" si="121"/>
        <v>1.2538076385548313</v>
      </c>
      <c r="E372" s="303"/>
      <c r="F372" s="302">
        <v>0.63155103996795348</v>
      </c>
      <c r="G372" s="302">
        <v>0.48420756006611598</v>
      </c>
      <c r="H372" s="302">
        <f t="shared" si="122"/>
        <v>1.1157586000340696</v>
      </c>
      <c r="I372" s="303"/>
      <c r="J372" s="302">
        <v>0.89678285736781937</v>
      </c>
      <c r="K372" s="302">
        <v>0.64844369004022151</v>
      </c>
      <c r="L372" s="302">
        <f t="shared" si="123"/>
        <v>1.5452265474080409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4.3507267391395148E-2</v>
      </c>
      <c r="C373" s="302">
        <v>0.19384577549534285</v>
      </c>
      <c r="D373" s="302">
        <f t="shared" si="121"/>
        <v>0.237353042886738</v>
      </c>
      <c r="E373" s="303"/>
      <c r="F373" s="302">
        <v>4.4833984275374307E-2</v>
      </c>
      <c r="G373" s="302">
        <v>0.14975719250119821</v>
      </c>
      <c r="H373" s="302">
        <f t="shared" si="122"/>
        <v>0.19459117677657251</v>
      </c>
      <c r="I373" s="303"/>
      <c r="J373" s="302">
        <v>6.2129686513170329E-2</v>
      </c>
      <c r="K373" s="302">
        <v>0.16310511509816764</v>
      </c>
      <c r="L373" s="302">
        <f t="shared" si="123"/>
        <v>0.22523480161133796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1.1160358882488042</v>
      </c>
      <c r="C374" s="302">
        <v>1.3358179860630515</v>
      </c>
      <c r="D374" s="302">
        <f t="shared" si="121"/>
        <v>2.4518538743118556</v>
      </c>
      <c r="E374" s="303"/>
      <c r="F374" s="302">
        <v>0.89227218208413117</v>
      </c>
      <c r="G374" s="302">
        <v>0.95432758158940068</v>
      </c>
      <c r="H374" s="302">
        <f t="shared" si="122"/>
        <v>1.8465997636735318</v>
      </c>
      <c r="I374" s="303"/>
      <c r="J374" s="302">
        <v>0.68053601279683851</v>
      </c>
      <c r="K374" s="302">
        <v>0.87751654731442497</v>
      </c>
      <c r="L374" s="302">
        <f t="shared" si="123"/>
        <v>1.5580525601112636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11.860533409768852</v>
      </c>
      <c r="C376" s="311">
        <f t="shared" ref="C376:D376" si="124">SUM(C366:C374)</f>
        <v>13.806466590231201</v>
      </c>
      <c r="D376" s="311">
        <f t="shared" si="124"/>
        <v>25.667000000000051</v>
      </c>
      <c r="E376" s="311"/>
      <c r="F376" s="311">
        <f t="shared" ref="F376:H376" si="125">SUM(F366:F374)</f>
        <v>12.71099329606537</v>
      </c>
      <c r="G376" s="311">
        <f t="shared" si="125"/>
        <v>11.083006703934611</v>
      </c>
      <c r="H376" s="311">
        <f t="shared" si="125"/>
        <v>23.793999999999979</v>
      </c>
      <c r="I376" s="311"/>
      <c r="J376" s="311">
        <f t="shared" ref="J376:L376" si="126">SUM(J366:J374)</f>
        <v>14.70261264157012</v>
      </c>
      <c r="K376" s="311">
        <f t="shared" si="126"/>
        <v>13.993387358429883</v>
      </c>
      <c r="L376" s="311">
        <f t="shared" si="126"/>
        <v>28.696000000000002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1.3648847420065768</v>
      </c>
      <c r="C383" s="302">
        <v>1.4883106229766643</v>
      </c>
      <c r="D383" s="302">
        <f>SUM(B383:C383)</f>
        <v>2.8531953649832413</v>
      </c>
      <c r="E383" s="303"/>
      <c r="F383" s="302">
        <v>2.0841950397994746</v>
      </c>
      <c r="G383" s="302">
        <v>1.0765848740001576</v>
      </c>
      <c r="H383" s="302">
        <f>SUM(F383:G383)</f>
        <v>3.1607799137996322</v>
      </c>
      <c r="I383" s="303"/>
      <c r="J383" s="302">
        <v>2.352577304067454</v>
      </c>
      <c r="K383" s="302">
        <v>1.106574796297167</v>
      </c>
      <c r="L383" s="302">
        <f>SUM(J383:K383)</f>
        <v>3.4591521003646211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1.7591906535448598</v>
      </c>
      <c r="C384" s="302">
        <v>2.7420461426593654</v>
      </c>
      <c r="D384" s="302">
        <f t="shared" ref="D384:D391" si="127">SUM(B384:C384)</f>
        <v>4.5012367962042248</v>
      </c>
      <c r="E384" s="303"/>
      <c r="F384" s="302">
        <v>2.6499245343699549</v>
      </c>
      <c r="G384" s="302">
        <v>2.0257882778870369</v>
      </c>
      <c r="H384" s="302">
        <f t="shared" ref="H384:H391" si="128">SUM(F384:G384)</f>
        <v>4.6757128122569913</v>
      </c>
      <c r="I384" s="303"/>
      <c r="J384" s="302">
        <v>2.4047849641140782</v>
      </c>
      <c r="K384" s="302">
        <v>2.2302372056005679</v>
      </c>
      <c r="L384" s="302">
        <f t="shared" ref="L384:L391" si="129">SUM(J384:K384)</f>
        <v>4.6350221697146461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1.6241861797869384</v>
      </c>
      <c r="C385" s="302">
        <v>1.2077721603789431</v>
      </c>
      <c r="D385" s="302">
        <f t="shared" si="127"/>
        <v>2.8319583401658814</v>
      </c>
      <c r="E385" s="303"/>
      <c r="F385" s="302">
        <v>2.0701910641673362</v>
      </c>
      <c r="G385" s="302">
        <v>0.93055918879528232</v>
      </c>
      <c r="H385" s="302">
        <f t="shared" si="128"/>
        <v>3.0007502529626184</v>
      </c>
      <c r="I385" s="303"/>
      <c r="J385" s="302">
        <v>1.7285035109973097</v>
      </c>
      <c r="K385" s="302">
        <v>0.89323573128036682</v>
      </c>
      <c r="L385" s="302">
        <f t="shared" si="129"/>
        <v>2.6217392422776764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1.4619977928426675</v>
      </c>
      <c r="C386" s="302">
        <v>0.27258563505362199</v>
      </c>
      <c r="D386" s="302">
        <f t="shared" si="127"/>
        <v>1.7345834278962895</v>
      </c>
      <c r="E386" s="303"/>
      <c r="F386" s="302">
        <v>1.7650539319992089</v>
      </c>
      <c r="G386" s="302">
        <v>0.20206336301378514</v>
      </c>
      <c r="H386" s="302">
        <f t="shared" si="128"/>
        <v>1.967117295012994</v>
      </c>
      <c r="I386" s="303"/>
      <c r="J386" s="302">
        <v>1.8759532277687272</v>
      </c>
      <c r="K386" s="302">
        <v>0.19036124846377855</v>
      </c>
      <c r="L386" s="302">
        <f t="shared" si="129"/>
        <v>2.0663144762325056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0.33081577730239337</v>
      </c>
      <c r="C387" s="302">
        <v>0.84020601889970048</v>
      </c>
      <c r="D387" s="302">
        <f t="shared" si="127"/>
        <v>1.1710217962020939</v>
      </c>
      <c r="E387" s="303"/>
      <c r="F387" s="302">
        <v>0.44574855160024429</v>
      </c>
      <c r="G387" s="302">
        <v>0.47349537350398474</v>
      </c>
      <c r="H387" s="302">
        <f t="shared" si="128"/>
        <v>0.91924392510422903</v>
      </c>
      <c r="I387" s="303"/>
      <c r="J387" s="302">
        <v>0.74655282253552613</v>
      </c>
      <c r="K387" s="302">
        <v>0.52161376761573863</v>
      </c>
      <c r="L387" s="302">
        <f t="shared" si="129"/>
        <v>1.2681665901512646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5.3184424400495169</v>
      </c>
      <c r="C388" s="302">
        <v>1.5009107362477399</v>
      </c>
      <c r="D388" s="302">
        <f t="shared" si="127"/>
        <v>6.8193531762972572</v>
      </c>
      <c r="E388" s="303"/>
      <c r="F388" s="302">
        <v>5.8403692976724511</v>
      </c>
      <c r="G388" s="302">
        <v>1.1477960312287157</v>
      </c>
      <c r="H388" s="302">
        <f t="shared" si="128"/>
        <v>6.9881653289011663</v>
      </c>
      <c r="I388" s="303"/>
      <c r="J388" s="302">
        <v>4.5596031761871547</v>
      </c>
      <c r="K388" s="302">
        <v>1.1165230106114277</v>
      </c>
      <c r="L388" s="302">
        <f t="shared" si="129"/>
        <v>5.6761261867985819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0.56915046790526247</v>
      </c>
      <c r="C389" s="302">
        <v>0.48899559421117439</v>
      </c>
      <c r="D389" s="302">
        <f t="shared" si="127"/>
        <v>1.0581460621164369</v>
      </c>
      <c r="E389" s="303"/>
      <c r="F389" s="302">
        <v>0.64596584739430829</v>
      </c>
      <c r="G389" s="302">
        <v>0.31691229676551025</v>
      </c>
      <c r="H389" s="302">
        <f t="shared" si="128"/>
        <v>0.96287814415981854</v>
      </c>
      <c r="I389" s="303"/>
      <c r="J389" s="302">
        <v>0.68252259997656095</v>
      </c>
      <c r="K389" s="302">
        <v>0.30713400346032921</v>
      </c>
      <c r="L389" s="302">
        <f t="shared" si="129"/>
        <v>0.9896566034368901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0.16656184643576816</v>
      </c>
      <c r="C390" s="302">
        <v>0.4173597317041482</v>
      </c>
      <c r="D390" s="302">
        <f t="shared" si="127"/>
        <v>0.5839215781399163</v>
      </c>
      <c r="E390" s="303"/>
      <c r="F390" s="302">
        <v>0.19465166891464281</v>
      </c>
      <c r="G390" s="302">
        <v>0.26366441778310457</v>
      </c>
      <c r="H390" s="302">
        <f t="shared" si="128"/>
        <v>0.45831608669774737</v>
      </c>
      <c r="I390" s="303"/>
      <c r="J390" s="302">
        <v>0.25512997735083076</v>
      </c>
      <c r="K390" s="302">
        <v>0.21768556777085224</v>
      </c>
      <c r="L390" s="302">
        <f t="shared" si="129"/>
        <v>0.472815545121683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0.90142802536424527</v>
      </c>
      <c r="C391" s="302">
        <v>0.87215543263040041</v>
      </c>
      <c r="D391" s="302">
        <f t="shared" si="127"/>
        <v>1.7735834579946457</v>
      </c>
      <c r="E391" s="303"/>
      <c r="F391" s="302">
        <v>0.91829697573360014</v>
      </c>
      <c r="G391" s="302">
        <v>0.53473926537120331</v>
      </c>
      <c r="H391" s="302">
        <f t="shared" si="128"/>
        <v>1.4530362411048034</v>
      </c>
      <c r="I391" s="303"/>
      <c r="J391" s="302">
        <v>0.54650074122413117</v>
      </c>
      <c r="K391" s="302">
        <v>0.49550634467801496</v>
      </c>
      <c r="L391" s="302">
        <f t="shared" si="129"/>
        <v>1.0420070859021462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13.496657925238226</v>
      </c>
      <c r="C393" s="311">
        <f t="shared" ref="C393:D393" si="130">SUM(C383:C391)</f>
        <v>9.8303420747617594</v>
      </c>
      <c r="D393" s="311">
        <f t="shared" si="130"/>
        <v>23.326999999999984</v>
      </c>
      <c r="E393" s="311"/>
      <c r="F393" s="311">
        <f t="shared" ref="F393:H393" si="131">SUM(F383:F391)</f>
        <v>16.61439691165122</v>
      </c>
      <c r="G393" s="311">
        <f t="shared" si="131"/>
        <v>6.9716030883487798</v>
      </c>
      <c r="H393" s="311">
        <f t="shared" si="131"/>
        <v>23.586000000000002</v>
      </c>
      <c r="I393" s="311"/>
      <c r="J393" s="311">
        <f t="shared" ref="J393:L393" si="132">SUM(J383:J391)</f>
        <v>15.152128324221774</v>
      </c>
      <c r="K393" s="311">
        <f t="shared" si="132"/>
        <v>7.0788716757782426</v>
      </c>
      <c r="L393" s="311">
        <f t="shared" si="132"/>
        <v>22.231000000000019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Enterprise M3 LEP (including all of Surrey)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53.896471521742356</v>
      </c>
      <c r="C9" s="249">
        <f t="shared" ref="C9:D9" si="0">SUM(C26,C43,C60,C77,C94,C111,C128,C145,C162,C179,C196,C213,C230,C247,C264,C281,C298,C315,C332,C349,C366,C383)</f>
        <v>8.1863702420479676</v>
      </c>
      <c r="D9" s="249">
        <f t="shared" si="0"/>
        <v>13.143947189965024</v>
      </c>
      <c r="E9" s="249">
        <f>SUM(B9:D9)</f>
        <v>75.226788953755346</v>
      </c>
      <c r="F9" s="238"/>
      <c r="G9" s="249">
        <f>SUM(G26,G43,G60,G77,G94,G111,G128,G145,G162,G179,G196,G213,G230,G247,G264,G281,G298,G315,G332,G349,G366,G383)</f>
        <v>58.244280692659892</v>
      </c>
      <c r="H9" s="249">
        <f t="shared" ref="H9:I9" si="1">SUM(H26,H43,H60,H77,H94,H111,H128,H145,H162,H179,H196,H213,H230,H247,H264,H281,H298,H315,H332,H349,H366,H383)</f>
        <v>12.343093195465459</v>
      </c>
      <c r="I9" s="249">
        <f t="shared" si="1"/>
        <v>13.888297918601063</v>
      </c>
      <c r="J9" s="249">
        <f>SUM(G9:I9)</f>
        <v>84.475671806726425</v>
      </c>
      <c r="K9" s="238"/>
      <c r="L9" s="249">
        <f>SUM(L26,L43,L60,L77,L94,L111,L128,L145,L162,L179,L196,L213,L230,L247,L264,L281,L298,L315,L332,L349,L366,L383)</f>
        <v>57.684806506450258</v>
      </c>
      <c r="M9" s="249">
        <f t="shared" ref="M9:N9" si="2">SUM(M26,M43,M60,M77,M94,M111,M128,M145,M162,M179,M196,M213,M230,M247,M264,M281,M298,M315,M332,M349,M366,M383)</f>
        <v>15.14562054056112</v>
      </c>
      <c r="N9" s="249">
        <f t="shared" si="2"/>
        <v>15.969609851164481</v>
      </c>
      <c r="O9" s="249">
        <f>SUM(L9:N9)</f>
        <v>88.800036898175861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97.786963930401242</v>
      </c>
      <c r="C10" s="249">
        <f t="shared" si="3"/>
        <v>24.451597116385834</v>
      </c>
      <c r="D10" s="249">
        <f t="shared" si="3"/>
        <v>21.487782378506864</v>
      </c>
      <c r="E10" s="249">
        <f t="shared" ref="E10:E17" si="4">SUM(B10:D10)</f>
        <v>143.72634342529395</v>
      </c>
      <c r="F10" s="238"/>
      <c r="G10" s="249">
        <f t="shared" ref="G10:I10" si="5">SUM(G27,G44,G61,G78,G95,G112,G129,G146,G163,G180,G197,G214,G231,G248,G265,G282,G299,G316,G333,G350,G367,G384)</f>
        <v>114.54135402818446</v>
      </c>
      <c r="H10" s="249">
        <f t="shared" si="5"/>
        <v>31.839438988533079</v>
      </c>
      <c r="I10" s="249">
        <f t="shared" si="5"/>
        <v>20.96874821658011</v>
      </c>
      <c r="J10" s="249">
        <f t="shared" ref="J10:J17" si="6">SUM(G10:I10)</f>
        <v>167.34954123329766</v>
      </c>
      <c r="K10" s="238"/>
      <c r="L10" s="249">
        <f t="shared" ref="L10:N10" si="7">SUM(L27,L44,L61,L78,L95,L112,L129,L146,L163,L180,L197,L214,L231,L248,L265,L282,L299,L316,L333,L350,L367,L384)</f>
        <v>138.56606523940945</v>
      </c>
      <c r="M10" s="249">
        <f t="shared" si="7"/>
        <v>37.131046594153425</v>
      </c>
      <c r="N10" s="249">
        <f t="shared" si="7"/>
        <v>21.472364501440879</v>
      </c>
      <c r="O10" s="249">
        <f t="shared" ref="O10:O17" si="8">SUM(L10:N10)</f>
        <v>197.16947633500376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56.994844121862847</v>
      </c>
      <c r="C11" s="249">
        <f t="shared" si="3"/>
        <v>15.49380027243704</v>
      </c>
      <c r="D11" s="249">
        <f t="shared" si="3"/>
        <v>18.065413103436857</v>
      </c>
      <c r="E11" s="249">
        <f t="shared" si="4"/>
        <v>90.554057497736736</v>
      </c>
      <c r="F11" s="238"/>
      <c r="G11" s="249">
        <f t="shared" ref="G11:I11" si="9">SUM(G28,G45,G62,G79,G96,G113,G130,G147,G164,G181,G198,G215,G232,G249,G266,G283,G300,G317,G334,G351,G368,G385)</f>
        <v>62.231868675629414</v>
      </c>
      <c r="H11" s="249">
        <f t="shared" si="9"/>
        <v>18.418071729637269</v>
      </c>
      <c r="I11" s="249">
        <f t="shared" si="9"/>
        <v>16.569237706316443</v>
      </c>
      <c r="J11" s="249">
        <f t="shared" si="6"/>
        <v>97.219178111583119</v>
      </c>
      <c r="K11" s="238"/>
      <c r="L11" s="249">
        <f t="shared" ref="L11:N11" si="10">SUM(L28,L45,L62,L79,L96,L113,L130,L147,L164,L181,L198,L215,L232,L249,L266,L283,L300,L317,L334,L351,L368,L385)</f>
        <v>69.43712695343217</v>
      </c>
      <c r="M11" s="249">
        <f t="shared" si="10"/>
        <v>22.230905952281315</v>
      </c>
      <c r="N11" s="249">
        <f t="shared" si="10"/>
        <v>18.129309048240248</v>
      </c>
      <c r="O11" s="249">
        <f t="shared" si="8"/>
        <v>109.79734195395373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38.84504623054049</v>
      </c>
      <c r="C12" s="249">
        <f t="shared" si="3"/>
        <v>29.542873963141719</v>
      </c>
      <c r="D12" s="249">
        <f t="shared" si="3"/>
        <v>4.4200419738108252</v>
      </c>
      <c r="E12" s="249">
        <f t="shared" si="4"/>
        <v>72.807962167493031</v>
      </c>
      <c r="F12" s="238"/>
      <c r="G12" s="249">
        <f t="shared" ref="G12:I12" si="11">SUM(G29,G46,G63,G80,G97,G114,G131,G148,G165,G182,G199,G216,G233,G250,G267,G284,G301,G318,G335,G352,G369,G386)</f>
        <v>36.85705776029792</v>
      </c>
      <c r="H12" s="249">
        <f t="shared" si="11"/>
        <v>28.573980472917256</v>
      </c>
      <c r="I12" s="249">
        <f t="shared" si="11"/>
        <v>3.7332187571622191</v>
      </c>
      <c r="J12" s="249">
        <f t="shared" si="6"/>
        <v>69.164256990377396</v>
      </c>
      <c r="K12" s="238"/>
      <c r="L12" s="249">
        <f t="shared" ref="L12:N12" si="12">SUM(L29,L46,L63,L80,L97,L114,L131,L148,L165,L182,L199,L216,L233,L250,L267,L284,L301,L318,L335,L352,L369,L386)</f>
        <v>34.26142818527066</v>
      </c>
      <c r="M12" s="249">
        <f t="shared" si="12"/>
        <v>24.400335159051817</v>
      </c>
      <c r="N12" s="249">
        <f t="shared" si="12"/>
        <v>3.9497311017273704</v>
      </c>
      <c r="O12" s="249">
        <f t="shared" si="8"/>
        <v>62.611494446049853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33.456606883108101</v>
      </c>
      <c r="C13" s="249">
        <f t="shared" si="3"/>
        <v>5.9900902249229935</v>
      </c>
      <c r="D13" s="249">
        <f t="shared" si="3"/>
        <v>20.534179991391451</v>
      </c>
      <c r="E13" s="249">
        <f t="shared" si="4"/>
        <v>59.980877099422543</v>
      </c>
      <c r="F13" s="238"/>
      <c r="G13" s="249">
        <f t="shared" ref="G13:I13" si="13">SUM(G30,G47,G64,G81,G98,G115,G132,G149,G166,G183,G200,G217,G234,G251,G268,G285,G302,G319,G336,G353,G370,G387)</f>
        <v>27.821512734951092</v>
      </c>
      <c r="H13" s="249">
        <f t="shared" si="13"/>
        <v>5.3333532159701793</v>
      </c>
      <c r="I13" s="249">
        <f t="shared" si="13"/>
        <v>19.975772382188428</v>
      </c>
      <c r="J13" s="249">
        <f t="shared" si="6"/>
        <v>53.130638333109701</v>
      </c>
      <c r="K13" s="238"/>
      <c r="L13" s="249">
        <f t="shared" ref="L13:N13" si="14">SUM(L30,L47,L64,L81,L98,L115,L132,L149,L166,L183,L200,L217,L234,L251,L268,L285,L302,L319,L336,L353,L370,L387)</f>
        <v>24.749907981377373</v>
      </c>
      <c r="M13" s="249">
        <f t="shared" si="14"/>
        <v>7.2543938004524442</v>
      </c>
      <c r="N13" s="249">
        <f t="shared" si="14"/>
        <v>23.748787404989191</v>
      </c>
      <c r="O13" s="249">
        <f t="shared" si="8"/>
        <v>55.753089186819011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29.463413572496236</v>
      </c>
      <c r="C14" s="249">
        <f t="shared" si="3"/>
        <v>25.847608023369414</v>
      </c>
      <c r="D14" s="249">
        <f t="shared" si="3"/>
        <v>8.5467328045410405</v>
      </c>
      <c r="E14" s="249">
        <f t="shared" si="4"/>
        <v>63.857754400406691</v>
      </c>
      <c r="F14" s="238"/>
      <c r="G14" s="249">
        <f t="shared" ref="G14:I14" si="15">SUM(G31,G48,G65,G82,G99,G116,G133,G150,G167,G184,G201,G218,G235,G252,G269,G286,G303,G320,G337,G354,G371,G388)</f>
        <v>28.747149353889839</v>
      </c>
      <c r="H14" s="249">
        <f t="shared" si="15"/>
        <v>27.335580402192175</v>
      </c>
      <c r="I14" s="249">
        <f t="shared" si="15"/>
        <v>8.9802581135095405</v>
      </c>
      <c r="J14" s="249">
        <f t="shared" si="6"/>
        <v>65.062987869591552</v>
      </c>
      <c r="K14" s="238"/>
      <c r="L14" s="249">
        <f t="shared" ref="L14:N14" si="16">SUM(L31,L48,L65,L82,L99,L116,L133,L150,L167,L184,L201,L218,L235,L252,L269,L286,L303,L320,L337,L354,L371,L388)</f>
        <v>32.334581535803004</v>
      </c>
      <c r="M14" s="249">
        <f t="shared" si="16"/>
        <v>26.877317022230567</v>
      </c>
      <c r="N14" s="249">
        <f t="shared" si="16"/>
        <v>10.041263979033928</v>
      </c>
      <c r="O14" s="249">
        <f t="shared" si="8"/>
        <v>69.253162537067496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18.179602454393599</v>
      </c>
      <c r="C15" s="249">
        <f t="shared" si="3"/>
        <v>28.213733991378678</v>
      </c>
      <c r="D15" s="249">
        <f t="shared" si="3"/>
        <v>3.7213397434292235</v>
      </c>
      <c r="E15" s="249">
        <f t="shared" si="4"/>
        <v>50.114676189201504</v>
      </c>
      <c r="F15" s="238"/>
      <c r="G15" s="249">
        <f t="shared" ref="G15:I15" si="17">SUM(G32,G49,G66,G83,G100,G117,G134,G151,G168,G185,G202,G219,G236,G253,G270,G287,G304,G321,G338,G355,G372,G389)</f>
        <v>16.298663218129565</v>
      </c>
      <c r="H15" s="249">
        <f t="shared" si="17"/>
        <v>28.731441393936883</v>
      </c>
      <c r="I15" s="249">
        <f t="shared" si="17"/>
        <v>2.3839150950378363</v>
      </c>
      <c r="J15" s="249">
        <f t="shared" si="6"/>
        <v>47.414019707104288</v>
      </c>
      <c r="K15" s="238"/>
      <c r="L15" s="249">
        <f t="shared" ref="L15:N15" si="18">SUM(L32,L49,L66,L83,L100,L117,L134,L151,L168,L185,L202,L219,L236,L253,L270,L287,L304,L321,L338,L355,L372,L389)</f>
        <v>16.512656470979628</v>
      </c>
      <c r="M15" s="249">
        <f t="shared" si="18"/>
        <v>30.014735091286575</v>
      </c>
      <c r="N15" s="249">
        <f t="shared" si="18"/>
        <v>2.0731573325370976</v>
      </c>
      <c r="O15" s="249">
        <f t="shared" si="8"/>
        <v>48.600548894803303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18.073668736923786</v>
      </c>
      <c r="C16" s="249">
        <f t="shared" si="3"/>
        <v>4.3603681855783423</v>
      </c>
      <c r="D16" s="249">
        <f t="shared" si="3"/>
        <v>4.997254188664412</v>
      </c>
      <c r="E16" s="249">
        <f t="shared" si="4"/>
        <v>27.431291111166537</v>
      </c>
      <c r="F16" s="238"/>
      <c r="G16" s="249">
        <f t="shared" ref="G16:I16" si="19">SUM(G33,G50,G67,G84,G101,G118,G135,G152,G169,G186,G203,G220,G237,G254,G271,G288,G305,G322,G339,G356,G373,G390)</f>
        <v>14.953817718253573</v>
      </c>
      <c r="H16" s="249">
        <f t="shared" si="19"/>
        <v>4.9819748375304682</v>
      </c>
      <c r="I16" s="249">
        <f t="shared" si="19"/>
        <v>4.9603496759220924</v>
      </c>
      <c r="J16" s="249">
        <f t="shared" si="6"/>
        <v>24.896142231706133</v>
      </c>
      <c r="K16" s="238"/>
      <c r="L16" s="249">
        <f t="shared" ref="L16:N16" si="20">SUM(L33,L50,L67,L84,L101,L118,L135,L152,L169,L186,L203,L220,L237,L254,L271,L288,L305,L322,L339,L356,L373,L390)</f>
        <v>12.837098977693348</v>
      </c>
      <c r="M16" s="249">
        <f t="shared" si="20"/>
        <v>6.382203862855591</v>
      </c>
      <c r="N16" s="249">
        <f t="shared" si="20"/>
        <v>6.1103726556290869</v>
      </c>
      <c r="O16" s="249">
        <f t="shared" si="8"/>
        <v>25.329675496178027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26.534333866688023</v>
      </c>
      <c r="C17" s="249">
        <f t="shared" si="3"/>
        <v>41.419777285421986</v>
      </c>
      <c r="D17" s="249">
        <f t="shared" si="3"/>
        <v>4.0521380034136509</v>
      </c>
      <c r="E17" s="249">
        <f t="shared" si="4"/>
        <v>72.006249155523662</v>
      </c>
      <c r="F17" s="238"/>
      <c r="G17" s="249">
        <f t="shared" ref="G17:I17" si="21">SUM(G34,G51,G68,G85,G102,G119,G136,G153,G170,G187,G204,G221,G238,G255,G272,G289,G306,G323,G340,G357,G374,G391)</f>
        <v>21.552298584810671</v>
      </c>
      <c r="H17" s="249">
        <f t="shared" si="21"/>
        <v>38.646826545834799</v>
      </c>
      <c r="I17" s="249">
        <f t="shared" si="21"/>
        <v>3.4224385858585267</v>
      </c>
      <c r="J17" s="249">
        <f t="shared" si="6"/>
        <v>63.621563716503999</v>
      </c>
      <c r="K17" s="238"/>
      <c r="L17" s="249">
        <f t="shared" ref="L17:N17" si="22">SUM(L34,L51,L68,L85,L102,L119,L136,L153,L170,L187,L204,L221,L238,L255,L272,L289,L306,L323,L340,L357,L374,L391)</f>
        <v>22.747570506793707</v>
      </c>
      <c r="M17" s="249">
        <f t="shared" si="22"/>
        <v>34.089364781850918</v>
      </c>
      <c r="N17" s="249">
        <f t="shared" si="22"/>
        <v>4.6082389633042524</v>
      </c>
      <c r="O17" s="249">
        <f t="shared" si="8"/>
        <v>61.445174251948877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373.23095131815671</v>
      </c>
      <c r="C19" s="247">
        <f t="shared" ref="C19:O19" si="23">SUM(C9:C17)</f>
        <v>183.50621930468398</v>
      </c>
      <c r="D19" s="247">
        <f t="shared" si="23"/>
        <v>98.968829377159352</v>
      </c>
      <c r="E19" s="247">
        <f t="shared" si="23"/>
        <v>655.7059999999999</v>
      </c>
      <c r="F19" s="247"/>
      <c r="G19" s="247">
        <f t="shared" si="23"/>
        <v>381.24800276680639</v>
      </c>
      <c r="H19" s="247">
        <f t="shared" si="23"/>
        <v>196.20376078201758</v>
      </c>
      <c r="I19" s="247">
        <f t="shared" si="23"/>
        <v>94.882236451176254</v>
      </c>
      <c r="J19" s="247">
        <f t="shared" si="23"/>
        <v>672.33400000000029</v>
      </c>
      <c r="K19" s="247"/>
      <c r="L19" s="247">
        <f t="shared" si="23"/>
        <v>409.13124235720954</v>
      </c>
      <c r="M19" s="247">
        <f t="shared" si="23"/>
        <v>203.52592280472379</v>
      </c>
      <c r="N19" s="247">
        <f t="shared" si="23"/>
        <v>106.10283483806654</v>
      </c>
      <c r="O19" s="247">
        <f t="shared" si="23"/>
        <v>718.75999999999976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0.20373994722027802</v>
      </c>
      <c r="C26" s="302">
        <v>3.375574448518711E-2</v>
      </c>
      <c r="D26" s="302">
        <v>3.4809784279347868E-2</v>
      </c>
      <c r="E26" s="302">
        <f>SUM(B26:D26)</f>
        <v>0.27230547598481303</v>
      </c>
      <c r="F26" s="303"/>
      <c r="G26" s="302">
        <v>0.27668793758090315</v>
      </c>
      <c r="H26" s="302">
        <v>3.5127998330706268E-2</v>
      </c>
      <c r="I26" s="302">
        <v>3.293334058205908E-2</v>
      </c>
      <c r="J26" s="302">
        <f>SUM(G26:I26)</f>
        <v>0.34474927649366854</v>
      </c>
      <c r="K26" s="303"/>
      <c r="L26" s="302">
        <v>0.32828774902641805</v>
      </c>
      <c r="M26" s="302">
        <v>2.694850843575199E-2</v>
      </c>
      <c r="N26" s="302">
        <v>3.6878917174374491E-2</v>
      </c>
      <c r="O26" s="302">
        <f>SUM(L26:N26)</f>
        <v>0.39211517463654449</v>
      </c>
    </row>
    <row r="27" spans="1:15" s="236" customFormat="1" x14ac:dyDescent="0.2">
      <c r="A27" s="237" t="str">
        <f>name!E$5</f>
        <v>Professional occupations</v>
      </c>
      <c r="B27" s="302">
        <v>0.21226252093730641</v>
      </c>
      <c r="C27" s="302">
        <v>3.5466058323361908E-2</v>
      </c>
      <c r="D27" s="302">
        <v>2.7802370229130798E-2</v>
      </c>
      <c r="E27" s="302">
        <f t="shared" ref="E27:E34" si="24">SUM(B27:D27)</f>
        <v>0.27553094948979912</v>
      </c>
      <c r="F27" s="303"/>
      <c r="G27" s="302">
        <v>0.33986934876289027</v>
      </c>
      <c r="H27" s="302">
        <v>2.9444692619447745E-2</v>
      </c>
      <c r="I27" s="302">
        <v>4.4479896624318907E-2</v>
      </c>
      <c r="J27" s="302">
        <f t="shared" ref="J27:J34" si="25">SUM(G27:I27)</f>
        <v>0.41379393800665693</v>
      </c>
      <c r="K27" s="303"/>
      <c r="L27" s="302">
        <v>0.50591262893751532</v>
      </c>
      <c r="M27" s="302">
        <v>3.1179093628090009E-2</v>
      </c>
      <c r="N27" s="302">
        <v>7.0945407906895991E-2</v>
      </c>
      <c r="O27" s="302">
        <f t="shared" ref="O27:O34" si="26">SUM(L27:N27)</f>
        <v>0.6080371304725013</v>
      </c>
    </row>
    <row r="28" spans="1:15" s="236" customFormat="1" x14ac:dyDescent="0.2">
      <c r="A28" s="237" t="str">
        <f>name!E$6</f>
        <v>Associate professional occupations</v>
      </c>
      <c r="B28" s="302">
        <v>0.15789690730947217</v>
      </c>
      <c r="C28" s="302">
        <v>3.0881155512934876E-2</v>
      </c>
      <c r="D28" s="302">
        <v>1.0842289401481828E-2</v>
      </c>
      <c r="E28" s="302">
        <f t="shared" si="24"/>
        <v>0.19962035222388888</v>
      </c>
      <c r="F28" s="303"/>
      <c r="G28" s="302">
        <v>0.22286220719791527</v>
      </c>
      <c r="H28" s="302">
        <v>2.3880120567680227E-2</v>
      </c>
      <c r="I28" s="302">
        <v>1.3471925065308352E-2</v>
      </c>
      <c r="J28" s="302">
        <f t="shared" si="25"/>
        <v>0.26021425283090388</v>
      </c>
      <c r="K28" s="303"/>
      <c r="L28" s="302">
        <v>0.26101293207057319</v>
      </c>
      <c r="M28" s="302">
        <v>2.4067043677060126E-2</v>
      </c>
      <c r="N28" s="302">
        <v>2.3381720559259373E-2</v>
      </c>
      <c r="O28" s="302">
        <f t="shared" si="26"/>
        <v>0.30846169630689269</v>
      </c>
    </row>
    <row r="29" spans="1:15" s="236" customFormat="1" x14ac:dyDescent="0.2">
      <c r="A29" s="237" t="str">
        <f>name!E$7</f>
        <v>Administrative and secretarial occupations</v>
      </c>
      <c r="B29" s="302">
        <v>0.1676856534267509</v>
      </c>
      <c r="C29" s="302">
        <v>0.10715812238736583</v>
      </c>
      <c r="D29" s="302">
        <v>1.0119354433199362E-2</v>
      </c>
      <c r="E29" s="302">
        <f t="shared" si="24"/>
        <v>0.28496313024731612</v>
      </c>
      <c r="F29" s="303"/>
      <c r="G29" s="302">
        <v>0.19049679156896526</v>
      </c>
      <c r="H29" s="302">
        <v>0.12126759591973328</v>
      </c>
      <c r="I29" s="302">
        <v>6.6029454584026126E-3</v>
      </c>
      <c r="J29" s="302">
        <f t="shared" si="25"/>
        <v>0.31836733294710118</v>
      </c>
      <c r="K29" s="303"/>
      <c r="L29" s="302">
        <v>0.13592865110674673</v>
      </c>
      <c r="M29" s="302">
        <v>7.5628212420254248E-2</v>
      </c>
      <c r="N29" s="302">
        <v>7.5478332992427255E-3</v>
      </c>
      <c r="O29" s="302">
        <f t="shared" si="26"/>
        <v>0.2191046968262437</v>
      </c>
    </row>
    <row r="30" spans="1:15" s="236" customFormat="1" x14ac:dyDescent="0.2">
      <c r="A30" s="237" t="str">
        <f>name!E$8</f>
        <v>Skilled trades occupations</v>
      </c>
      <c r="B30" s="302">
        <v>0.85374949613567996</v>
      </c>
      <c r="C30" s="302">
        <v>0.10788275711181092</v>
      </c>
      <c r="D30" s="302">
        <v>0.81638926252366228</v>
      </c>
      <c r="E30" s="302">
        <f t="shared" si="24"/>
        <v>1.7780215157711532</v>
      </c>
      <c r="F30" s="303"/>
      <c r="G30" s="302">
        <v>0.89194489466086391</v>
      </c>
      <c r="H30" s="302">
        <v>6.9491773472960441E-2</v>
      </c>
      <c r="I30" s="302">
        <v>0.68883740539244842</v>
      </c>
      <c r="J30" s="302">
        <f>SUM(G30:I30)</f>
        <v>1.6502740735262726</v>
      </c>
      <c r="K30" s="303"/>
      <c r="L30" s="302">
        <v>0.99357796658416109</v>
      </c>
      <c r="M30" s="302">
        <v>6.0533086150476173E-2</v>
      </c>
      <c r="N30" s="302">
        <v>0.61983722447432954</v>
      </c>
      <c r="O30" s="302">
        <f t="shared" si="26"/>
        <v>1.6739482772089669</v>
      </c>
    </row>
    <row r="31" spans="1:15" s="236" customFormat="1" x14ac:dyDescent="0.2">
      <c r="A31" s="237" t="str">
        <f>name!E$9</f>
        <v>Caring, leisure and other service occupations</v>
      </c>
      <c r="B31" s="302">
        <v>0.1216187538090383</v>
      </c>
      <c r="C31" s="302">
        <v>2.8242123884845396E-2</v>
      </c>
      <c r="D31" s="302">
        <v>6.6285694032248979E-3</v>
      </c>
      <c r="E31" s="302">
        <f t="shared" si="24"/>
        <v>0.1564894470971086</v>
      </c>
      <c r="F31" s="303"/>
      <c r="G31" s="302">
        <v>0.13439005958354491</v>
      </c>
      <c r="H31" s="302">
        <v>3.1027969574274342E-2</v>
      </c>
      <c r="I31" s="302">
        <v>4.9327782163893314E-3</v>
      </c>
      <c r="J31" s="302">
        <f t="shared" si="25"/>
        <v>0.17035080737420857</v>
      </c>
      <c r="K31" s="303"/>
      <c r="L31" s="302">
        <v>0.13872094069648158</v>
      </c>
      <c r="M31" s="302">
        <v>1.4205514126683163E-2</v>
      </c>
      <c r="N31" s="302">
        <v>5.1585959720557009E-3</v>
      </c>
      <c r="O31" s="302">
        <f t="shared" si="26"/>
        <v>0.15808505079522045</v>
      </c>
    </row>
    <row r="32" spans="1:15" s="236" customFormat="1" x14ac:dyDescent="0.2">
      <c r="A32" s="237" t="str">
        <f>name!E$10</f>
        <v>Sales and customer service occupations</v>
      </c>
      <c r="B32" s="302">
        <v>6.4911983330742093E-2</v>
      </c>
      <c r="C32" s="302">
        <v>3.3895612365071416E-2</v>
      </c>
      <c r="D32" s="302">
        <v>1.0261756472956329E-2</v>
      </c>
      <c r="E32" s="302">
        <f t="shared" si="24"/>
        <v>0.10906935216876984</v>
      </c>
      <c r="F32" s="303"/>
      <c r="G32" s="302">
        <v>7.0592107507212717E-2</v>
      </c>
      <c r="H32" s="302">
        <v>2.7242559699035055E-2</v>
      </c>
      <c r="I32" s="302">
        <v>6.6926601266661407E-3</v>
      </c>
      <c r="J32" s="302">
        <f t="shared" si="25"/>
        <v>0.10452732733291391</v>
      </c>
      <c r="K32" s="303"/>
      <c r="L32" s="302">
        <v>7.7410711149335579E-2</v>
      </c>
      <c r="M32" s="302">
        <v>1.3978155675044419E-2</v>
      </c>
      <c r="N32" s="302">
        <v>4.95577448093354E-3</v>
      </c>
      <c r="O32" s="302">
        <f t="shared" si="26"/>
        <v>9.6344641305313533E-2</v>
      </c>
    </row>
    <row r="33" spans="1:15" s="236" customFormat="1" x14ac:dyDescent="0.2">
      <c r="A33" s="237" t="str">
        <f>name!E$11</f>
        <v>Process, plant and machine operatives</v>
      </c>
      <c r="B33" s="302">
        <v>0.1764706411674834</v>
      </c>
      <c r="C33" s="302">
        <v>1.485467442595899E-2</v>
      </c>
      <c r="D33" s="302">
        <v>2.2118172456148935E-3</v>
      </c>
      <c r="E33" s="302">
        <f t="shared" si="24"/>
        <v>0.1935371328390573</v>
      </c>
      <c r="F33" s="303"/>
      <c r="G33" s="302">
        <v>0.1602665552237206</v>
      </c>
      <c r="H33" s="302">
        <v>7.7951242966853044E-3</v>
      </c>
      <c r="I33" s="302">
        <v>2.3201730043431179E-3</v>
      </c>
      <c r="J33" s="302">
        <f t="shared" si="25"/>
        <v>0.17038185252474902</v>
      </c>
      <c r="K33" s="303"/>
      <c r="L33" s="302">
        <v>0.1284776643156228</v>
      </c>
      <c r="M33" s="302">
        <v>1.1001599710188279E-2</v>
      </c>
      <c r="N33" s="302">
        <v>5.682490587635469E-3</v>
      </c>
      <c r="O33" s="302">
        <f t="shared" si="26"/>
        <v>0.14516175461344655</v>
      </c>
    </row>
    <row r="34" spans="1:15" s="236" customFormat="1" x14ac:dyDescent="0.2">
      <c r="A34" s="237" t="str">
        <f>name!E$12</f>
        <v>Elementary occupations</v>
      </c>
      <c r="B34" s="302">
        <v>0.44981122436804732</v>
      </c>
      <c r="C34" s="302">
        <v>7.3104225541065479E-2</v>
      </c>
      <c r="D34" s="302">
        <v>3.1547194268976106E-2</v>
      </c>
      <c r="E34" s="302">
        <f t="shared" si="24"/>
        <v>0.55446264417808888</v>
      </c>
      <c r="F34" s="303"/>
      <c r="G34" s="302">
        <v>0.37396561982005938</v>
      </c>
      <c r="H34" s="302">
        <v>6.5816567900406631E-2</v>
      </c>
      <c r="I34" s="302">
        <v>1.4558951243059086E-2</v>
      </c>
      <c r="J34" s="302">
        <f t="shared" si="25"/>
        <v>0.45434113896352507</v>
      </c>
      <c r="K34" s="303"/>
      <c r="L34" s="302">
        <v>0.39281945287190417</v>
      </c>
      <c r="M34" s="302">
        <v>0.12462335288356828</v>
      </c>
      <c r="N34" s="302">
        <v>2.1298772079396944E-2</v>
      </c>
      <c r="O34" s="302">
        <f t="shared" si="26"/>
        <v>0.53874157783486931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2.4081471277047988</v>
      </c>
      <c r="C36" s="311">
        <f t="shared" ref="C36:O36" si="27">SUM(C26:C34)</f>
        <v>0.46524047403760194</v>
      </c>
      <c r="D36" s="311">
        <f t="shared" si="27"/>
        <v>0.95061239825759436</v>
      </c>
      <c r="E36" s="311">
        <f t="shared" si="27"/>
        <v>3.8239999999999954</v>
      </c>
      <c r="F36" s="311"/>
      <c r="G36" s="311">
        <f t="shared" si="27"/>
        <v>2.6610755219060755</v>
      </c>
      <c r="H36" s="311">
        <f t="shared" si="27"/>
        <v>0.41109440238092931</v>
      </c>
      <c r="I36" s="311">
        <f t="shared" si="27"/>
        <v>0.81483007571299515</v>
      </c>
      <c r="J36" s="311">
        <f t="shared" si="27"/>
        <v>3.8869999999999991</v>
      </c>
      <c r="K36" s="311"/>
      <c r="L36" s="311">
        <f t="shared" si="27"/>
        <v>2.9621486967587582</v>
      </c>
      <c r="M36" s="311">
        <f t="shared" si="27"/>
        <v>0.38216456670711674</v>
      </c>
      <c r="N36" s="311">
        <f t="shared" si="27"/>
        <v>0.79568673653412381</v>
      </c>
      <c r="O36" s="311">
        <f t="shared" si="27"/>
        <v>4.1399999999999988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7.1521101113786192E-2</v>
      </c>
      <c r="C43" s="302">
        <v>2.583971049211015E-3</v>
      </c>
      <c r="D43" s="302">
        <v>2.7155777069637125E-2</v>
      </c>
      <c r="E43" s="302">
        <f>SUM(B43:D43)</f>
        <v>0.10126084923263433</v>
      </c>
      <c r="F43" s="303"/>
      <c r="G43" s="302">
        <v>7.7386525061686681E-2</v>
      </c>
      <c r="H43" s="302">
        <v>4.6510295844320903E-4</v>
      </c>
      <c r="I43" s="302">
        <v>6.2653979040695501E-2</v>
      </c>
      <c r="J43" s="302">
        <f>SUM(G43:I43)</f>
        <v>0.14050560706082538</v>
      </c>
      <c r="K43" s="303"/>
      <c r="L43" s="302">
        <v>6.5230206572233024E-2</v>
      </c>
      <c r="M43" s="302">
        <v>3.7344404953107663E-4</v>
      </c>
      <c r="N43" s="302">
        <v>5.6719562886712573E-2</v>
      </c>
      <c r="O43" s="302">
        <f>SUM(L43:N43)</f>
        <v>0.12232321350847666</v>
      </c>
    </row>
    <row r="44" spans="1:15" s="236" customFormat="1" x14ac:dyDescent="0.2">
      <c r="A44" s="237" t="str">
        <f>name!E$5</f>
        <v>Professional occupations</v>
      </c>
      <c r="B44" s="302">
        <v>4.4840443521636672E-2</v>
      </c>
      <c r="C44" s="302">
        <v>5.4731198846329791E-3</v>
      </c>
      <c r="D44" s="302">
        <v>1.2988329854566079E-2</v>
      </c>
      <c r="E44" s="302">
        <f t="shared" ref="E44:E51" si="28">SUM(B44:D44)</f>
        <v>6.3301893260835726E-2</v>
      </c>
      <c r="F44" s="303"/>
      <c r="G44" s="302">
        <v>5.5496212552175052E-2</v>
      </c>
      <c r="H44" s="302">
        <v>1.4903869381901606E-3</v>
      </c>
      <c r="I44" s="302">
        <v>2.2774819740187639E-2</v>
      </c>
      <c r="J44" s="302">
        <f t="shared" ref="J44:J46" si="29">SUM(G44:I44)</f>
        <v>7.9761419230552855E-2</v>
      </c>
      <c r="K44" s="303"/>
      <c r="L44" s="302">
        <v>5.039389456475956E-2</v>
      </c>
      <c r="M44" s="302">
        <v>9.5534405749112016E-4</v>
      </c>
      <c r="N44" s="302">
        <v>5.5001298367816894E-3</v>
      </c>
      <c r="O44" s="302">
        <f t="shared" ref="O44:O51" si="30">SUM(L44:N44)</f>
        <v>5.6849368459032372E-2</v>
      </c>
    </row>
    <row r="45" spans="1:15" s="236" customFormat="1" x14ac:dyDescent="0.2">
      <c r="A45" s="237" t="str">
        <f>name!E$6</f>
        <v>Associate professional occupations</v>
      </c>
      <c r="B45" s="302">
        <v>3.6280750424499353E-2</v>
      </c>
      <c r="C45" s="302">
        <v>3.3035416470279292E-3</v>
      </c>
      <c r="D45" s="302">
        <v>6.2280448852637758E-3</v>
      </c>
      <c r="E45" s="302">
        <f t="shared" si="28"/>
        <v>4.5812336956791058E-2</v>
      </c>
      <c r="F45" s="303"/>
      <c r="G45" s="302">
        <v>4.141658681704094E-2</v>
      </c>
      <c r="H45" s="302">
        <v>9.5451943775542612E-4</v>
      </c>
      <c r="I45" s="302">
        <v>1.0367843129393197E-2</v>
      </c>
      <c r="J45" s="302">
        <f t="shared" si="29"/>
        <v>5.2738949384189562E-2</v>
      </c>
      <c r="K45" s="303"/>
      <c r="L45" s="302">
        <v>3.4723606861627718E-2</v>
      </c>
      <c r="M45" s="302">
        <v>7.4708966431459134E-4</v>
      </c>
      <c r="N45" s="302">
        <v>4.9096381950477401E-3</v>
      </c>
      <c r="O45" s="302">
        <f t="shared" si="30"/>
        <v>4.0380334720990049E-2</v>
      </c>
    </row>
    <row r="46" spans="1:15" s="236" customFormat="1" x14ac:dyDescent="0.2">
      <c r="A46" s="237" t="str">
        <f>name!E$7</f>
        <v>Administrative and secretarial occupations</v>
      </c>
      <c r="B46" s="302">
        <v>3.7289310526748172E-2</v>
      </c>
      <c r="C46" s="302">
        <v>4.6060826366079036E-3</v>
      </c>
      <c r="D46" s="302">
        <v>3.775488171499477E-3</v>
      </c>
      <c r="E46" s="302">
        <f t="shared" si="28"/>
        <v>4.567088133485555E-2</v>
      </c>
      <c r="F46" s="303"/>
      <c r="G46" s="302">
        <v>4.0322379638017852E-2</v>
      </c>
      <c r="H46" s="302">
        <v>1.951829628116039E-3</v>
      </c>
      <c r="I46" s="302">
        <v>5.8842828538436332E-3</v>
      </c>
      <c r="J46" s="302">
        <f t="shared" si="29"/>
        <v>4.8158492119977525E-2</v>
      </c>
      <c r="K46" s="303"/>
      <c r="L46" s="302">
        <v>3.4586007341847941E-2</v>
      </c>
      <c r="M46" s="302">
        <v>9.7862224210540512E-4</v>
      </c>
      <c r="N46" s="302">
        <v>6.1269552675085014E-3</v>
      </c>
      <c r="O46" s="302">
        <f t="shared" si="30"/>
        <v>4.1691584851461849E-2</v>
      </c>
    </row>
    <row r="47" spans="1:15" s="236" customFormat="1" x14ac:dyDescent="0.2">
      <c r="A47" s="237" t="str">
        <f>name!E$8</f>
        <v>Skilled trades occupations</v>
      </c>
      <c r="B47" s="302">
        <v>7.2567073158070816E-2</v>
      </c>
      <c r="C47" s="302">
        <v>5.3071625573116992E-3</v>
      </c>
      <c r="D47" s="302">
        <v>2.6093152681262045E-2</v>
      </c>
      <c r="E47" s="302">
        <f t="shared" si="28"/>
        <v>0.10396738839664456</v>
      </c>
      <c r="F47" s="303"/>
      <c r="G47" s="302">
        <v>5.7210738246496307E-2</v>
      </c>
      <c r="H47" s="302">
        <v>9.0877398843444441E-4</v>
      </c>
      <c r="I47" s="302">
        <v>3.31336795131505E-2</v>
      </c>
      <c r="J47" s="302">
        <f>SUM(G47:I47)</f>
        <v>9.1253191748081247E-2</v>
      </c>
      <c r="K47" s="303"/>
      <c r="L47" s="302">
        <v>3.7522789861518503E-2</v>
      </c>
      <c r="M47" s="302">
        <v>7.3594288991690022E-4</v>
      </c>
      <c r="N47" s="302">
        <v>1.0945268323891342E-2</v>
      </c>
      <c r="O47" s="302">
        <f t="shared" si="30"/>
        <v>4.9204001075326742E-2</v>
      </c>
    </row>
    <row r="48" spans="1:15" s="236" customFormat="1" x14ac:dyDescent="0.2">
      <c r="A48" s="237" t="str">
        <f>name!E$9</f>
        <v>Caring, leisure and other service occupations</v>
      </c>
      <c r="B48" s="302">
        <v>2.7301303934321626E-3</v>
      </c>
      <c r="C48" s="302">
        <v>6.7127744243011293E-3</v>
      </c>
      <c r="D48" s="302">
        <v>8.6025751606168233E-4</v>
      </c>
      <c r="E48" s="302">
        <f t="shared" si="28"/>
        <v>1.0303162333794975E-2</v>
      </c>
      <c r="F48" s="303"/>
      <c r="G48" s="302">
        <v>2.8954750778749888E-3</v>
      </c>
      <c r="H48" s="302">
        <v>3.3336006959662559E-3</v>
      </c>
      <c r="I48" s="302">
        <v>1.527480371003223E-3</v>
      </c>
      <c r="J48" s="302">
        <f t="shared" ref="J48:J51" si="31">SUM(G48:I48)</f>
        <v>7.7565561448444684E-3</v>
      </c>
      <c r="K48" s="303"/>
      <c r="L48" s="302">
        <v>2.5602921078808159E-3</v>
      </c>
      <c r="M48" s="302">
        <v>2.3007497518100759E-3</v>
      </c>
      <c r="N48" s="302">
        <v>1.7480352331534367E-3</v>
      </c>
      <c r="O48" s="302">
        <f t="shared" si="30"/>
        <v>6.6090770928443282E-3</v>
      </c>
    </row>
    <row r="49" spans="1:15" s="236" customFormat="1" x14ac:dyDescent="0.2">
      <c r="A49" s="237" t="str">
        <f>name!E$10</f>
        <v>Sales and customer service occupations</v>
      </c>
      <c r="B49" s="302">
        <v>1.137112342152803E-2</v>
      </c>
      <c r="C49" s="302">
        <v>7.2942191565014344E-3</v>
      </c>
      <c r="D49" s="302">
        <v>1.5552118039824563E-3</v>
      </c>
      <c r="E49" s="302">
        <f t="shared" si="28"/>
        <v>2.0220554382011924E-2</v>
      </c>
      <c r="F49" s="303"/>
      <c r="G49" s="302">
        <v>1.121733137770321E-2</v>
      </c>
      <c r="H49" s="302">
        <v>1.9283190078307401E-3</v>
      </c>
      <c r="I49" s="302">
        <v>2.6648507405775861E-3</v>
      </c>
      <c r="J49" s="302">
        <f t="shared" si="31"/>
        <v>1.5810501126111536E-2</v>
      </c>
      <c r="K49" s="303"/>
      <c r="L49" s="302">
        <v>1.0441554580654032E-2</v>
      </c>
      <c r="M49" s="302">
        <v>1.1445985573704063E-3</v>
      </c>
      <c r="N49" s="302">
        <v>2.5474901284866592E-3</v>
      </c>
      <c r="O49" s="302">
        <f t="shared" si="30"/>
        <v>1.4133643266511099E-2</v>
      </c>
    </row>
    <row r="50" spans="1:15" s="236" customFormat="1" x14ac:dyDescent="0.2">
      <c r="A50" s="237" t="str">
        <f>name!E$11</f>
        <v>Process, plant and machine operatives</v>
      </c>
      <c r="B50" s="302">
        <v>6.8891185543207223E-2</v>
      </c>
      <c r="C50" s="302">
        <v>9.7018347245110114E-3</v>
      </c>
      <c r="D50" s="302">
        <v>1.8164330406881164E-2</v>
      </c>
      <c r="E50" s="302">
        <f t="shared" si="28"/>
        <v>9.6757350674599396E-2</v>
      </c>
      <c r="F50" s="303"/>
      <c r="G50" s="302">
        <v>5.8135414771863451E-2</v>
      </c>
      <c r="H50" s="302">
        <v>7.9471647536459675E-4</v>
      </c>
      <c r="I50" s="302">
        <v>3.8774130196893374E-2</v>
      </c>
      <c r="J50" s="302">
        <f t="shared" si="31"/>
        <v>9.7704261444121421E-2</v>
      </c>
      <c r="K50" s="303"/>
      <c r="L50" s="302">
        <v>4.5821200538603481E-2</v>
      </c>
      <c r="M50" s="302">
        <v>8.9118187208669128E-4</v>
      </c>
      <c r="N50" s="302">
        <v>4.6672031516251884E-2</v>
      </c>
      <c r="O50" s="302">
        <f t="shared" si="30"/>
        <v>9.338441392694205E-2</v>
      </c>
    </row>
    <row r="51" spans="1:15" s="236" customFormat="1" x14ac:dyDescent="0.2">
      <c r="A51" s="237" t="str">
        <f>name!E$12</f>
        <v>Elementary occupations</v>
      </c>
      <c r="B51" s="302">
        <v>7.5896163764388432E-3</v>
      </c>
      <c r="C51" s="302">
        <v>8.2761105916740359E-3</v>
      </c>
      <c r="D51" s="302">
        <v>5.8398564597188507E-3</v>
      </c>
      <c r="E51" s="302">
        <f t="shared" si="28"/>
        <v>2.1705583427831729E-2</v>
      </c>
      <c r="F51" s="303"/>
      <c r="G51" s="302">
        <v>6.2480493283719428E-3</v>
      </c>
      <c r="H51" s="302">
        <v>2.7470082957469777E-3</v>
      </c>
      <c r="I51" s="302">
        <v>9.3159641171764521E-3</v>
      </c>
      <c r="J51" s="302">
        <f t="shared" si="31"/>
        <v>1.8311021741295373E-2</v>
      </c>
      <c r="K51" s="303"/>
      <c r="L51" s="302">
        <v>5.1956950965291277E-3</v>
      </c>
      <c r="M51" s="302">
        <v>4.6948090937632336E-3</v>
      </c>
      <c r="N51" s="302">
        <v>9.5338589081231263E-3</v>
      </c>
      <c r="O51" s="302">
        <f t="shared" si="30"/>
        <v>1.9424363098415488E-2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0.35308073447934746</v>
      </c>
      <c r="C53" s="311">
        <f t="shared" ref="C53:E53" si="32">SUM(C43:C51)</f>
        <v>5.3258816671779133E-2</v>
      </c>
      <c r="D53" s="311">
        <f t="shared" si="32"/>
        <v>0.10266044884887264</v>
      </c>
      <c r="E53" s="311">
        <f t="shared" si="32"/>
        <v>0.50899999999999923</v>
      </c>
      <c r="F53" s="311"/>
      <c r="G53" s="311">
        <f t="shared" ref="G53:J53" si="33">SUM(G43:G51)</f>
        <v>0.35032871287123035</v>
      </c>
      <c r="H53" s="311">
        <f t="shared" si="33"/>
        <v>1.4574257425847852E-2</v>
      </c>
      <c r="I53" s="311">
        <f t="shared" si="33"/>
        <v>0.18709702970292111</v>
      </c>
      <c r="J53" s="311">
        <f t="shared" si="33"/>
        <v>0.55199999999999938</v>
      </c>
      <c r="K53" s="311"/>
      <c r="L53" s="311">
        <f t="shared" ref="L53:O53" si="34">SUM(L43:L51)</f>
        <v>0.28647524752565418</v>
      </c>
      <c r="M53" s="311">
        <f t="shared" si="34"/>
        <v>1.2821782178389501E-2</v>
      </c>
      <c r="N53" s="311">
        <f t="shared" si="34"/>
        <v>0.14470297029595697</v>
      </c>
      <c r="O53" s="311">
        <f t="shared" si="34"/>
        <v>0.44400000000000067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0.16941277026561061</v>
      </c>
      <c r="C60" s="302">
        <v>1.3256752321858151E-2</v>
      </c>
      <c r="D60" s="302">
        <v>2.5087789316463407E-2</v>
      </c>
      <c r="E60" s="302">
        <f>SUM(B60:D60)</f>
        <v>0.20775731190393218</v>
      </c>
      <c r="F60" s="303"/>
      <c r="G60" s="302">
        <v>0.26372466558847596</v>
      </c>
      <c r="H60" s="302">
        <v>3.9066892714151924E-2</v>
      </c>
      <c r="I60" s="302">
        <v>2.6631017197105557E-2</v>
      </c>
      <c r="J60" s="302">
        <f>SUM(G60:I60)</f>
        <v>0.32942257549973342</v>
      </c>
      <c r="K60" s="303"/>
      <c r="L60" s="302">
        <v>0.29641235223049767</v>
      </c>
      <c r="M60" s="302">
        <v>3.9340561212767571E-2</v>
      </c>
      <c r="N60" s="302">
        <v>3.0310321137367133E-2</v>
      </c>
      <c r="O60" s="302">
        <f>SUM(L60:N60)</f>
        <v>0.36606323458063239</v>
      </c>
    </row>
    <row r="61" spans="1:15" s="236" customFormat="1" x14ac:dyDescent="0.2">
      <c r="A61" s="237" t="str">
        <f>name!E$5</f>
        <v>Professional occupations</v>
      </c>
      <c r="B61" s="302">
        <v>0.14646352144703434</v>
      </c>
      <c r="C61" s="302">
        <v>6.8985451945545225E-3</v>
      </c>
      <c r="D61" s="302">
        <v>1.0469260686679138E-2</v>
      </c>
      <c r="E61" s="302">
        <f t="shared" ref="E61:E68" si="35">SUM(B61:D61)</f>
        <v>0.16383132732826799</v>
      </c>
      <c r="F61" s="303"/>
      <c r="G61" s="302">
        <v>0.26207335514737917</v>
      </c>
      <c r="H61" s="302">
        <v>2.1277899304150211E-2</v>
      </c>
      <c r="I61" s="302">
        <v>1.1884148341613159E-2</v>
      </c>
      <c r="J61" s="302">
        <f t="shared" ref="J61:J63" si="36">SUM(G61:I61)</f>
        <v>0.29523540279314253</v>
      </c>
      <c r="K61" s="303"/>
      <c r="L61" s="302">
        <v>0.42179680596634977</v>
      </c>
      <c r="M61" s="302">
        <v>1.9534402293938897E-2</v>
      </c>
      <c r="N61" s="302">
        <v>8.6922194887941017E-3</v>
      </c>
      <c r="O61" s="302">
        <f t="shared" ref="O61:O68" si="37">SUM(L61:N61)</f>
        <v>0.45002342774908277</v>
      </c>
    </row>
    <row r="62" spans="1:15" s="236" customFormat="1" x14ac:dyDescent="0.2">
      <c r="A62" s="237" t="str">
        <f>name!E$6</f>
        <v>Associate professional occupations</v>
      </c>
      <c r="B62" s="302">
        <v>0.19290119805901179</v>
      </c>
      <c r="C62" s="302">
        <v>1.5008539465089232E-2</v>
      </c>
      <c r="D62" s="302">
        <v>8.3316789310133917E-3</v>
      </c>
      <c r="E62" s="302">
        <f t="shared" si="35"/>
        <v>0.21624141645511441</v>
      </c>
      <c r="F62" s="303"/>
      <c r="G62" s="302">
        <v>0.30550325115852522</v>
      </c>
      <c r="H62" s="302">
        <v>3.8722147859289964E-2</v>
      </c>
      <c r="I62" s="302">
        <v>7.3046358988420055E-3</v>
      </c>
      <c r="J62" s="302">
        <f t="shared" si="36"/>
        <v>0.35153003491665719</v>
      </c>
      <c r="K62" s="303"/>
      <c r="L62" s="302">
        <v>0.39832625586227965</v>
      </c>
      <c r="M62" s="302">
        <v>3.3498638309418668E-2</v>
      </c>
      <c r="N62" s="302">
        <v>5.7379996212601585E-3</v>
      </c>
      <c r="O62" s="302">
        <f t="shared" si="37"/>
        <v>0.43756289379295848</v>
      </c>
    </row>
    <row r="63" spans="1:15" s="236" customFormat="1" x14ac:dyDescent="0.2">
      <c r="A63" s="237" t="str">
        <f>name!E$7</f>
        <v>Administrative and secretarial occupations</v>
      </c>
      <c r="B63" s="302">
        <v>0.13989420661327862</v>
      </c>
      <c r="C63" s="302">
        <v>3.4936734339642436E-2</v>
      </c>
      <c r="D63" s="302">
        <v>5.9802390684136411E-3</v>
      </c>
      <c r="E63" s="302">
        <f t="shared" si="35"/>
        <v>0.1808111800213347</v>
      </c>
      <c r="F63" s="303"/>
      <c r="G63" s="302">
        <v>0.18569790589486285</v>
      </c>
      <c r="H63" s="302">
        <v>7.1082143539129714E-2</v>
      </c>
      <c r="I63" s="302">
        <v>4.8928952107913804E-3</v>
      </c>
      <c r="J63" s="302">
        <f t="shared" si="36"/>
        <v>0.26167294464478397</v>
      </c>
      <c r="K63" s="303"/>
      <c r="L63" s="302">
        <v>0.23551656736840867</v>
      </c>
      <c r="M63" s="302">
        <v>4.4714138878825055E-2</v>
      </c>
      <c r="N63" s="302">
        <v>3.4062407836245793E-3</v>
      </c>
      <c r="O63" s="302">
        <f t="shared" si="37"/>
        <v>0.28363694703085829</v>
      </c>
    </row>
    <row r="64" spans="1:15" s="236" customFormat="1" x14ac:dyDescent="0.2">
      <c r="A64" s="237" t="str">
        <f>name!E$8</f>
        <v>Skilled trades occupations</v>
      </c>
      <c r="B64" s="302">
        <v>0.18570033909653744</v>
      </c>
      <c r="C64" s="302">
        <v>1.1121200146935326E-2</v>
      </c>
      <c r="D64" s="302">
        <v>4.6753163528871169E-2</v>
      </c>
      <c r="E64" s="302">
        <f t="shared" si="35"/>
        <v>0.24357470277234394</v>
      </c>
      <c r="F64" s="303"/>
      <c r="G64" s="302">
        <v>0.19856486231896564</v>
      </c>
      <c r="H64" s="302">
        <v>1.5550659956208484E-2</v>
      </c>
      <c r="I64" s="302">
        <v>3.6685453089131986E-2</v>
      </c>
      <c r="J64" s="302">
        <f>SUM(G64:I64)</f>
        <v>0.25080097536430612</v>
      </c>
      <c r="K64" s="303"/>
      <c r="L64" s="302">
        <v>0.19921191626463114</v>
      </c>
      <c r="M64" s="302">
        <v>9.3422476585037686E-3</v>
      </c>
      <c r="N64" s="302">
        <v>3.0255877780915996E-2</v>
      </c>
      <c r="O64" s="302">
        <f t="shared" si="37"/>
        <v>0.2388100417040509</v>
      </c>
    </row>
    <row r="65" spans="1:15" s="236" customFormat="1" x14ac:dyDescent="0.2">
      <c r="A65" s="237" t="str">
        <f>name!E$9</f>
        <v>Caring, leisure and other service occupations</v>
      </c>
      <c r="B65" s="302">
        <v>1.4600271432393726E-2</v>
      </c>
      <c r="C65" s="302">
        <v>4.0157282313784751E-3</v>
      </c>
      <c r="D65" s="302">
        <v>3.3978691646240427E-3</v>
      </c>
      <c r="E65" s="302">
        <f t="shared" si="35"/>
        <v>2.2013868828396243E-2</v>
      </c>
      <c r="F65" s="303"/>
      <c r="G65" s="302">
        <v>2.2111791918943659E-2</v>
      </c>
      <c r="H65" s="302">
        <v>9.204054562843754E-3</v>
      </c>
      <c r="I65" s="302">
        <v>4.0643749062982543E-3</v>
      </c>
      <c r="J65" s="302">
        <f t="shared" ref="J65:J68" si="38">SUM(G65:I65)</f>
        <v>3.5380221388085664E-2</v>
      </c>
      <c r="K65" s="303"/>
      <c r="L65" s="302">
        <v>2.6063001230512049E-2</v>
      </c>
      <c r="M65" s="302">
        <v>6.4233591230416177E-3</v>
      </c>
      <c r="N65" s="302">
        <v>4.8325377142798762E-3</v>
      </c>
      <c r="O65" s="302">
        <f t="shared" si="37"/>
        <v>3.7318898067833541E-2</v>
      </c>
    </row>
    <row r="66" spans="1:15" s="236" customFormat="1" x14ac:dyDescent="0.2">
      <c r="A66" s="237" t="str">
        <f>name!E$10</f>
        <v>Sales and customer service occupations</v>
      </c>
      <c r="B66" s="302">
        <v>5.274829592870682E-2</v>
      </c>
      <c r="C66" s="302">
        <v>4.2755262186976305E-2</v>
      </c>
      <c r="D66" s="302">
        <v>8.0088413075798167E-3</v>
      </c>
      <c r="E66" s="302">
        <f t="shared" si="35"/>
        <v>0.10351239942326293</v>
      </c>
      <c r="F66" s="303"/>
      <c r="G66" s="302">
        <v>6.9532783184480751E-2</v>
      </c>
      <c r="H66" s="302">
        <v>7.998359577248966E-2</v>
      </c>
      <c r="I66" s="302">
        <v>8.481530958754778E-3</v>
      </c>
      <c r="J66" s="302">
        <f t="shared" si="38"/>
        <v>0.15799790991572518</v>
      </c>
      <c r="K66" s="303"/>
      <c r="L66" s="302">
        <v>9.2165161451887134E-2</v>
      </c>
      <c r="M66" s="302">
        <v>8.4635563110035061E-2</v>
      </c>
      <c r="N66" s="302">
        <v>1.1107084783714643E-2</v>
      </c>
      <c r="O66" s="302">
        <f t="shared" si="37"/>
        <v>0.18790780934563683</v>
      </c>
    </row>
    <row r="67" spans="1:15" s="236" customFormat="1" x14ac:dyDescent="0.2">
      <c r="A67" s="237" t="str">
        <f>name!E$11</f>
        <v>Process, plant and machine operatives</v>
      </c>
      <c r="B67" s="302">
        <v>0.30454783301268706</v>
      </c>
      <c r="C67" s="302">
        <v>2.4660994518094833E-2</v>
      </c>
      <c r="D67" s="302">
        <v>1.8076883365147088E-2</v>
      </c>
      <c r="E67" s="302">
        <f t="shared" si="35"/>
        <v>0.34728571089592897</v>
      </c>
      <c r="F67" s="303"/>
      <c r="G67" s="302">
        <v>0.34350264344027187</v>
      </c>
      <c r="H67" s="302">
        <v>4.0946249415243892E-2</v>
      </c>
      <c r="I67" s="302">
        <v>1.742775390672285E-2</v>
      </c>
      <c r="J67" s="302">
        <f t="shared" si="38"/>
        <v>0.40187664676223861</v>
      </c>
      <c r="K67" s="303"/>
      <c r="L67" s="302">
        <v>0.316062238585542</v>
      </c>
      <c r="M67" s="302">
        <v>6.6521039251125361E-2</v>
      </c>
      <c r="N67" s="302">
        <v>3.8407611053220263E-2</v>
      </c>
      <c r="O67" s="302">
        <f t="shared" si="37"/>
        <v>0.42099088888988762</v>
      </c>
    </row>
    <row r="68" spans="1:15" s="236" customFormat="1" x14ac:dyDescent="0.2">
      <c r="A68" s="237" t="str">
        <f>name!E$12</f>
        <v>Elementary occupations</v>
      </c>
      <c r="B68" s="302">
        <v>0.17841606226019538</v>
      </c>
      <c r="C68" s="302">
        <v>5.711781358449252E-2</v>
      </c>
      <c r="D68" s="302">
        <v>1.2438206526729681E-2</v>
      </c>
      <c r="E68" s="302">
        <f t="shared" si="35"/>
        <v>0.2479720823714176</v>
      </c>
      <c r="F68" s="303"/>
      <c r="G68" s="302">
        <v>0.19224207676385102</v>
      </c>
      <c r="H68" s="302">
        <v>9.7703469316900965E-2</v>
      </c>
      <c r="I68" s="302">
        <v>6.1377426345783715E-3</v>
      </c>
      <c r="J68" s="302">
        <f t="shared" si="38"/>
        <v>0.29608328871533035</v>
      </c>
      <c r="K68" s="303"/>
      <c r="L68" s="302">
        <v>0.22683059099827824</v>
      </c>
      <c r="M68" s="302">
        <v>0.18324846674751508</v>
      </c>
      <c r="N68" s="302">
        <v>2.2606801093262428E-2</v>
      </c>
      <c r="O68" s="302">
        <f t="shared" si="37"/>
        <v>0.43268585883905575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1.3846844981154558</v>
      </c>
      <c r="C70" s="311">
        <f t="shared" ref="C70:E70" si="39">SUM(C60:C68)</f>
        <v>0.2097715699890218</v>
      </c>
      <c r="D70" s="311">
        <f t="shared" si="39"/>
        <v>0.13854393189552139</v>
      </c>
      <c r="E70" s="311">
        <f t="shared" si="39"/>
        <v>1.7329999999999988</v>
      </c>
      <c r="F70" s="311"/>
      <c r="G70" s="311">
        <f t="shared" ref="G70:J70" si="40">SUM(G60:G68)</f>
        <v>1.8429533354157563</v>
      </c>
      <c r="H70" s="311">
        <f t="shared" si="40"/>
        <v>0.41353711244040858</v>
      </c>
      <c r="I70" s="311">
        <f t="shared" si="40"/>
        <v>0.12350955214383834</v>
      </c>
      <c r="J70" s="311">
        <f t="shared" si="40"/>
        <v>2.380000000000003</v>
      </c>
      <c r="K70" s="311"/>
      <c r="L70" s="311">
        <f t="shared" ref="L70:O70" si="41">SUM(L60:L68)</f>
        <v>2.2123848899583867</v>
      </c>
      <c r="M70" s="311">
        <f t="shared" si="41"/>
        <v>0.48725841658517111</v>
      </c>
      <c r="N70" s="311">
        <f t="shared" si="41"/>
        <v>0.15535669345643918</v>
      </c>
      <c r="O70" s="311">
        <f t="shared" si="41"/>
        <v>2.8549999999999969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0.85790439280719499</v>
      </c>
      <c r="C77" s="302">
        <v>4.4129880804595213E-2</v>
      </c>
      <c r="D77" s="302">
        <v>9.6302130619780602E-2</v>
      </c>
      <c r="E77" s="302">
        <f>SUM(B77:D77)</f>
        <v>0.99833640423157077</v>
      </c>
      <c r="F77" s="303"/>
      <c r="G77" s="302">
        <v>1.0073268598942409</v>
      </c>
      <c r="H77" s="302">
        <v>7.2578874954423209E-2</v>
      </c>
      <c r="I77" s="302">
        <v>0.11195541548664076</v>
      </c>
      <c r="J77" s="302">
        <f>SUM(G77:I77)</f>
        <v>1.1918611503353047</v>
      </c>
      <c r="K77" s="303"/>
      <c r="L77" s="302">
        <v>0.67783237037650002</v>
      </c>
      <c r="M77" s="302">
        <v>6.6612689706145867E-2</v>
      </c>
      <c r="N77" s="302">
        <v>0.10073279817154229</v>
      </c>
      <c r="O77" s="302">
        <f>SUM(L77:N77)</f>
        <v>0.84517785825418823</v>
      </c>
    </row>
    <row r="78" spans="1:15" s="236" customFormat="1" x14ac:dyDescent="0.2">
      <c r="A78" s="237" t="str">
        <f>name!E$5</f>
        <v>Professional occupations</v>
      </c>
      <c r="B78" s="302">
        <v>1.2596114514701808</v>
      </c>
      <c r="C78" s="302">
        <v>3.4482867502713732E-2</v>
      </c>
      <c r="D78" s="302">
        <v>6.1025868880667904E-2</v>
      </c>
      <c r="E78" s="302">
        <f t="shared" ref="E78:E85" si="42">SUM(B78:D78)</f>
        <v>1.3551201878535626</v>
      </c>
      <c r="F78" s="303"/>
      <c r="G78" s="302">
        <v>1.702992222107266</v>
      </c>
      <c r="H78" s="302">
        <v>5.835494959728954E-2</v>
      </c>
      <c r="I78" s="302">
        <v>6.6784285071459171E-2</v>
      </c>
      <c r="J78" s="302">
        <f t="shared" ref="J78:J80" si="43">SUM(G78:I78)</f>
        <v>1.8281314567760147</v>
      </c>
      <c r="K78" s="303"/>
      <c r="L78" s="302">
        <v>1.5335070488434903</v>
      </c>
      <c r="M78" s="302">
        <v>4.9442103463052604E-2</v>
      </c>
      <c r="N78" s="302">
        <v>4.2159733286626332E-2</v>
      </c>
      <c r="O78" s="302">
        <f t="shared" ref="O78:O85" si="44">SUM(L78:N78)</f>
        <v>1.6251088855931692</v>
      </c>
    </row>
    <row r="79" spans="1:15" s="236" customFormat="1" x14ac:dyDescent="0.2">
      <c r="A79" s="237" t="str">
        <f>name!E$6</f>
        <v>Associate professional occupations</v>
      </c>
      <c r="B79" s="302">
        <v>0.78539443758406291</v>
      </c>
      <c r="C79" s="302">
        <v>3.9136805553493803E-2</v>
      </c>
      <c r="D79" s="302">
        <v>4.8700758475892086E-2</v>
      </c>
      <c r="E79" s="302">
        <f t="shared" si="42"/>
        <v>0.87323200161344872</v>
      </c>
      <c r="F79" s="303"/>
      <c r="G79" s="302">
        <v>0.96778043993330753</v>
      </c>
      <c r="H79" s="302">
        <v>5.7773642100485662E-2</v>
      </c>
      <c r="I79" s="302">
        <v>4.9742802839080044E-2</v>
      </c>
      <c r="J79" s="302">
        <f t="shared" si="43"/>
        <v>1.0752968848728732</v>
      </c>
      <c r="K79" s="303"/>
      <c r="L79" s="302">
        <v>0.69453271810652817</v>
      </c>
      <c r="M79" s="302">
        <v>4.0988746611021948E-2</v>
      </c>
      <c r="N79" s="302">
        <v>3.6044655814770274E-2</v>
      </c>
      <c r="O79" s="302">
        <f t="shared" si="44"/>
        <v>0.77156612053232032</v>
      </c>
    </row>
    <row r="80" spans="1:15" s="236" customFormat="1" x14ac:dyDescent="0.2">
      <c r="A80" s="237" t="str">
        <f>name!E$7</f>
        <v>Administrative and secretarial occupations</v>
      </c>
      <c r="B80" s="302">
        <v>0.33134862488424721</v>
      </c>
      <c r="C80" s="302">
        <v>0.10321327886060493</v>
      </c>
      <c r="D80" s="302">
        <v>2.0366306264069121E-2</v>
      </c>
      <c r="E80" s="302">
        <f t="shared" si="42"/>
        <v>0.45492821000892125</v>
      </c>
      <c r="F80" s="303"/>
      <c r="G80" s="302">
        <v>0.33999306156232723</v>
      </c>
      <c r="H80" s="302">
        <v>0.13120136274766855</v>
      </c>
      <c r="I80" s="302">
        <v>2.1166394288684134E-2</v>
      </c>
      <c r="J80" s="302">
        <f t="shared" si="43"/>
        <v>0.49236081859867992</v>
      </c>
      <c r="K80" s="303"/>
      <c r="L80" s="302">
        <v>0.25171839477645402</v>
      </c>
      <c r="M80" s="302">
        <v>7.7444001159224812E-2</v>
      </c>
      <c r="N80" s="302">
        <v>1.4508819345139739E-2</v>
      </c>
      <c r="O80" s="302">
        <f t="shared" si="44"/>
        <v>0.34367121528081862</v>
      </c>
    </row>
    <row r="81" spans="1:15" s="236" customFormat="1" x14ac:dyDescent="0.2">
      <c r="A81" s="237" t="str">
        <f>name!E$8</f>
        <v>Skilled trades occupations</v>
      </c>
      <c r="B81" s="302">
        <v>0.81279663889286646</v>
      </c>
      <c r="C81" s="302">
        <v>3.4469159145042172E-2</v>
      </c>
      <c r="D81" s="302">
        <v>8.4184419568383656E-2</v>
      </c>
      <c r="E81" s="302">
        <f t="shared" si="42"/>
        <v>0.93145021760629221</v>
      </c>
      <c r="F81" s="303"/>
      <c r="G81" s="302">
        <v>0.67629411919544957</v>
      </c>
      <c r="H81" s="302">
        <v>2.6324647676704352E-2</v>
      </c>
      <c r="I81" s="302">
        <v>5.7722461940222299E-2</v>
      </c>
      <c r="J81" s="302">
        <f>SUM(G81:I81)</f>
        <v>0.76034122881237631</v>
      </c>
      <c r="K81" s="303"/>
      <c r="L81" s="302">
        <v>0.40768244531315173</v>
      </c>
      <c r="M81" s="302">
        <v>2.2667091649678346E-2</v>
      </c>
      <c r="N81" s="302">
        <v>5.7951941873102777E-2</v>
      </c>
      <c r="O81" s="302">
        <f t="shared" si="44"/>
        <v>0.48830147883593283</v>
      </c>
    </row>
    <row r="82" spans="1:15" s="236" customFormat="1" x14ac:dyDescent="0.2">
      <c r="A82" s="237" t="str">
        <f>name!E$9</f>
        <v>Caring, leisure and other service occupations</v>
      </c>
      <c r="B82" s="302">
        <v>7.2123849677015753E-2</v>
      </c>
      <c r="C82" s="302">
        <v>2.4361426010163802E-2</v>
      </c>
      <c r="D82" s="302">
        <v>1.2649084199907781E-2</v>
      </c>
      <c r="E82" s="302">
        <f t="shared" si="42"/>
        <v>0.10913435988708733</v>
      </c>
      <c r="F82" s="303"/>
      <c r="G82" s="302">
        <v>6.141533682626011E-2</v>
      </c>
      <c r="H82" s="302">
        <v>2.726133236853661E-2</v>
      </c>
      <c r="I82" s="302">
        <v>1.5837911510104084E-2</v>
      </c>
      <c r="J82" s="302">
        <f t="shared" ref="J82:J85" si="45">SUM(G82:I82)</f>
        <v>0.1045145807049008</v>
      </c>
      <c r="K82" s="303"/>
      <c r="L82" s="302">
        <v>4.1724900704742281E-2</v>
      </c>
      <c r="M82" s="302">
        <v>1.4781121252730475E-2</v>
      </c>
      <c r="N82" s="302">
        <v>1.8594250536838389E-2</v>
      </c>
      <c r="O82" s="302">
        <f t="shared" si="44"/>
        <v>7.5100272494311143E-2</v>
      </c>
    </row>
    <row r="83" spans="1:15" s="236" customFormat="1" x14ac:dyDescent="0.2">
      <c r="A83" s="237" t="str">
        <f>name!E$10</f>
        <v>Sales and customer service occupations</v>
      </c>
      <c r="B83" s="302">
        <v>0.12543619805727699</v>
      </c>
      <c r="C83" s="302">
        <v>3.8867177226736938E-2</v>
      </c>
      <c r="D83" s="302">
        <v>1.1982175844853784E-2</v>
      </c>
      <c r="E83" s="302">
        <f t="shared" si="42"/>
        <v>0.17628555112886771</v>
      </c>
      <c r="F83" s="303"/>
      <c r="G83" s="302">
        <v>0.12416012772468253</v>
      </c>
      <c r="H83" s="302">
        <v>4.8026662397411927E-2</v>
      </c>
      <c r="I83" s="302">
        <v>1.0011180545128543E-2</v>
      </c>
      <c r="J83" s="302">
        <f t="shared" si="45"/>
        <v>0.18219797066722299</v>
      </c>
      <c r="K83" s="303"/>
      <c r="L83" s="302">
        <v>9.2379938483161866E-2</v>
      </c>
      <c r="M83" s="302">
        <v>4.5245139911428367E-2</v>
      </c>
      <c r="N83" s="302">
        <v>7.0858448716639572E-3</v>
      </c>
      <c r="O83" s="302">
        <f t="shared" si="44"/>
        <v>0.14471092326625418</v>
      </c>
    </row>
    <row r="84" spans="1:15" s="236" customFormat="1" x14ac:dyDescent="0.2">
      <c r="A84" s="237" t="str">
        <f>name!E$11</f>
        <v>Process, plant and machine operatives</v>
      </c>
      <c r="B84" s="302">
        <v>0.32191711600622297</v>
      </c>
      <c r="C84" s="302">
        <v>3.9881308104314589E-2</v>
      </c>
      <c r="D84" s="302">
        <v>2.0829859024634374E-2</v>
      </c>
      <c r="E84" s="302">
        <f t="shared" si="42"/>
        <v>0.38262828313517189</v>
      </c>
      <c r="F84" s="303"/>
      <c r="G84" s="302">
        <v>0.24319948101869932</v>
      </c>
      <c r="H84" s="302">
        <v>4.2460302573966331E-2</v>
      </c>
      <c r="I84" s="302">
        <v>2.3322468191867358E-2</v>
      </c>
      <c r="J84" s="302">
        <f t="shared" si="45"/>
        <v>0.30898225178453298</v>
      </c>
      <c r="K84" s="303"/>
      <c r="L84" s="302">
        <v>0.14558568510057376</v>
      </c>
      <c r="M84" s="302">
        <v>2.9388513873523942E-2</v>
      </c>
      <c r="N84" s="302">
        <v>1.9819985699569491E-2</v>
      </c>
      <c r="O84" s="302">
        <f t="shared" si="44"/>
        <v>0.19479418467366721</v>
      </c>
    </row>
    <row r="85" spans="1:15" s="236" customFormat="1" x14ac:dyDescent="0.2">
      <c r="A85" s="237" t="str">
        <f>name!E$12</f>
        <v>Elementary occupations</v>
      </c>
      <c r="B85" s="302">
        <v>0.16260104523073882</v>
      </c>
      <c r="C85" s="302">
        <v>2.2451946963331616E-2</v>
      </c>
      <c r="D85" s="302">
        <v>1.4831792341007097E-2</v>
      </c>
      <c r="E85" s="302">
        <f t="shared" si="42"/>
        <v>0.19988478453507752</v>
      </c>
      <c r="F85" s="303"/>
      <c r="G85" s="302">
        <v>0.1227508465842629</v>
      </c>
      <c r="H85" s="302">
        <v>2.3768034401535413E-2</v>
      </c>
      <c r="I85" s="302">
        <v>1.0794776462302806E-2</v>
      </c>
      <c r="J85" s="302">
        <f t="shared" si="45"/>
        <v>0.15731365744810114</v>
      </c>
      <c r="K85" s="303"/>
      <c r="L85" s="302">
        <v>9.5253877474061457E-2</v>
      </c>
      <c r="M85" s="302">
        <v>3.2033245867217938E-2</v>
      </c>
      <c r="N85" s="302">
        <v>1.6281937728052753E-2</v>
      </c>
      <c r="O85" s="302">
        <f t="shared" si="44"/>
        <v>0.14356906106933215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4.7291337546098067</v>
      </c>
      <c r="C87" s="311">
        <f t="shared" ref="C87:E87" si="46">SUM(C77:C85)</f>
        <v>0.38099385017099674</v>
      </c>
      <c r="D87" s="311">
        <f t="shared" si="46"/>
        <v>0.37087239521919646</v>
      </c>
      <c r="E87" s="311">
        <f t="shared" si="46"/>
        <v>5.4809999999999999</v>
      </c>
      <c r="F87" s="311"/>
      <c r="G87" s="311">
        <f t="shared" ref="G87:J87" si="47">SUM(G77:G85)</f>
        <v>5.2459124948464959</v>
      </c>
      <c r="H87" s="311">
        <f t="shared" si="47"/>
        <v>0.4877498088180216</v>
      </c>
      <c r="I87" s="311">
        <f t="shared" si="47"/>
        <v>0.36733769633548924</v>
      </c>
      <c r="J87" s="311">
        <f t="shared" si="47"/>
        <v>6.101000000000008</v>
      </c>
      <c r="K87" s="311"/>
      <c r="L87" s="311">
        <f t="shared" ref="L87:O87" si="48">SUM(L77:L85)</f>
        <v>3.9402173791786637</v>
      </c>
      <c r="M87" s="311">
        <f t="shared" si="48"/>
        <v>0.37860265349402428</v>
      </c>
      <c r="N87" s="311">
        <f t="shared" si="48"/>
        <v>0.31317996732730602</v>
      </c>
      <c r="O87" s="311">
        <f t="shared" si="48"/>
        <v>4.6319999999999943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2.4776582109518661</v>
      </c>
      <c r="C94" s="302">
        <v>0.12377926149279407</v>
      </c>
      <c r="D94" s="302">
        <v>0.43683260205530527</v>
      </c>
      <c r="E94" s="302">
        <f>SUM(B94:D94)</f>
        <v>3.0382700744999651</v>
      </c>
      <c r="F94" s="303"/>
      <c r="G94" s="302">
        <v>2.82099798062454</v>
      </c>
      <c r="H94" s="302">
        <v>0.25411877190526849</v>
      </c>
      <c r="I94" s="302">
        <v>0.50182621758311163</v>
      </c>
      <c r="J94" s="302">
        <f>SUM(G94:I94)</f>
        <v>3.5769429701129205</v>
      </c>
      <c r="K94" s="303"/>
      <c r="L94" s="302">
        <v>2.1255127549375263</v>
      </c>
      <c r="M94" s="302">
        <v>0.23837850269989899</v>
      </c>
      <c r="N94" s="302">
        <v>0.44996465917719852</v>
      </c>
      <c r="O94" s="302">
        <f>SUM(L94:N94)</f>
        <v>2.813855916814624</v>
      </c>
    </row>
    <row r="95" spans="1:15" s="236" customFormat="1" x14ac:dyDescent="0.2">
      <c r="A95" s="237" t="str">
        <f>name!E$5</f>
        <v>Professional occupations</v>
      </c>
      <c r="B95" s="302">
        <v>3.1107176665438052</v>
      </c>
      <c r="C95" s="302">
        <v>0.1169944943416782</v>
      </c>
      <c r="D95" s="302">
        <v>0.27992577459842394</v>
      </c>
      <c r="E95" s="302">
        <f t="shared" ref="E95:E102" si="49">SUM(B95:D95)</f>
        <v>3.5076379354839076</v>
      </c>
      <c r="F95" s="303"/>
      <c r="G95" s="302">
        <v>4.0779136450236919</v>
      </c>
      <c r="H95" s="302">
        <v>0.22661244102868575</v>
      </c>
      <c r="I95" s="302">
        <v>0.27421557170716487</v>
      </c>
      <c r="J95" s="302">
        <f t="shared" ref="J95:J97" si="50">SUM(G95:I95)</f>
        <v>4.5787416577595428</v>
      </c>
      <c r="K95" s="303"/>
      <c r="L95" s="302">
        <v>4.0870313035367714</v>
      </c>
      <c r="M95" s="302">
        <v>0.2056852646815335</v>
      </c>
      <c r="N95" s="302">
        <v>0.16868469825306259</v>
      </c>
      <c r="O95" s="302">
        <f t="shared" ref="O95:O102" si="51">SUM(L95:N95)</f>
        <v>4.4614012664713671</v>
      </c>
    </row>
    <row r="96" spans="1:15" s="236" customFormat="1" x14ac:dyDescent="0.2">
      <c r="A96" s="237" t="str">
        <f>name!E$6</f>
        <v>Associate professional occupations</v>
      </c>
      <c r="B96" s="302">
        <v>2.3652951302954066</v>
      </c>
      <c r="C96" s="302">
        <v>0.15427364442228561</v>
      </c>
      <c r="D96" s="302">
        <v>0.36151671823973602</v>
      </c>
      <c r="E96" s="302">
        <f t="shared" si="49"/>
        <v>2.8810854929574283</v>
      </c>
      <c r="F96" s="303"/>
      <c r="G96" s="302">
        <v>2.7706678825885436</v>
      </c>
      <c r="H96" s="302">
        <v>0.22257967612880236</v>
      </c>
      <c r="I96" s="302">
        <v>0.26576402887906936</v>
      </c>
      <c r="J96" s="302">
        <f t="shared" si="50"/>
        <v>3.2590115875964152</v>
      </c>
      <c r="K96" s="303"/>
      <c r="L96" s="302">
        <v>2.2792511106136364</v>
      </c>
      <c r="M96" s="302">
        <v>0.15917737365725537</v>
      </c>
      <c r="N96" s="302">
        <v>0.22419582303425756</v>
      </c>
      <c r="O96" s="302">
        <f t="shared" si="51"/>
        <v>2.6626243073051494</v>
      </c>
    </row>
    <row r="97" spans="1:15" s="236" customFormat="1" x14ac:dyDescent="0.2">
      <c r="A97" s="237" t="str">
        <f>name!E$7</f>
        <v>Administrative and secretarial occupations</v>
      </c>
      <c r="B97" s="302">
        <v>1.1382263086044493</v>
      </c>
      <c r="C97" s="302">
        <v>0.38236875813952192</v>
      </c>
      <c r="D97" s="302">
        <v>7.9121966246621794E-2</v>
      </c>
      <c r="E97" s="302">
        <f t="shared" si="49"/>
        <v>1.599717032990593</v>
      </c>
      <c r="F97" s="303"/>
      <c r="G97" s="302">
        <v>1.2502224206554264</v>
      </c>
      <c r="H97" s="302">
        <v>0.47533894322945675</v>
      </c>
      <c r="I97" s="302">
        <v>6.7649674310556976E-2</v>
      </c>
      <c r="J97" s="302">
        <f t="shared" si="50"/>
        <v>1.7932110381954403</v>
      </c>
      <c r="K97" s="303"/>
      <c r="L97" s="302">
        <v>1.0148108431915099</v>
      </c>
      <c r="M97" s="302">
        <v>0.30071084351503152</v>
      </c>
      <c r="N97" s="302">
        <v>4.0360518016523017E-2</v>
      </c>
      <c r="O97" s="302">
        <f t="shared" si="51"/>
        <v>1.3558822047230643</v>
      </c>
    </row>
    <row r="98" spans="1:15" s="236" customFormat="1" x14ac:dyDescent="0.2">
      <c r="A98" s="237" t="str">
        <f>name!E$8</f>
        <v>Skilled trades occupations</v>
      </c>
      <c r="B98" s="302">
        <v>3.2726557899270587</v>
      </c>
      <c r="C98" s="302">
        <v>0.16426117714872296</v>
      </c>
      <c r="D98" s="302">
        <v>0.77722958021506516</v>
      </c>
      <c r="E98" s="302">
        <f t="shared" si="49"/>
        <v>4.2141465472908468</v>
      </c>
      <c r="F98" s="303"/>
      <c r="G98" s="302">
        <v>2.8238708911401265</v>
      </c>
      <c r="H98" s="302">
        <v>0.15494487155780537</v>
      </c>
      <c r="I98" s="302">
        <v>0.61195233377856006</v>
      </c>
      <c r="J98" s="302">
        <f>SUM(G98:I98)</f>
        <v>3.5907680964764919</v>
      </c>
      <c r="K98" s="303"/>
      <c r="L98" s="302">
        <v>1.8666098864726461</v>
      </c>
      <c r="M98" s="302">
        <v>0.14542977078531458</v>
      </c>
      <c r="N98" s="302">
        <v>0.55271427422177455</v>
      </c>
      <c r="O98" s="302">
        <f t="shared" si="51"/>
        <v>2.5647539314797352</v>
      </c>
    </row>
    <row r="99" spans="1:15" s="236" customFormat="1" x14ac:dyDescent="0.2">
      <c r="A99" s="237" t="str">
        <f>name!E$9</f>
        <v>Caring, leisure and other service occupations</v>
      </c>
      <c r="B99" s="302">
        <v>0.19758291836115918</v>
      </c>
      <c r="C99" s="302">
        <v>3.575540644334483E-2</v>
      </c>
      <c r="D99" s="302">
        <v>4.0481988120358615E-2</v>
      </c>
      <c r="E99" s="302">
        <f t="shared" si="49"/>
        <v>0.27382031292486264</v>
      </c>
      <c r="F99" s="303"/>
      <c r="G99" s="302">
        <v>0.22573131947675787</v>
      </c>
      <c r="H99" s="302">
        <v>4.8536264187655553E-2</v>
      </c>
      <c r="I99" s="302">
        <v>4.8320055654616202E-2</v>
      </c>
      <c r="J99" s="302">
        <f t="shared" ref="J99:J102" si="52">SUM(G99:I99)</f>
        <v>0.32258763931902962</v>
      </c>
      <c r="K99" s="303"/>
      <c r="L99" s="302">
        <v>0.21925423121812554</v>
      </c>
      <c r="M99" s="302">
        <v>3.0719916613963096E-2</v>
      </c>
      <c r="N99" s="302">
        <v>4.3088636568926496E-2</v>
      </c>
      <c r="O99" s="302">
        <f t="shared" si="51"/>
        <v>0.29306278440101513</v>
      </c>
    </row>
    <row r="100" spans="1:15" s="236" customFormat="1" x14ac:dyDescent="0.2">
      <c r="A100" s="237" t="str">
        <f>name!E$10</f>
        <v>Sales and customer service occupations</v>
      </c>
      <c r="B100" s="302">
        <v>0.43881703039647213</v>
      </c>
      <c r="C100" s="302">
        <v>0.11070298507826712</v>
      </c>
      <c r="D100" s="302">
        <v>8.1444971354800139E-2</v>
      </c>
      <c r="E100" s="302">
        <f t="shared" si="49"/>
        <v>0.63096498682953939</v>
      </c>
      <c r="F100" s="303"/>
      <c r="G100" s="302">
        <v>0.44162411114704564</v>
      </c>
      <c r="H100" s="302">
        <v>0.15094946640723686</v>
      </c>
      <c r="I100" s="302">
        <v>5.4254906344392936E-2</v>
      </c>
      <c r="J100" s="302">
        <f t="shared" si="52"/>
        <v>0.64682848389867542</v>
      </c>
      <c r="K100" s="303"/>
      <c r="L100" s="302">
        <v>0.4020310865562246</v>
      </c>
      <c r="M100" s="302">
        <v>0.12483154928311201</v>
      </c>
      <c r="N100" s="302">
        <v>3.5521134341088716E-2</v>
      </c>
      <c r="O100" s="302">
        <f t="shared" si="51"/>
        <v>0.56238377018042529</v>
      </c>
    </row>
    <row r="101" spans="1:15" s="236" customFormat="1" x14ac:dyDescent="0.2">
      <c r="A101" s="237" t="str">
        <f>name!E$11</f>
        <v>Process, plant and machine operatives</v>
      </c>
      <c r="B101" s="302">
        <v>2.0287942506906433</v>
      </c>
      <c r="C101" s="302">
        <v>0.14035429681305928</v>
      </c>
      <c r="D101" s="302">
        <v>0.1234213162466346</v>
      </c>
      <c r="E101" s="302">
        <f t="shared" si="49"/>
        <v>2.2925698637503373</v>
      </c>
      <c r="F101" s="303"/>
      <c r="G101" s="302">
        <v>1.8221703605159512</v>
      </c>
      <c r="H101" s="302">
        <v>0.17533537611576186</v>
      </c>
      <c r="I101" s="302">
        <v>0.13185362470837741</v>
      </c>
      <c r="J101" s="302">
        <f t="shared" si="52"/>
        <v>2.1293593613400903</v>
      </c>
      <c r="K101" s="303"/>
      <c r="L101" s="302">
        <v>1.271147720922803</v>
      </c>
      <c r="M101" s="302">
        <v>0.16441949997158417</v>
      </c>
      <c r="N101" s="302">
        <v>0.10667867141329231</v>
      </c>
      <c r="O101" s="302">
        <f t="shared" si="51"/>
        <v>1.5422458923076796</v>
      </c>
    </row>
    <row r="102" spans="1:15" s="236" customFormat="1" x14ac:dyDescent="0.2">
      <c r="A102" s="237" t="str">
        <f>name!E$12</f>
        <v>Elementary occupations</v>
      </c>
      <c r="B102" s="302">
        <v>0.83744470556878869</v>
      </c>
      <c r="C102" s="302">
        <v>0.15887038546968688</v>
      </c>
      <c r="D102" s="302">
        <v>0.14247266223404842</v>
      </c>
      <c r="E102" s="302">
        <f t="shared" si="49"/>
        <v>1.1387877532725241</v>
      </c>
      <c r="F102" s="303"/>
      <c r="G102" s="302">
        <v>0.72002338440439728</v>
      </c>
      <c r="H102" s="302">
        <v>0.16920918882576541</v>
      </c>
      <c r="I102" s="302">
        <v>7.3316592071244746E-2</v>
      </c>
      <c r="J102" s="302">
        <f t="shared" si="52"/>
        <v>0.96254916530140744</v>
      </c>
      <c r="K102" s="303"/>
      <c r="L102" s="302">
        <v>0.59179419416567203</v>
      </c>
      <c r="M102" s="302">
        <v>0.21283810380641005</v>
      </c>
      <c r="N102" s="302">
        <v>7.7157628344863213E-2</v>
      </c>
      <c r="O102" s="302">
        <f t="shared" si="51"/>
        <v>0.88178992631694531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15.867192011339649</v>
      </c>
      <c r="C104" s="311">
        <f t="shared" ref="C104:E104" si="53">SUM(C94:C102)</f>
        <v>1.387360409349361</v>
      </c>
      <c r="D104" s="311">
        <f t="shared" si="53"/>
        <v>2.3224475793109942</v>
      </c>
      <c r="E104" s="311">
        <f t="shared" si="53"/>
        <v>19.577000000000005</v>
      </c>
      <c r="F104" s="311"/>
      <c r="G104" s="311">
        <f t="shared" ref="G104:J104" si="54">SUM(G94:G102)</f>
        <v>16.953221995576481</v>
      </c>
      <c r="H104" s="311">
        <f t="shared" si="54"/>
        <v>1.8776249993864387</v>
      </c>
      <c r="I104" s="311">
        <f t="shared" si="54"/>
        <v>2.0291530050370938</v>
      </c>
      <c r="J104" s="311">
        <f t="shared" si="54"/>
        <v>20.860000000000014</v>
      </c>
      <c r="K104" s="311"/>
      <c r="L104" s="311">
        <f t="shared" ref="L104:O104" si="55">SUM(L94:L102)</f>
        <v>13.857443131614916</v>
      </c>
      <c r="M104" s="311">
        <f t="shared" si="55"/>
        <v>1.5821908250141032</v>
      </c>
      <c r="N104" s="311">
        <f t="shared" si="55"/>
        <v>1.6983660433709868</v>
      </c>
      <c r="O104" s="311">
        <f t="shared" si="55"/>
        <v>17.138000000000002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0.55254938035442291</v>
      </c>
      <c r="C111" s="302">
        <v>1.2663036881660303E-2</v>
      </c>
      <c r="D111" s="302">
        <v>5.3931797451183677E-2</v>
      </c>
      <c r="E111" s="302">
        <f>SUM(B111:D111)</f>
        <v>0.61914421468726688</v>
      </c>
      <c r="F111" s="303"/>
      <c r="G111" s="302">
        <v>0.46692140424521977</v>
      </c>
      <c r="H111" s="302">
        <v>1.483955605913511E-2</v>
      </c>
      <c r="I111" s="302">
        <v>5.1069604815094323E-2</v>
      </c>
      <c r="J111" s="302">
        <f>SUM(G111:I111)</f>
        <v>0.53283056511944926</v>
      </c>
      <c r="K111" s="303"/>
      <c r="L111" s="302">
        <v>0.42641850281433297</v>
      </c>
      <c r="M111" s="302">
        <v>1.5812229680680315E-2</v>
      </c>
      <c r="N111" s="302">
        <v>2.8427126346685466E-2</v>
      </c>
      <c r="O111" s="302">
        <f>SUM(L111:N111)</f>
        <v>0.47065785884169875</v>
      </c>
    </row>
    <row r="112" spans="1:15" s="236" customFormat="1" x14ac:dyDescent="0.2">
      <c r="A112" s="237" t="str">
        <f>name!E$5</f>
        <v>Professional occupations</v>
      </c>
      <c r="B112" s="302">
        <v>1.0195032542817248</v>
      </c>
      <c r="C112" s="302">
        <v>1.3368761067865147E-2</v>
      </c>
      <c r="D112" s="302">
        <v>7.444207107070161E-2</v>
      </c>
      <c r="E112" s="302">
        <f t="shared" ref="E112:E119" si="56">SUM(B112:D112)</f>
        <v>1.1073140864202917</v>
      </c>
      <c r="F112" s="303"/>
      <c r="G112" s="302">
        <v>0.98122526349263506</v>
      </c>
      <c r="H112" s="302">
        <v>1.4119676459833572E-2</v>
      </c>
      <c r="I112" s="302">
        <v>4.6135078923721623E-2</v>
      </c>
      <c r="J112" s="302">
        <f t="shared" ref="J112:J114" si="57">SUM(G112:I112)</f>
        <v>1.0414800188761903</v>
      </c>
      <c r="K112" s="303"/>
      <c r="L112" s="302">
        <v>1.1960533875832766</v>
      </c>
      <c r="M112" s="302">
        <v>1.4172802792244881E-2</v>
      </c>
      <c r="N112" s="302">
        <v>1.9897951543963566E-2</v>
      </c>
      <c r="O112" s="302">
        <f t="shared" ref="O112:O119" si="58">SUM(L112:N112)</f>
        <v>1.230124141919485</v>
      </c>
    </row>
    <row r="113" spans="1:15" s="236" customFormat="1" x14ac:dyDescent="0.2">
      <c r="A113" s="237" t="str">
        <f>name!E$6</f>
        <v>Associate professional occupations</v>
      </c>
      <c r="B113" s="302">
        <v>0.6432098110646054</v>
      </c>
      <c r="C113" s="302">
        <v>2.3591999910137863E-2</v>
      </c>
      <c r="D113" s="302">
        <v>2.8965350443417272E-2</v>
      </c>
      <c r="E113" s="302">
        <f t="shared" si="56"/>
        <v>0.69576716141816053</v>
      </c>
      <c r="F113" s="303"/>
      <c r="G113" s="302">
        <v>0.59044003227204989</v>
      </c>
      <c r="H113" s="302">
        <v>2.1164883503800549E-2</v>
      </c>
      <c r="I113" s="302">
        <v>4.6597790319535259E-2</v>
      </c>
      <c r="J113" s="302">
        <f t="shared" si="57"/>
        <v>0.65820270609538567</v>
      </c>
      <c r="K113" s="303"/>
      <c r="L113" s="302">
        <v>0.54665604425841319</v>
      </c>
      <c r="M113" s="302">
        <v>2.1076670303586637E-2</v>
      </c>
      <c r="N113" s="302">
        <v>1.8644757007149366E-2</v>
      </c>
      <c r="O113" s="302">
        <f t="shared" si="58"/>
        <v>0.58637747156914921</v>
      </c>
    </row>
    <row r="114" spans="1:15" s="236" customFormat="1" x14ac:dyDescent="0.2">
      <c r="A114" s="237" t="str">
        <f>name!E$7</f>
        <v>Administrative and secretarial occupations</v>
      </c>
      <c r="B114" s="302">
        <v>0.29098070732419407</v>
      </c>
      <c r="C114" s="302">
        <v>6.5126752462073625E-2</v>
      </c>
      <c r="D114" s="302">
        <v>1.7407517522539464E-2</v>
      </c>
      <c r="E114" s="302">
        <f t="shared" si="56"/>
        <v>0.37351497730880712</v>
      </c>
      <c r="F114" s="303"/>
      <c r="G114" s="302">
        <v>0.21445730472939914</v>
      </c>
      <c r="H114" s="302">
        <v>5.0382850878507628E-2</v>
      </c>
      <c r="I114" s="302">
        <v>1.7342523249129417E-2</v>
      </c>
      <c r="J114" s="302">
        <f t="shared" si="57"/>
        <v>0.28218267885703618</v>
      </c>
      <c r="K114" s="303"/>
      <c r="L114" s="302">
        <v>0.1480294999487887</v>
      </c>
      <c r="M114" s="302">
        <v>4.4272007722101353E-2</v>
      </c>
      <c r="N114" s="302">
        <v>7.1702147416347381E-2</v>
      </c>
      <c r="O114" s="302">
        <f t="shared" si="58"/>
        <v>0.26400365508723744</v>
      </c>
    </row>
    <row r="115" spans="1:15" s="236" customFormat="1" x14ac:dyDescent="0.2">
      <c r="A115" s="237" t="str">
        <f>name!E$8</f>
        <v>Skilled trades occupations</v>
      </c>
      <c r="B115" s="302">
        <v>0.95773020883242754</v>
      </c>
      <c r="C115" s="302">
        <v>1.8001229345771492E-2</v>
      </c>
      <c r="D115" s="302">
        <v>7.7265959927966033E-2</v>
      </c>
      <c r="E115" s="302">
        <f t="shared" si="56"/>
        <v>1.0529973981061651</v>
      </c>
      <c r="F115" s="303"/>
      <c r="G115" s="302">
        <v>0.59162668070357127</v>
      </c>
      <c r="H115" s="302">
        <v>9.3430012441139236E-3</v>
      </c>
      <c r="I115" s="302">
        <v>6.4539387224304801E-2</v>
      </c>
      <c r="J115" s="302">
        <f>SUM(G115:I115)</f>
        <v>0.66550906917199004</v>
      </c>
      <c r="K115" s="303"/>
      <c r="L115" s="302">
        <v>0.46580585290848397</v>
      </c>
      <c r="M115" s="302">
        <v>7.3719585464503438E-3</v>
      </c>
      <c r="N115" s="302">
        <v>7.1496039860096311E-2</v>
      </c>
      <c r="O115" s="302">
        <f t="shared" si="58"/>
        <v>0.54467385131503065</v>
      </c>
    </row>
    <row r="116" spans="1:15" s="236" customFormat="1" x14ac:dyDescent="0.2">
      <c r="A116" s="237" t="str">
        <f>name!E$9</f>
        <v>Caring, leisure and other service occupations</v>
      </c>
      <c r="B116" s="302">
        <v>7.1395656981184552E-2</v>
      </c>
      <c r="C116" s="302">
        <v>3.909987808818665E-3</v>
      </c>
      <c r="D116" s="302">
        <v>3.3653530250397582E-3</v>
      </c>
      <c r="E116" s="302">
        <f t="shared" si="56"/>
        <v>7.8670997815042984E-2</v>
      </c>
      <c r="F116" s="303"/>
      <c r="G116" s="302">
        <v>5.1706207155983473E-2</v>
      </c>
      <c r="H116" s="302">
        <v>2.5723702284070724E-3</v>
      </c>
      <c r="I116" s="302">
        <v>5.1382325068843895E-2</v>
      </c>
      <c r="J116" s="302">
        <f t="shared" ref="J116:J119" si="59">SUM(G116:I116)</f>
        <v>0.10566090245323445</v>
      </c>
      <c r="K116" s="303"/>
      <c r="L116" s="302">
        <v>4.8486926494858688E-2</v>
      </c>
      <c r="M116" s="302">
        <v>1.5646530262216725E-3</v>
      </c>
      <c r="N116" s="302">
        <v>4.2941861279868973E-2</v>
      </c>
      <c r="O116" s="302">
        <f t="shared" si="58"/>
        <v>9.2993440800949331E-2</v>
      </c>
    </row>
    <row r="117" spans="1:15" s="236" customFormat="1" x14ac:dyDescent="0.2">
      <c r="A117" s="237" t="str">
        <f>name!E$10</f>
        <v>Sales and customer service occupations</v>
      </c>
      <c r="B117" s="302">
        <v>0.42159532710727571</v>
      </c>
      <c r="C117" s="302">
        <v>0.15927184954801693</v>
      </c>
      <c r="D117" s="302">
        <v>3.4397730884655413E-2</v>
      </c>
      <c r="E117" s="302">
        <f t="shared" si="56"/>
        <v>0.615264907539948</v>
      </c>
      <c r="F117" s="303"/>
      <c r="G117" s="302">
        <v>0.29977912680930807</v>
      </c>
      <c r="H117" s="302">
        <v>0.13253480099289083</v>
      </c>
      <c r="I117" s="302">
        <v>1.3803581982702947E-2</v>
      </c>
      <c r="J117" s="302">
        <f t="shared" si="59"/>
        <v>0.44611750978490183</v>
      </c>
      <c r="K117" s="303"/>
      <c r="L117" s="302">
        <v>0.28607308815349358</v>
      </c>
      <c r="M117" s="302">
        <v>0.13956083115606291</v>
      </c>
      <c r="N117" s="302">
        <v>5.4249772077490316E-3</v>
      </c>
      <c r="O117" s="302">
        <f t="shared" si="58"/>
        <v>0.43105889651730556</v>
      </c>
    </row>
    <row r="118" spans="1:15" s="236" customFormat="1" x14ac:dyDescent="0.2">
      <c r="A118" s="237" t="str">
        <f>name!E$11</f>
        <v>Process, plant and machine operatives</v>
      </c>
      <c r="B118" s="302">
        <v>0.18296707720329475</v>
      </c>
      <c r="C118" s="302">
        <v>4.0420712554976954E-3</v>
      </c>
      <c r="D118" s="302">
        <v>3.639761712296101E-2</v>
      </c>
      <c r="E118" s="302">
        <f t="shared" si="56"/>
        <v>0.22340676558175343</v>
      </c>
      <c r="F118" s="303"/>
      <c r="G118" s="302">
        <v>0.11567558019779732</v>
      </c>
      <c r="H118" s="302">
        <v>2.9584530120556379E-3</v>
      </c>
      <c r="I118" s="302">
        <v>8.7528856299053243E-3</v>
      </c>
      <c r="J118" s="302">
        <f t="shared" si="59"/>
        <v>0.12738691883975828</v>
      </c>
      <c r="K118" s="303"/>
      <c r="L118" s="302">
        <v>0.1129031884922828</v>
      </c>
      <c r="M118" s="302">
        <v>2.9078849291847035E-3</v>
      </c>
      <c r="N118" s="302">
        <v>1.7477854227704554E-2</v>
      </c>
      <c r="O118" s="302">
        <f t="shared" si="58"/>
        <v>0.13328892764917205</v>
      </c>
    </row>
    <row r="119" spans="1:15" s="236" customFormat="1" x14ac:dyDescent="0.2">
      <c r="A119" s="237" t="str">
        <f>name!E$12</f>
        <v>Elementary occupations</v>
      </c>
      <c r="B119" s="302">
        <v>5.6979117850571415E-2</v>
      </c>
      <c r="C119" s="302">
        <v>9.9282064501784988E-3</v>
      </c>
      <c r="D119" s="302">
        <v>1.4012166821810794E-2</v>
      </c>
      <c r="E119" s="302">
        <f t="shared" si="56"/>
        <v>8.0919491122560708E-2</v>
      </c>
      <c r="F119" s="303"/>
      <c r="G119" s="302">
        <v>3.6196032792811986E-2</v>
      </c>
      <c r="H119" s="302">
        <v>5.6381024152822807E-3</v>
      </c>
      <c r="I119" s="302">
        <v>2.8795495593956791E-2</v>
      </c>
      <c r="J119" s="302">
        <f t="shared" si="59"/>
        <v>7.0629630802051063E-2</v>
      </c>
      <c r="K119" s="303"/>
      <c r="L119" s="302">
        <v>2.6646763449615724E-2</v>
      </c>
      <c r="M119" s="302">
        <v>3.704589509042228E-3</v>
      </c>
      <c r="N119" s="302">
        <v>3.6470403341315377E-2</v>
      </c>
      <c r="O119" s="302">
        <f t="shared" si="58"/>
        <v>6.6821756299973334E-2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4.196910540999701</v>
      </c>
      <c r="C121" s="311">
        <f t="shared" ref="C121:E121" si="60">SUM(C111:C119)</f>
        <v>0.30990389473002022</v>
      </c>
      <c r="D121" s="311">
        <f t="shared" si="60"/>
        <v>0.34018556427027502</v>
      </c>
      <c r="E121" s="311">
        <f t="shared" si="60"/>
        <v>4.8469999999999969</v>
      </c>
      <c r="F121" s="311"/>
      <c r="G121" s="311">
        <f t="shared" ref="G121:J121" si="61">SUM(G111:G119)</f>
        <v>3.3480276323987752</v>
      </c>
      <c r="H121" s="311">
        <f t="shared" si="61"/>
        <v>0.25355369479402662</v>
      </c>
      <c r="I121" s="311">
        <f t="shared" si="61"/>
        <v>0.32841867280719433</v>
      </c>
      <c r="J121" s="311">
        <f t="shared" si="61"/>
        <v>3.9299999999999962</v>
      </c>
      <c r="K121" s="311"/>
      <c r="L121" s="311">
        <f t="shared" ref="L121:O121" si="62">SUM(L111:L119)</f>
        <v>3.2570732541035463</v>
      </c>
      <c r="M121" s="311">
        <f t="shared" si="62"/>
        <v>0.25044362766557504</v>
      </c>
      <c r="N121" s="311">
        <f t="shared" si="62"/>
        <v>0.31248311823088004</v>
      </c>
      <c r="O121" s="311">
        <f t="shared" si="62"/>
        <v>3.8200000000000012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0.33704842013388703</v>
      </c>
      <c r="C128" s="302">
        <v>1.3560370007263426E-2</v>
      </c>
      <c r="D128" s="302">
        <v>7.3522895965859635E-3</v>
      </c>
      <c r="E128" s="302">
        <f>SUM(B128:D128)</f>
        <v>0.35796107973773639</v>
      </c>
      <c r="F128" s="303"/>
      <c r="G128" s="302">
        <v>0.46452006212054281</v>
      </c>
      <c r="H128" s="302">
        <v>5.286307560938272E-2</v>
      </c>
      <c r="I128" s="302">
        <v>4.3736660403734258E-2</v>
      </c>
      <c r="J128" s="302">
        <f>SUM(G128:I128)</f>
        <v>0.56111979813365975</v>
      </c>
      <c r="K128" s="303"/>
      <c r="L128" s="302">
        <v>0.50920306873387577</v>
      </c>
      <c r="M128" s="302">
        <v>6.3000999188169676E-2</v>
      </c>
      <c r="N128" s="302">
        <v>4.5022738214497197E-2</v>
      </c>
      <c r="O128" s="302">
        <f>SUM(L128:N128)</f>
        <v>0.61722680613654268</v>
      </c>
    </row>
    <row r="129" spans="1:15" s="236" customFormat="1" x14ac:dyDescent="0.2">
      <c r="A129" s="237" t="str">
        <f>name!E$5</f>
        <v>Professional occupations</v>
      </c>
      <c r="B129" s="302">
        <v>0.321081628838847</v>
      </c>
      <c r="C129" s="302">
        <v>2.6799927443072736E-2</v>
      </c>
      <c r="D129" s="302">
        <v>7.7161333554902709E-3</v>
      </c>
      <c r="E129" s="302">
        <f t="shared" ref="E129:E136" si="63">SUM(B129:D129)</f>
        <v>0.35559768963741001</v>
      </c>
      <c r="F129" s="303"/>
      <c r="G129" s="302">
        <v>0.49675334852103115</v>
      </c>
      <c r="H129" s="302">
        <v>4.9475840792904874E-2</v>
      </c>
      <c r="I129" s="302">
        <v>1.9850432809836636E-2</v>
      </c>
      <c r="J129" s="302">
        <f t="shared" ref="J129:J131" si="64">SUM(G129:I129)</f>
        <v>0.56607962212377272</v>
      </c>
      <c r="K129" s="303"/>
      <c r="L129" s="302">
        <v>0.68182151464328644</v>
      </c>
      <c r="M129" s="302">
        <v>6.2841936753310665E-2</v>
      </c>
      <c r="N129" s="302">
        <v>1.7581394478119725E-2</v>
      </c>
      <c r="O129" s="302">
        <f t="shared" ref="O129:O136" si="65">SUM(L129:N129)</f>
        <v>0.76224484587471675</v>
      </c>
    </row>
    <row r="130" spans="1:15" s="236" customFormat="1" x14ac:dyDescent="0.2">
      <c r="A130" s="237" t="str">
        <f>name!E$6</f>
        <v>Associate professional occupations</v>
      </c>
      <c r="B130" s="302">
        <v>0.33315716634100589</v>
      </c>
      <c r="C130" s="302">
        <v>3.0091074946407077E-2</v>
      </c>
      <c r="D130" s="302">
        <v>1.0863964782038774E-2</v>
      </c>
      <c r="E130" s="302">
        <f t="shared" si="63"/>
        <v>0.37411220606945172</v>
      </c>
      <c r="F130" s="303"/>
      <c r="G130" s="302">
        <v>0.44874678724090894</v>
      </c>
      <c r="H130" s="302">
        <v>4.2866757234825768E-2</v>
      </c>
      <c r="I130" s="302">
        <v>1.1983574894076764E-2</v>
      </c>
      <c r="J130" s="302">
        <f t="shared" si="64"/>
        <v>0.50359711936981144</v>
      </c>
      <c r="K130" s="303"/>
      <c r="L130" s="302">
        <v>0.51505297215384471</v>
      </c>
      <c r="M130" s="302">
        <v>4.0627386664497445E-2</v>
      </c>
      <c r="N130" s="302">
        <v>1.333427837234087E-2</v>
      </c>
      <c r="O130" s="302">
        <f t="shared" si="65"/>
        <v>0.56901463719068301</v>
      </c>
    </row>
    <row r="131" spans="1:15" s="236" customFormat="1" x14ac:dyDescent="0.2">
      <c r="A131" s="237" t="str">
        <f>name!E$7</f>
        <v>Administrative and secretarial occupations</v>
      </c>
      <c r="B131" s="302">
        <v>0.12269493059157101</v>
      </c>
      <c r="C131" s="302">
        <v>5.050047093609851E-2</v>
      </c>
      <c r="D131" s="302">
        <v>4.0845562026283538E-3</v>
      </c>
      <c r="E131" s="302">
        <f t="shared" si="63"/>
        <v>0.17727995773029787</v>
      </c>
      <c r="F131" s="303"/>
      <c r="G131" s="302">
        <v>0.13161015281970215</v>
      </c>
      <c r="H131" s="302">
        <v>6.8478455100392951E-2</v>
      </c>
      <c r="I131" s="302">
        <v>2.5177047888433864E-3</v>
      </c>
      <c r="J131" s="302">
        <f t="shared" si="64"/>
        <v>0.20260631270893847</v>
      </c>
      <c r="K131" s="303"/>
      <c r="L131" s="302">
        <v>0.12136834616913632</v>
      </c>
      <c r="M131" s="302">
        <v>6.9812568471371406E-2</v>
      </c>
      <c r="N131" s="302">
        <v>3.6100847005250706E-3</v>
      </c>
      <c r="O131" s="302">
        <f t="shared" si="65"/>
        <v>0.19479099934103281</v>
      </c>
    </row>
    <row r="132" spans="1:15" s="236" customFormat="1" x14ac:dyDescent="0.2">
      <c r="A132" s="237" t="str">
        <f>name!E$8</f>
        <v>Skilled trades occupations</v>
      </c>
      <c r="B132" s="302">
        <v>0.18883660512791214</v>
      </c>
      <c r="C132" s="302">
        <v>2.0892762265414071E-2</v>
      </c>
      <c r="D132" s="302">
        <v>1.7418690246347714E-2</v>
      </c>
      <c r="E132" s="302">
        <f t="shared" si="63"/>
        <v>0.22714805763967391</v>
      </c>
      <c r="F132" s="303"/>
      <c r="G132" s="302">
        <v>0.21926201182828711</v>
      </c>
      <c r="H132" s="302">
        <v>6.2598330024459789E-2</v>
      </c>
      <c r="I132" s="302">
        <v>4.9661343877976695E-2</v>
      </c>
      <c r="J132" s="302">
        <f>SUM(G132:I132)</f>
        <v>0.3315216857307236</v>
      </c>
      <c r="K132" s="303"/>
      <c r="L132" s="302">
        <v>0.24672655788663031</v>
      </c>
      <c r="M132" s="302">
        <v>8.6410475386127519E-2</v>
      </c>
      <c r="N132" s="302">
        <v>4.8864795631021266E-2</v>
      </c>
      <c r="O132" s="302">
        <f t="shared" si="65"/>
        <v>0.38200182890377909</v>
      </c>
    </row>
    <row r="133" spans="1:15" s="236" customFormat="1" x14ac:dyDescent="0.2">
      <c r="A133" s="237" t="str">
        <f>name!E$9</f>
        <v>Caring, leisure and other service occupations</v>
      </c>
      <c r="B133" s="302">
        <v>5.2140542051935974E-2</v>
      </c>
      <c r="C133" s="302">
        <v>9.8411399743885044E-3</v>
      </c>
      <c r="D133" s="302">
        <v>7.0357856182447758E-3</v>
      </c>
      <c r="E133" s="302">
        <f t="shared" si="63"/>
        <v>6.9017467644569258E-2</v>
      </c>
      <c r="F133" s="303"/>
      <c r="G133" s="302">
        <v>6.11864584591734E-2</v>
      </c>
      <c r="H133" s="302">
        <v>1.6221321717319437E-2</v>
      </c>
      <c r="I133" s="302">
        <v>1.844278274755294E-3</v>
      </c>
      <c r="J133" s="302">
        <f t="shared" ref="J133:J136" si="66">SUM(G133:I133)</f>
        <v>7.9252058451248122E-2</v>
      </c>
      <c r="K133" s="303"/>
      <c r="L133" s="302">
        <v>8.1817699121044626E-2</v>
      </c>
      <c r="M133" s="302">
        <v>1.4513981328775381E-2</v>
      </c>
      <c r="N133" s="302">
        <v>2.39222222743016E-3</v>
      </c>
      <c r="O133" s="302">
        <f t="shared" si="65"/>
        <v>9.8723902677250161E-2</v>
      </c>
    </row>
    <row r="134" spans="1:15" s="236" customFormat="1" x14ac:dyDescent="0.2">
      <c r="A134" s="237" t="str">
        <f>name!E$10</f>
        <v>Sales and customer service occupations</v>
      </c>
      <c r="B134" s="302">
        <v>5.621635707662765E-2</v>
      </c>
      <c r="C134" s="302">
        <v>2.7555702408939314E-2</v>
      </c>
      <c r="D134" s="302">
        <v>3.1384412649595721E-3</v>
      </c>
      <c r="E134" s="302">
        <f t="shared" si="63"/>
        <v>8.6910500750526531E-2</v>
      </c>
      <c r="F134" s="303"/>
      <c r="G134" s="302">
        <v>6.7355718123748104E-2</v>
      </c>
      <c r="H134" s="302">
        <v>4.1870365713040057E-2</v>
      </c>
      <c r="I134" s="302">
        <v>7.8166341466732198E-3</v>
      </c>
      <c r="J134" s="302">
        <f t="shared" si="66"/>
        <v>0.11704271798346139</v>
      </c>
      <c r="K134" s="303"/>
      <c r="L134" s="302">
        <v>8.8929860217447212E-2</v>
      </c>
      <c r="M134" s="302">
        <v>5.0670281810076975E-2</v>
      </c>
      <c r="N134" s="302">
        <v>6.5521628776058364E-3</v>
      </c>
      <c r="O134" s="302">
        <f t="shared" si="65"/>
        <v>0.14615230490513004</v>
      </c>
    </row>
    <row r="135" spans="1:15" s="236" customFormat="1" x14ac:dyDescent="0.2">
      <c r="A135" s="237" t="str">
        <f>name!E$11</f>
        <v>Process, plant and machine operatives</v>
      </c>
      <c r="B135" s="302">
        <v>0.47743093207594384</v>
      </c>
      <c r="C135" s="302">
        <v>2.1083697177435114E-2</v>
      </c>
      <c r="D135" s="302">
        <v>3.6244201852742848E-3</v>
      </c>
      <c r="E135" s="302">
        <f t="shared" si="63"/>
        <v>0.50213904943865328</v>
      </c>
      <c r="F135" s="303"/>
      <c r="G135" s="302">
        <v>0.51200493985850126</v>
      </c>
      <c r="H135" s="302">
        <v>8.2641940484866908E-2</v>
      </c>
      <c r="I135" s="302">
        <v>1.4210575621570512E-2</v>
      </c>
      <c r="J135" s="302">
        <f t="shared" si="66"/>
        <v>0.60885745596493868</v>
      </c>
      <c r="K135" s="303"/>
      <c r="L135" s="302">
        <v>0.61493217162200675</v>
      </c>
      <c r="M135" s="302">
        <v>9.4907338907879599E-2</v>
      </c>
      <c r="N135" s="302">
        <v>1.5197866172859566E-2</v>
      </c>
      <c r="O135" s="302">
        <f t="shared" si="65"/>
        <v>0.72503737670274593</v>
      </c>
    </row>
    <row r="136" spans="1:15" s="236" customFormat="1" x14ac:dyDescent="0.2">
      <c r="A136" s="237" t="str">
        <f>name!E$12</f>
        <v>Elementary occupations</v>
      </c>
      <c r="B136" s="302">
        <v>0.46579210461798431</v>
      </c>
      <c r="C136" s="302">
        <v>2.2528283814366636E-2</v>
      </c>
      <c r="D136" s="302">
        <v>1.2513602919331948E-2</v>
      </c>
      <c r="E136" s="302">
        <f t="shared" si="63"/>
        <v>0.50083399135168283</v>
      </c>
      <c r="F136" s="303"/>
      <c r="G136" s="302">
        <v>0.47627317717562878</v>
      </c>
      <c r="H136" s="302">
        <v>3.3275038831864195E-2</v>
      </c>
      <c r="I136" s="302">
        <v>7.3750135259395243E-3</v>
      </c>
      <c r="J136" s="302">
        <f t="shared" si="66"/>
        <v>0.5169232295334325</v>
      </c>
      <c r="K136" s="303"/>
      <c r="L136" s="302">
        <v>0.45729710093591869</v>
      </c>
      <c r="M136" s="302">
        <v>4.085037207235611E-2</v>
      </c>
      <c r="N136" s="302">
        <v>9.659825259837905E-3</v>
      </c>
      <c r="O136" s="302">
        <f t="shared" si="65"/>
        <v>0.50780729826811266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2.3543986868557152</v>
      </c>
      <c r="C138" s="311">
        <f t="shared" ref="C138:E138" si="67">SUM(C128:C136)</f>
        <v>0.22285342897338539</v>
      </c>
      <c r="D138" s="311">
        <f t="shared" si="67"/>
        <v>7.3747884170901654E-2</v>
      </c>
      <c r="E138" s="311">
        <f t="shared" si="67"/>
        <v>2.6510000000000016</v>
      </c>
      <c r="F138" s="311"/>
      <c r="G138" s="311">
        <f t="shared" ref="G138:J138" si="68">SUM(G128:G136)</f>
        <v>2.8777126561475237</v>
      </c>
      <c r="H138" s="311">
        <f t="shared" si="68"/>
        <v>0.4502911255090567</v>
      </c>
      <c r="I138" s="311">
        <f t="shared" si="68"/>
        <v>0.15899621834340633</v>
      </c>
      <c r="J138" s="311">
        <f t="shared" si="68"/>
        <v>3.4869999999999868</v>
      </c>
      <c r="K138" s="311"/>
      <c r="L138" s="311">
        <f t="shared" ref="L138:O138" si="69">SUM(L128:L136)</f>
        <v>3.3171492914831915</v>
      </c>
      <c r="M138" s="311">
        <f t="shared" si="69"/>
        <v>0.52363534058256478</v>
      </c>
      <c r="N138" s="311">
        <f t="shared" si="69"/>
        <v>0.1622153679342376</v>
      </c>
      <c r="O138" s="311">
        <f t="shared" si="69"/>
        <v>4.002999999999993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3.8135600791987274</v>
      </c>
      <c r="C145" s="302">
        <v>0.27000650680515126</v>
      </c>
      <c r="D145" s="302">
        <v>1.1613801484951467</v>
      </c>
      <c r="E145" s="302">
        <f>SUM(B145:D145)</f>
        <v>5.2449467344990257</v>
      </c>
      <c r="F145" s="303"/>
      <c r="G145" s="302">
        <v>5.412265034134041</v>
      </c>
      <c r="H145" s="302">
        <v>0.74181521182506571</v>
      </c>
      <c r="I145" s="302">
        <v>2.1997739135939862</v>
      </c>
      <c r="J145" s="302">
        <f>SUM(G145:I145)</f>
        <v>8.3538541595530926</v>
      </c>
      <c r="K145" s="303"/>
      <c r="L145" s="302">
        <v>5.9067752702066239</v>
      </c>
      <c r="M145" s="302">
        <v>0.84830940840949298</v>
      </c>
      <c r="N145" s="302">
        <v>2.5877380563566259</v>
      </c>
      <c r="O145" s="302">
        <f>SUM(L145:N145)</f>
        <v>9.3428227349727422</v>
      </c>
    </row>
    <row r="146" spans="1:15" s="236" customFormat="1" x14ac:dyDescent="0.2">
      <c r="A146" s="237" t="str">
        <f>name!E$5</f>
        <v>Professional occupations</v>
      </c>
      <c r="B146" s="302">
        <v>4.0321955581941715</v>
      </c>
      <c r="C146" s="302">
        <v>0.16669858923424186</v>
      </c>
      <c r="D146" s="302">
        <v>0.56993557612234225</v>
      </c>
      <c r="E146" s="302">
        <f t="shared" ref="E146:E153" si="70">SUM(B146:D146)</f>
        <v>4.7688297235507555</v>
      </c>
      <c r="F146" s="303"/>
      <c r="G146" s="302">
        <v>6.4390401213223489</v>
      </c>
      <c r="H146" s="302">
        <v>0.40497336220133368</v>
      </c>
      <c r="I146" s="302">
        <v>0.93334208265128693</v>
      </c>
      <c r="J146" s="302">
        <f t="shared" ref="J146:J148" si="71">SUM(G146:I146)</f>
        <v>7.77735556617497</v>
      </c>
      <c r="K146" s="303"/>
      <c r="L146" s="302">
        <v>10.083914810220174</v>
      </c>
      <c r="M146" s="302">
        <v>0.48340178214648799</v>
      </c>
      <c r="N146" s="302">
        <v>0.7868114661386526</v>
      </c>
      <c r="O146" s="302">
        <f t="shared" ref="O146:O153" si="72">SUM(L146:N146)</f>
        <v>11.354128058505315</v>
      </c>
    </row>
    <row r="147" spans="1:15" s="236" customFormat="1" x14ac:dyDescent="0.2">
      <c r="A147" s="237" t="str">
        <f>name!E$6</f>
        <v>Associate professional occupations</v>
      </c>
      <c r="B147" s="302">
        <v>2.3144258861982228</v>
      </c>
      <c r="C147" s="302">
        <v>0.20816714670915173</v>
      </c>
      <c r="D147" s="302">
        <v>0.26298251509882309</v>
      </c>
      <c r="E147" s="302">
        <f t="shared" si="70"/>
        <v>2.7855755480061979</v>
      </c>
      <c r="F147" s="303"/>
      <c r="G147" s="302">
        <v>3.4740567124913548</v>
      </c>
      <c r="H147" s="302">
        <v>0.43168850187815361</v>
      </c>
      <c r="I147" s="302">
        <v>0.37553567132787891</v>
      </c>
      <c r="J147" s="302">
        <f t="shared" si="71"/>
        <v>4.2812808856973872</v>
      </c>
      <c r="K147" s="303"/>
      <c r="L147" s="302">
        <v>4.3397553837157714</v>
      </c>
      <c r="M147" s="302">
        <v>0.43884799669871832</v>
      </c>
      <c r="N147" s="302">
        <v>0.43792953759554087</v>
      </c>
      <c r="O147" s="302">
        <f t="shared" si="72"/>
        <v>5.2165329180100306</v>
      </c>
    </row>
    <row r="148" spans="1:15" s="236" customFormat="1" x14ac:dyDescent="0.2">
      <c r="A148" s="237" t="str">
        <f>name!E$7</f>
        <v>Administrative and secretarial occupations</v>
      </c>
      <c r="B148" s="302">
        <v>1.7205230857840133</v>
      </c>
      <c r="C148" s="302">
        <v>1.4859425268647399</v>
      </c>
      <c r="D148" s="302">
        <v>0.51564942027253768</v>
      </c>
      <c r="E148" s="302">
        <f t="shared" si="70"/>
        <v>3.7221150329212911</v>
      </c>
      <c r="F148" s="303"/>
      <c r="G148" s="302">
        <v>2.158377624770988</v>
      </c>
      <c r="H148" s="302">
        <v>2.2015636085617944</v>
      </c>
      <c r="I148" s="302">
        <v>0.56493721601125502</v>
      </c>
      <c r="J148" s="302">
        <f t="shared" si="71"/>
        <v>4.9248784493440372</v>
      </c>
      <c r="K148" s="303"/>
      <c r="L148" s="302">
        <v>1.9819935533917501</v>
      </c>
      <c r="M148" s="302">
        <v>2.6008695905855848</v>
      </c>
      <c r="N148" s="302">
        <v>0.46788823900447923</v>
      </c>
      <c r="O148" s="302">
        <f t="shared" si="72"/>
        <v>5.0507513829818143</v>
      </c>
    </row>
    <row r="149" spans="1:15" s="236" customFormat="1" x14ac:dyDescent="0.2">
      <c r="A149" s="237" t="str">
        <f>name!E$8</f>
        <v>Skilled trades occupations</v>
      </c>
      <c r="B149" s="302">
        <v>6.5102356383346223</v>
      </c>
      <c r="C149" s="302">
        <v>0.42145100162207638</v>
      </c>
      <c r="D149" s="302">
        <v>13.203356479537835</v>
      </c>
      <c r="E149" s="302">
        <f t="shared" si="70"/>
        <v>20.135043119494533</v>
      </c>
      <c r="F149" s="303"/>
      <c r="G149" s="302">
        <v>6.4673372947734498</v>
      </c>
      <c r="H149" s="302">
        <v>0.48898400905713119</v>
      </c>
      <c r="I149" s="302">
        <v>14.308548792939854</v>
      </c>
      <c r="J149" s="302">
        <f>SUM(G149:I149)</f>
        <v>21.264870096770437</v>
      </c>
      <c r="K149" s="303"/>
      <c r="L149" s="302">
        <v>4.908803882203105</v>
      </c>
      <c r="M149" s="302">
        <v>0.89121262388266953</v>
      </c>
      <c r="N149" s="302">
        <v>17.139295052241966</v>
      </c>
      <c r="O149" s="302">
        <f t="shared" si="72"/>
        <v>22.939311558327741</v>
      </c>
    </row>
    <row r="150" spans="1:15" s="236" customFormat="1" x14ac:dyDescent="0.2">
      <c r="A150" s="237" t="str">
        <f>name!E$9</f>
        <v>Caring, leisure and other service occupations</v>
      </c>
      <c r="B150" s="302">
        <v>0.10238144091504094</v>
      </c>
      <c r="C150" s="302">
        <v>2.2828334520879335E-2</v>
      </c>
      <c r="D150" s="302">
        <v>1.5674325533484593E-2</v>
      </c>
      <c r="E150" s="302">
        <f t="shared" si="70"/>
        <v>0.14088410096940485</v>
      </c>
      <c r="F150" s="303"/>
      <c r="G150" s="302">
        <v>0.1397639292398867</v>
      </c>
      <c r="H150" s="302">
        <v>4.3694808857475967E-2</v>
      </c>
      <c r="I150" s="302">
        <v>2.2625172643711791E-2</v>
      </c>
      <c r="J150" s="302">
        <f t="shared" ref="J150:J153" si="73">SUM(G150:I150)</f>
        <v>0.20608391074107446</v>
      </c>
      <c r="K150" s="303"/>
      <c r="L150" s="302">
        <v>0.13812223502366078</v>
      </c>
      <c r="M150" s="302">
        <v>3.6203495666166922E-2</v>
      </c>
      <c r="N150" s="302">
        <v>3.6774175416362444E-2</v>
      </c>
      <c r="O150" s="302">
        <f t="shared" si="72"/>
        <v>0.21109990610619014</v>
      </c>
    </row>
    <row r="151" spans="1:15" s="236" customFormat="1" x14ac:dyDescent="0.2">
      <c r="A151" s="237" t="str">
        <f>name!E$10</f>
        <v>Sales and customer service occupations</v>
      </c>
      <c r="B151" s="302">
        <v>0.40342447397183889</v>
      </c>
      <c r="C151" s="302">
        <v>0.17131776067698032</v>
      </c>
      <c r="D151" s="302">
        <v>9.0754665878144777E-2</v>
      </c>
      <c r="E151" s="302">
        <f t="shared" si="70"/>
        <v>0.66549690052696397</v>
      </c>
      <c r="F151" s="303"/>
      <c r="G151" s="302">
        <v>0.50868874955202548</v>
      </c>
      <c r="H151" s="302">
        <v>0.30696539467919448</v>
      </c>
      <c r="I151" s="302">
        <v>0.11221120442677243</v>
      </c>
      <c r="J151" s="302">
        <f t="shared" si="73"/>
        <v>0.92786534865799242</v>
      </c>
      <c r="K151" s="303"/>
      <c r="L151" s="302">
        <v>0.61933648267658736</v>
      </c>
      <c r="M151" s="302">
        <v>0.34713418012327524</v>
      </c>
      <c r="N151" s="302">
        <v>0.12505539711260968</v>
      </c>
      <c r="O151" s="302">
        <f t="shared" si="72"/>
        <v>1.0915260599124723</v>
      </c>
    </row>
    <row r="152" spans="1:15" s="236" customFormat="1" x14ac:dyDescent="0.2">
      <c r="A152" s="237" t="str">
        <f>name!E$11</f>
        <v>Process, plant and machine operatives</v>
      </c>
      <c r="B152" s="302">
        <v>2.6437763349440302</v>
      </c>
      <c r="C152" s="302">
        <v>9.3331245036602672E-2</v>
      </c>
      <c r="D152" s="302">
        <v>0.86901775864948061</v>
      </c>
      <c r="E152" s="302">
        <f t="shared" si="70"/>
        <v>3.6061253386301133</v>
      </c>
      <c r="F152" s="303"/>
      <c r="G152" s="302">
        <v>2.6416564534022955</v>
      </c>
      <c r="H152" s="302">
        <v>0.20013031920166061</v>
      </c>
      <c r="I152" s="302">
        <v>1.3198837442558027</v>
      </c>
      <c r="J152" s="302">
        <f t="shared" si="73"/>
        <v>4.1616705168597594</v>
      </c>
      <c r="K152" s="303"/>
      <c r="L152" s="302">
        <v>2.6099039122809873</v>
      </c>
      <c r="M152" s="302">
        <v>0.20473076978680274</v>
      </c>
      <c r="N152" s="302">
        <v>2.0128428919125496</v>
      </c>
      <c r="O152" s="302">
        <f t="shared" si="72"/>
        <v>4.8274775739803397</v>
      </c>
    </row>
    <row r="153" spans="1:15" s="236" customFormat="1" x14ac:dyDescent="0.2">
      <c r="A153" s="237" t="str">
        <f>name!E$12</f>
        <v>Elementary occupations</v>
      </c>
      <c r="B153" s="302">
        <v>1.2412185496789667</v>
      </c>
      <c r="C153" s="302">
        <v>0.32364188845040237</v>
      </c>
      <c r="D153" s="302">
        <v>1.0301230632724385</v>
      </c>
      <c r="E153" s="302">
        <f t="shared" si="70"/>
        <v>2.5949835014018077</v>
      </c>
      <c r="F153" s="303"/>
      <c r="G153" s="302">
        <v>1.1987618562608331</v>
      </c>
      <c r="H153" s="302">
        <v>0.47060246582033088</v>
      </c>
      <c r="I153" s="302">
        <v>1.2527767441201818</v>
      </c>
      <c r="J153" s="302">
        <f t="shared" si="73"/>
        <v>2.9221410662013456</v>
      </c>
      <c r="K153" s="303"/>
      <c r="L153" s="302">
        <v>1.4269918514165412</v>
      </c>
      <c r="M153" s="302">
        <v>0.57817418054903535</v>
      </c>
      <c r="N153" s="302">
        <v>1.8121837752377665</v>
      </c>
      <c r="O153" s="302">
        <f t="shared" si="72"/>
        <v>3.8173498072033429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22.781741047219633</v>
      </c>
      <c r="C155" s="311">
        <f t="shared" ref="C155:E155" si="74">SUM(C145:C153)</f>
        <v>3.1633849999202259</v>
      </c>
      <c r="D155" s="311">
        <f t="shared" si="74"/>
        <v>17.718873952860232</v>
      </c>
      <c r="E155" s="311">
        <f t="shared" si="74"/>
        <v>43.664000000000087</v>
      </c>
      <c r="F155" s="311"/>
      <c r="G155" s="311">
        <f t="shared" ref="G155:J155" si="75">SUM(G145:G153)</f>
        <v>28.439947775947225</v>
      </c>
      <c r="H155" s="311">
        <f t="shared" si="75"/>
        <v>5.2904176820821398</v>
      </c>
      <c r="I155" s="311">
        <f t="shared" si="75"/>
        <v>21.089634541970725</v>
      </c>
      <c r="J155" s="311">
        <f t="shared" si="75"/>
        <v>54.8200000000001</v>
      </c>
      <c r="K155" s="311"/>
      <c r="L155" s="311">
        <f t="shared" ref="L155:O155" si="76">SUM(L145:L153)</f>
        <v>32.015597381135201</v>
      </c>
      <c r="M155" s="311">
        <f t="shared" si="76"/>
        <v>6.428884027848234</v>
      </c>
      <c r="N155" s="311">
        <f t="shared" si="76"/>
        <v>25.406518591016553</v>
      </c>
      <c r="O155" s="311">
        <f t="shared" si="76"/>
        <v>63.850999999999992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10.102918992220822</v>
      </c>
      <c r="C162" s="302">
        <v>0.83312728377375223</v>
      </c>
      <c r="D162" s="302">
        <v>2.2016701059329153</v>
      </c>
      <c r="E162" s="302">
        <f>SUM(B162:D162)</f>
        <v>13.13771638192749</v>
      </c>
      <c r="F162" s="303"/>
      <c r="G162" s="302">
        <v>11.547344390373819</v>
      </c>
      <c r="H162" s="302">
        <v>1.3868275142226896</v>
      </c>
      <c r="I162" s="302">
        <v>2.0827452345600164</v>
      </c>
      <c r="J162" s="302">
        <f>SUM(G162:I162)</f>
        <v>15.016917139156526</v>
      </c>
      <c r="K162" s="303"/>
      <c r="L162" s="302">
        <v>12.221827412419451</v>
      </c>
      <c r="M162" s="302">
        <v>1.4838644442059619</v>
      </c>
      <c r="N162" s="302">
        <v>2.3557130991905315</v>
      </c>
      <c r="O162" s="302">
        <f>SUM(L162:N162)</f>
        <v>16.061404955815945</v>
      </c>
    </row>
    <row r="163" spans="1:15" s="236" customFormat="1" x14ac:dyDescent="0.2">
      <c r="A163" s="237" t="str">
        <f>name!E$5</f>
        <v>Professional occupations</v>
      </c>
      <c r="B163" s="302">
        <v>6.3312298294926226</v>
      </c>
      <c r="C163" s="302">
        <v>0.89943120773126017</v>
      </c>
      <c r="D163" s="302">
        <v>0.46811003732849815</v>
      </c>
      <c r="E163" s="302">
        <f t="shared" ref="E163:E170" si="77">SUM(B163:D163)</f>
        <v>7.698771074552381</v>
      </c>
      <c r="F163" s="303"/>
      <c r="G163" s="302">
        <v>8.2361213456427436</v>
      </c>
      <c r="H163" s="302">
        <v>1.3125727397104461</v>
      </c>
      <c r="I163" s="302">
        <v>0.43088857979723139</v>
      </c>
      <c r="J163" s="302">
        <f t="shared" ref="J163:J165" si="78">SUM(G163:I163)</f>
        <v>9.9795826651504225</v>
      </c>
      <c r="K163" s="303"/>
      <c r="L163" s="302">
        <v>10.981998685704101</v>
      </c>
      <c r="M163" s="302">
        <v>1.307891801969387</v>
      </c>
      <c r="N163" s="302">
        <v>0.36057576293971694</v>
      </c>
      <c r="O163" s="302">
        <f t="shared" ref="O163:O170" si="79">SUM(L163:N163)</f>
        <v>12.650466250613205</v>
      </c>
    </row>
    <row r="164" spans="1:15" s="236" customFormat="1" x14ac:dyDescent="0.2">
      <c r="A164" s="237" t="str">
        <f>name!E$6</f>
        <v>Associate professional occupations</v>
      </c>
      <c r="B164" s="302">
        <v>6.4954417460884404</v>
      </c>
      <c r="C164" s="302">
        <v>1.5188505990938574</v>
      </c>
      <c r="D164" s="302">
        <v>0.44682048200784458</v>
      </c>
      <c r="E164" s="302">
        <f t="shared" si="77"/>
        <v>8.4611128271901421</v>
      </c>
      <c r="F164" s="303"/>
      <c r="G164" s="302">
        <v>7.525674004358458</v>
      </c>
      <c r="H164" s="302">
        <v>1.8438530916111184</v>
      </c>
      <c r="I164" s="302">
        <v>0.33764603142584654</v>
      </c>
      <c r="J164" s="302">
        <f t="shared" si="78"/>
        <v>9.7071731273954232</v>
      </c>
      <c r="K164" s="303"/>
      <c r="L164" s="302">
        <v>8.6420833281039062</v>
      </c>
      <c r="M164" s="302">
        <v>1.7113467398698345</v>
      </c>
      <c r="N164" s="302">
        <v>0.34821930834216491</v>
      </c>
      <c r="O164" s="302">
        <f t="shared" si="79"/>
        <v>10.701649376315904</v>
      </c>
    </row>
    <row r="165" spans="1:15" s="236" customFormat="1" x14ac:dyDescent="0.2">
      <c r="A165" s="237" t="str">
        <f>name!E$7</f>
        <v>Administrative and secretarial occupations</v>
      </c>
      <c r="B165" s="302">
        <v>6.4220144590198398</v>
      </c>
      <c r="C165" s="302">
        <v>2.7325344304805093</v>
      </c>
      <c r="D165" s="302">
        <v>0.18025586556741297</v>
      </c>
      <c r="E165" s="302">
        <f t="shared" si="77"/>
        <v>9.3348047550677613</v>
      </c>
      <c r="F165" s="303"/>
      <c r="G165" s="302">
        <v>6.5100475640351183</v>
      </c>
      <c r="H165" s="302">
        <v>2.8648642931911099</v>
      </c>
      <c r="I165" s="302">
        <v>0.15068919137630826</v>
      </c>
      <c r="J165" s="302">
        <f t="shared" si="78"/>
        <v>9.5256010486025371</v>
      </c>
      <c r="K165" s="303"/>
      <c r="L165" s="302">
        <v>7.1931622114049825</v>
      </c>
      <c r="M165" s="302">
        <v>2.6502697280524781</v>
      </c>
      <c r="N165" s="302">
        <v>0.142007060076564</v>
      </c>
      <c r="O165" s="302">
        <f t="shared" si="79"/>
        <v>9.9854389995340238</v>
      </c>
    </row>
    <row r="166" spans="1:15" s="236" customFormat="1" x14ac:dyDescent="0.2">
      <c r="A166" s="237" t="str">
        <f>name!E$8</f>
        <v>Skilled trades occupations</v>
      </c>
      <c r="B166" s="302">
        <v>5.5421935191272498</v>
      </c>
      <c r="C166" s="302">
        <v>1.0067379749396834</v>
      </c>
      <c r="D166" s="302">
        <v>1.0961152862922543</v>
      </c>
      <c r="E166" s="302">
        <f t="shared" si="77"/>
        <v>7.6450467803591868</v>
      </c>
      <c r="F166" s="303"/>
      <c r="G166" s="302">
        <v>4.8240480846111913</v>
      </c>
      <c r="H166" s="302">
        <v>0.84291708836049617</v>
      </c>
      <c r="I166" s="302">
        <v>0.87769619417939793</v>
      </c>
      <c r="J166" s="302">
        <f>SUM(G166:I166)</f>
        <v>6.544661367151086</v>
      </c>
      <c r="K166" s="303"/>
      <c r="L166" s="302">
        <v>4.5703559854047411</v>
      </c>
      <c r="M166" s="302">
        <v>0.96735281591148925</v>
      </c>
      <c r="N166" s="302">
        <v>1.0218878801778584</v>
      </c>
      <c r="O166" s="302">
        <f t="shared" si="79"/>
        <v>6.5595966814940887</v>
      </c>
    </row>
    <row r="167" spans="1:15" s="236" customFormat="1" x14ac:dyDescent="0.2">
      <c r="A167" s="237" t="str">
        <f>name!E$9</f>
        <v>Caring, leisure and other service occupations</v>
      </c>
      <c r="B167" s="302">
        <v>0.67327583788525924</v>
      </c>
      <c r="C167" s="302">
        <v>0.26570965319386586</v>
      </c>
      <c r="D167" s="302">
        <v>9.2477608284396259E-2</v>
      </c>
      <c r="E167" s="302">
        <f t="shared" si="77"/>
        <v>1.0314630993635214</v>
      </c>
      <c r="F167" s="303"/>
      <c r="G167" s="302">
        <v>0.70127516761838093</v>
      </c>
      <c r="H167" s="302">
        <v>0.24527328374233692</v>
      </c>
      <c r="I167" s="302">
        <v>0.1001916439864679</v>
      </c>
      <c r="J167" s="302">
        <f t="shared" ref="J167:J170" si="80">SUM(G167:I167)</f>
        <v>1.0467400953471857</v>
      </c>
      <c r="K167" s="303"/>
      <c r="L167" s="302">
        <v>0.91227259691974971</v>
      </c>
      <c r="M167" s="302">
        <v>0.15561657237370974</v>
      </c>
      <c r="N167" s="302">
        <v>0.17736438005118299</v>
      </c>
      <c r="O167" s="302">
        <f t="shared" si="79"/>
        <v>1.2452535493446424</v>
      </c>
    </row>
    <row r="168" spans="1:15" s="236" customFormat="1" x14ac:dyDescent="0.2">
      <c r="A168" s="237" t="str">
        <f>name!E$10</f>
        <v>Sales and customer service occupations</v>
      </c>
      <c r="B168" s="302">
        <v>7.3163081649025168</v>
      </c>
      <c r="C168" s="302">
        <v>20.926253314569575</v>
      </c>
      <c r="D168" s="302">
        <v>1.070725438934069</v>
      </c>
      <c r="E168" s="302">
        <f t="shared" si="77"/>
        <v>29.31328691840616</v>
      </c>
      <c r="F168" s="303"/>
      <c r="G168" s="302">
        <v>6.675541908631172</v>
      </c>
      <c r="H168" s="302">
        <v>21.04587786923555</v>
      </c>
      <c r="I168" s="302">
        <v>0.67919853295422628</v>
      </c>
      <c r="J168" s="302">
        <f t="shared" si="80"/>
        <v>28.400618310820949</v>
      </c>
      <c r="K168" s="303"/>
      <c r="L168" s="302">
        <v>5.7879375931998869</v>
      </c>
      <c r="M168" s="302">
        <v>20.156808979552789</v>
      </c>
      <c r="N168" s="302">
        <v>0.49974417027347479</v>
      </c>
      <c r="O168" s="302">
        <f t="shared" si="79"/>
        <v>26.444490743026151</v>
      </c>
    </row>
    <row r="169" spans="1:15" s="236" customFormat="1" x14ac:dyDescent="0.2">
      <c r="A169" s="237" t="str">
        <f>name!E$11</f>
        <v>Process, plant and machine operatives</v>
      </c>
      <c r="B169" s="302">
        <v>4.5585172243868257</v>
      </c>
      <c r="C169" s="302">
        <v>0.79878597776759086</v>
      </c>
      <c r="D169" s="302">
        <v>0.10759038058731699</v>
      </c>
      <c r="E169" s="302">
        <f t="shared" si="77"/>
        <v>5.464893582741734</v>
      </c>
      <c r="F169" s="303"/>
      <c r="G169" s="302">
        <v>3.6556707693567949</v>
      </c>
      <c r="H169" s="302">
        <v>0.81144737161747271</v>
      </c>
      <c r="I169" s="302">
        <v>9.9386076243682966E-2</v>
      </c>
      <c r="J169" s="302">
        <f t="shared" si="80"/>
        <v>4.5665042172179513</v>
      </c>
      <c r="K169" s="303"/>
      <c r="L169" s="302">
        <v>3.328858248820981</v>
      </c>
      <c r="M169" s="302">
        <v>0.9067419648542312</v>
      </c>
      <c r="N169" s="302">
        <v>0.15939612347637758</v>
      </c>
      <c r="O169" s="302">
        <f t="shared" si="79"/>
        <v>4.3949963371515901</v>
      </c>
    </row>
    <row r="170" spans="1:15" s="236" customFormat="1" x14ac:dyDescent="0.2">
      <c r="A170" s="237" t="str">
        <f>name!E$12</f>
        <v>Elementary occupations</v>
      </c>
      <c r="B170" s="302">
        <v>4.563584183831022</v>
      </c>
      <c r="C170" s="302">
        <v>5.557611498949548</v>
      </c>
      <c r="D170" s="302">
        <v>8.9708897610945831E-2</v>
      </c>
      <c r="E170" s="302">
        <f t="shared" si="77"/>
        <v>10.210904580391515</v>
      </c>
      <c r="F170" s="303"/>
      <c r="G170" s="302">
        <v>3.6127564369603999</v>
      </c>
      <c r="H170" s="302">
        <v>4.6468415769852589</v>
      </c>
      <c r="I170" s="302">
        <v>6.1604015212413966E-2</v>
      </c>
      <c r="J170" s="302">
        <f t="shared" si="80"/>
        <v>8.3212020291580728</v>
      </c>
      <c r="K170" s="303"/>
      <c r="L170" s="302">
        <v>3.6859968233552656</v>
      </c>
      <c r="M170" s="302">
        <v>3.4855464072576567</v>
      </c>
      <c r="N170" s="302">
        <v>8.2159876091497955E-2</v>
      </c>
      <c r="O170" s="302">
        <f t="shared" si="79"/>
        <v>7.2537031067044202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52.005483956954592</v>
      </c>
      <c r="C172" s="311">
        <f t="shared" ref="C172:E172" si="81">SUM(C162:C170)</f>
        <v>34.539041940499644</v>
      </c>
      <c r="D172" s="311">
        <f t="shared" si="81"/>
        <v>5.7534741025456535</v>
      </c>
      <c r="E172" s="311">
        <f t="shared" si="81"/>
        <v>92.297999999999888</v>
      </c>
      <c r="F172" s="311"/>
      <c r="G172" s="311">
        <f t="shared" ref="G172:J172" si="82">SUM(G162:G170)</f>
        <v>53.288479671588085</v>
      </c>
      <c r="H172" s="311">
        <f t="shared" si="82"/>
        <v>35.000474828676474</v>
      </c>
      <c r="I172" s="311">
        <f t="shared" si="82"/>
        <v>4.8200454997355919</v>
      </c>
      <c r="J172" s="311">
        <f t="shared" si="82"/>
        <v>93.109000000000151</v>
      </c>
      <c r="K172" s="311"/>
      <c r="L172" s="311">
        <f t="shared" ref="L172:O172" si="83">SUM(L162:L170)</f>
        <v>57.324492885333058</v>
      </c>
      <c r="M172" s="311">
        <f t="shared" si="83"/>
        <v>32.825439454047533</v>
      </c>
      <c r="N172" s="311">
        <f t="shared" si="83"/>
        <v>5.1470676606193697</v>
      </c>
      <c r="O172" s="311">
        <f t="shared" si="83"/>
        <v>95.296999999999983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1.3855609297381215</v>
      </c>
      <c r="C179" s="302">
        <v>8.3202254520740829E-2</v>
      </c>
      <c r="D179" s="302">
        <v>0.42721669716454375</v>
      </c>
      <c r="E179" s="302">
        <f>SUM(B179:D179)</f>
        <v>1.8959798814234061</v>
      </c>
      <c r="F179" s="303"/>
      <c r="G179" s="302">
        <v>1.5502889804928246</v>
      </c>
      <c r="H179" s="302">
        <v>0.17203836853241952</v>
      </c>
      <c r="I179" s="302">
        <v>0.31434840166576017</v>
      </c>
      <c r="J179" s="302">
        <f>SUM(G179:I179)</f>
        <v>2.0366757506910043</v>
      </c>
      <c r="K179" s="303"/>
      <c r="L179" s="302">
        <v>1.5115622074132429</v>
      </c>
      <c r="M179" s="302">
        <v>0.19694825827273546</v>
      </c>
      <c r="N179" s="302">
        <v>0.30745227605364867</v>
      </c>
      <c r="O179" s="302">
        <f>SUM(L179:N179)</f>
        <v>2.0159627417396271</v>
      </c>
    </row>
    <row r="180" spans="1:15" s="236" customFormat="1" x14ac:dyDescent="0.2">
      <c r="A180" s="237" t="str">
        <f>name!E$5</f>
        <v>Professional occupations</v>
      </c>
      <c r="B180" s="302">
        <v>1.199355963016526</v>
      </c>
      <c r="C180" s="302">
        <v>6.4303631647078474E-2</v>
      </c>
      <c r="D180" s="302">
        <v>0.12921973328121231</v>
      </c>
      <c r="E180" s="302">
        <f t="shared" ref="E180:E187" si="84">SUM(B180:D180)</f>
        <v>1.3928793279448168</v>
      </c>
      <c r="F180" s="303"/>
      <c r="G180" s="302">
        <v>1.7106221289387158</v>
      </c>
      <c r="H180" s="302">
        <v>0.13065070950696459</v>
      </c>
      <c r="I180" s="302">
        <v>9.2893159264162736E-2</v>
      </c>
      <c r="J180" s="302">
        <f t="shared" ref="J180:J182" si="85">SUM(G180:I180)</f>
        <v>1.9341659977098431</v>
      </c>
      <c r="K180" s="303"/>
      <c r="L180" s="302">
        <v>2.592909095141462</v>
      </c>
      <c r="M180" s="302">
        <v>0.1886186733625122</v>
      </c>
      <c r="N180" s="302">
        <v>7.2735460027621796E-2</v>
      </c>
      <c r="O180" s="302">
        <f t="shared" ref="O180:O187" si="86">SUM(L180:N180)</f>
        <v>2.8542632285315963</v>
      </c>
    </row>
    <row r="181" spans="1:15" s="236" customFormat="1" x14ac:dyDescent="0.2">
      <c r="A181" s="237" t="str">
        <f>name!E$6</f>
        <v>Associate professional occupations</v>
      </c>
      <c r="B181" s="302">
        <v>1.3905480308695397</v>
      </c>
      <c r="C181" s="302">
        <v>0.10536702057999651</v>
      </c>
      <c r="D181" s="302">
        <v>0.10406484323584748</v>
      </c>
      <c r="E181" s="302">
        <f t="shared" si="84"/>
        <v>1.5999798946853838</v>
      </c>
      <c r="F181" s="303"/>
      <c r="G181" s="302">
        <v>1.8793677226433381</v>
      </c>
      <c r="H181" s="302">
        <v>0.16986822071126736</v>
      </c>
      <c r="I181" s="302">
        <v>7.7240164919890414E-2</v>
      </c>
      <c r="J181" s="302">
        <f t="shared" si="85"/>
        <v>2.1264761082744958</v>
      </c>
      <c r="K181" s="303"/>
      <c r="L181" s="302">
        <v>2.4767996242185744</v>
      </c>
      <c r="M181" s="302">
        <v>0.19972190917477189</v>
      </c>
      <c r="N181" s="302">
        <v>7.662841303836658E-2</v>
      </c>
      <c r="O181" s="302">
        <f t="shared" si="86"/>
        <v>2.7531499464317126</v>
      </c>
    </row>
    <row r="182" spans="1:15" s="236" customFormat="1" x14ac:dyDescent="0.2">
      <c r="A182" s="237" t="str">
        <f>name!E$7</f>
        <v>Administrative and secretarial occupations</v>
      </c>
      <c r="B182" s="302">
        <v>1.5715163019344029</v>
      </c>
      <c r="C182" s="302">
        <v>0.48401811499030123</v>
      </c>
      <c r="D182" s="302">
        <v>7.5510041508247028E-2</v>
      </c>
      <c r="E182" s="302">
        <f t="shared" si="84"/>
        <v>2.1310444584329513</v>
      </c>
      <c r="F182" s="303"/>
      <c r="G182" s="302">
        <v>1.6387567621781438</v>
      </c>
      <c r="H182" s="302">
        <v>0.67145738093289697</v>
      </c>
      <c r="I182" s="302">
        <v>4.4116516707786289E-2</v>
      </c>
      <c r="J182" s="302">
        <f t="shared" si="85"/>
        <v>2.3543306598188267</v>
      </c>
      <c r="K182" s="303"/>
      <c r="L182" s="302">
        <v>1.7156377245515464</v>
      </c>
      <c r="M182" s="302">
        <v>0.73411630199549793</v>
      </c>
      <c r="N182" s="302">
        <v>3.8040497579757228E-2</v>
      </c>
      <c r="O182" s="302">
        <f t="shared" si="86"/>
        <v>2.4877945241268011</v>
      </c>
    </row>
    <row r="183" spans="1:15" s="236" customFormat="1" x14ac:dyDescent="0.2">
      <c r="A183" s="237" t="str">
        <f>name!E$8</f>
        <v>Skilled trades occupations</v>
      </c>
      <c r="B183" s="302">
        <v>0.82164714431763741</v>
      </c>
      <c r="C183" s="302">
        <v>0.11090424624249327</v>
      </c>
      <c r="D183" s="302">
        <v>0.35972491926473377</v>
      </c>
      <c r="E183" s="302">
        <f t="shared" si="84"/>
        <v>1.2922763098248644</v>
      </c>
      <c r="F183" s="303"/>
      <c r="G183" s="302">
        <v>0.70808558287510914</v>
      </c>
      <c r="H183" s="302">
        <v>0.13374560663359633</v>
      </c>
      <c r="I183" s="302">
        <v>0.17027145365645868</v>
      </c>
      <c r="J183" s="302">
        <f>SUM(G183:I183)</f>
        <v>1.0121026431651643</v>
      </c>
      <c r="K183" s="303"/>
      <c r="L183" s="302">
        <v>0.73572504764560542</v>
      </c>
      <c r="M183" s="302">
        <v>0.22193606232546409</v>
      </c>
      <c r="N183" s="302">
        <v>0.17065884626269318</v>
      </c>
      <c r="O183" s="302">
        <f t="shared" si="86"/>
        <v>1.1283199562337627</v>
      </c>
    </row>
    <row r="184" spans="1:15" s="236" customFormat="1" x14ac:dyDescent="0.2">
      <c r="A184" s="237" t="str">
        <f>name!E$9</f>
        <v>Caring, leisure and other service occupations</v>
      </c>
      <c r="B184" s="302">
        <v>1.1375413695584564</v>
      </c>
      <c r="C184" s="302">
        <v>0.6004282263940981</v>
      </c>
      <c r="D184" s="302">
        <v>0.21077803363442763</v>
      </c>
      <c r="E184" s="302">
        <f t="shared" si="84"/>
        <v>1.9487476295869821</v>
      </c>
      <c r="F184" s="303"/>
      <c r="G184" s="302">
        <v>1.2306997602363734</v>
      </c>
      <c r="H184" s="302">
        <v>0.59992020015201308</v>
      </c>
      <c r="I184" s="302">
        <v>0.1055646129864511</v>
      </c>
      <c r="J184" s="302">
        <f t="shared" ref="J184:J187" si="87">SUM(G184:I184)</f>
        <v>1.9361845733748377</v>
      </c>
      <c r="K184" s="303"/>
      <c r="L184" s="302">
        <v>1.241161707386196</v>
      </c>
      <c r="M184" s="302">
        <v>0.58390824542477027</v>
      </c>
      <c r="N184" s="302">
        <v>0.11708126446539362</v>
      </c>
      <c r="O184" s="302">
        <f t="shared" si="86"/>
        <v>1.9421512172763598</v>
      </c>
    </row>
    <row r="185" spans="1:15" s="236" customFormat="1" x14ac:dyDescent="0.2">
      <c r="A185" s="237" t="str">
        <f>name!E$10</f>
        <v>Sales and customer service occupations</v>
      </c>
      <c r="B185" s="302">
        <v>0.60382623496613175</v>
      </c>
      <c r="C185" s="302">
        <v>0.14635265487354329</v>
      </c>
      <c r="D185" s="302">
        <v>7.9032574038923969E-2</v>
      </c>
      <c r="E185" s="302">
        <f t="shared" si="84"/>
        <v>0.82921146387859901</v>
      </c>
      <c r="F185" s="303"/>
      <c r="G185" s="302">
        <v>0.63545636750923584</v>
      </c>
      <c r="H185" s="302">
        <v>0.20729582823211762</v>
      </c>
      <c r="I185" s="302">
        <v>4.0547954971759441E-2</v>
      </c>
      <c r="J185" s="302">
        <f t="shared" si="87"/>
        <v>0.88330015071311296</v>
      </c>
      <c r="K185" s="303"/>
      <c r="L185" s="302">
        <v>0.76214291631111108</v>
      </c>
      <c r="M185" s="302">
        <v>0.27563386068380874</v>
      </c>
      <c r="N185" s="302">
        <v>3.5299319705993003E-2</v>
      </c>
      <c r="O185" s="302">
        <f t="shared" si="86"/>
        <v>1.0730760967009128</v>
      </c>
    </row>
    <row r="186" spans="1:15" s="236" customFormat="1" x14ac:dyDescent="0.2">
      <c r="A186" s="237" t="str">
        <f>name!E$11</f>
        <v>Process, plant and machine operatives</v>
      </c>
      <c r="B186" s="302">
        <v>4.019168557084738</v>
      </c>
      <c r="C186" s="302">
        <v>0.61601787067223857</v>
      </c>
      <c r="D186" s="302">
        <v>2.0735340518486463</v>
      </c>
      <c r="E186" s="302">
        <f t="shared" si="84"/>
        <v>6.7087204796056223</v>
      </c>
      <c r="F186" s="303"/>
      <c r="G186" s="302">
        <v>3.0215577606876334</v>
      </c>
      <c r="H186" s="302">
        <v>0.83076447655419539</v>
      </c>
      <c r="I186" s="302">
        <v>1.2070949101774939</v>
      </c>
      <c r="J186" s="302">
        <f t="shared" si="87"/>
        <v>5.0594171474193228</v>
      </c>
      <c r="K186" s="303"/>
      <c r="L186" s="302">
        <v>2.1980262078243089</v>
      </c>
      <c r="M186" s="302">
        <v>1.0351461185735267</v>
      </c>
      <c r="N186" s="302">
        <v>1.3904518426260561</v>
      </c>
      <c r="O186" s="302">
        <f t="shared" si="86"/>
        <v>4.6236241690238913</v>
      </c>
    </row>
    <row r="187" spans="1:15" s="236" customFormat="1" x14ac:dyDescent="0.2">
      <c r="A187" s="237" t="str">
        <f>name!E$12</f>
        <v>Elementary occupations</v>
      </c>
      <c r="B187" s="302">
        <v>2.9755293848672655</v>
      </c>
      <c r="C187" s="302">
        <v>0.64377169243075039</v>
      </c>
      <c r="D187" s="302">
        <v>0.14085947731936233</v>
      </c>
      <c r="E187" s="302">
        <f t="shared" si="84"/>
        <v>3.7601605546173786</v>
      </c>
      <c r="F187" s="303"/>
      <c r="G187" s="302">
        <v>2.2337791505914848</v>
      </c>
      <c r="H187" s="302">
        <v>0.81251848103011548</v>
      </c>
      <c r="I187" s="302">
        <v>7.6049337211804652E-2</v>
      </c>
      <c r="J187" s="302">
        <f t="shared" si="87"/>
        <v>3.1223469688334049</v>
      </c>
      <c r="K187" s="303"/>
      <c r="L187" s="302">
        <v>1.9290265369856365</v>
      </c>
      <c r="M187" s="302">
        <v>0.76774388624964007</v>
      </c>
      <c r="N187" s="302">
        <v>7.7887696700055908E-2</v>
      </c>
      <c r="O187" s="302">
        <f t="shared" si="86"/>
        <v>2.7746581199353324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15.104693916352819</v>
      </c>
      <c r="C189" s="311">
        <f t="shared" ref="C189:E189" si="88">SUM(C179:C187)</f>
        <v>2.8543657123512407</v>
      </c>
      <c r="D189" s="311">
        <f t="shared" si="88"/>
        <v>3.5999403712959444</v>
      </c>
      <c r="E189" s="311">
        <f t="shared" si="88"/>
        <v>21.559000000000005</v>
      </c>
      <c r="F189" s="311"/>
      <c r="G189" s="311">
        <f t="shared" ref="G189:J189" si="89">SUM(G179:G187)</f>
        <v>14.608614216152857</v>
      </c>
      <c r="H189" s="311">
        <f t="shared" si="89"/>
        <v>3.7282592722855865</v>
      </c>
      <c r="I189" s="311">
        <f t="shared" si="89"/>
        <v>2.1281265115615673</v>
      </c>
      <c r="J189" s="311">
        <f t="shared" si="89"/>
        <v>20.465000000000011</v>
      </c>
      <c r="K189" s="311"/>
      <c r="L189" s="311">
        <f t="shared" ref="L189:O189" si="90">SUM(L179:L187)</f>
        <v>15.162991067477684</v>
      </c>
      <c r="M189" s="311">
        <f t="shared" si="90"/>
        <v>4.2037733160627271</v>
      </c>
      <c r="N189" s="311">
        <f t="shared" si="90"/>
        <v>2.2862356164595861</v>
      </c>
      <c r="O189" s="311">
        <f t="shared" si="90"/>
        <v>21.652999999999992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2.255547838102578</v>
      </c>
      <c r="C196" s="302">
        <v>0.24627713965324038</v>
      </c>
      <c r="D196" s="302">
        <v>0.89877376673665621</v>
      </c>
      <c r="E196" s="302">
        <f>SUM(B196:D196)</f>
        <v>3.4005987444924748</v>
      </c>
      <c r="F196" s="303"/>
      <c r="G196" s="302">
        <v>2.6182235532368408</v>
      </c>
      <c r="H196" s="302">
        <v>0.47222676953129789</v>
      </c>
      <c r="I196" s="302">
        <v>0.64766941614157192</v>
      </c>
      <c r="J196" s="302">
        <f>SUM(G196:I196)</f>
        <v>3.7381197389097105</v>
      </c>
      <c r="K196" s="303"/>
      <c r="L196" s="302">
        <v>3.2254850793162113</v>
      </c>
      <c r="M196" s="302">
        <v>0.70153151563882654</v>
      </c>
      <c r="N196" s="302">
        <v>0.82194200494532244</v>
      </c>
      <c r="O196" s="302">
        <f>SUM(L196:N196)</f>
        <v>4.7489585999003605</v>
      </c>
    </row>
    <row r="197" spans="1:15" s="236" customFormat="1" x14ac:dyDescent="0.2">
      <c r="A197" s="237" t="str">
        <f>name!E$5</f>
        <v>Professional occupations</v>
      </c>
      <c r="B197" s="302">
        <v>0.79073314623123592</v>
      </c>
      <c r="C197" s="302">
        <v>0.13758985721920525</v>
      </c>
      <c r="D197" s="302">
        <v>6.2805588301679219E-2</v>
      </c>
      <c r="E197" s="302">
        <f t="shared" ref="E197:E204" si="91">SUM(B197:D197)</f>
        <v>0.99112859175212042</v>
      </c>
      <c r="F197" s="303"/>
      <c r="G197" s="302">
        <v>1.0975394014265443</v>
      </c>
      <c r="H197" s="302">
        <v>0.25805011653572751</v>
      </c>
      <c r="I197" s="302">
        <v>4.5262754773176324E-2</v>
      </c>
      <c r="J197" s="302">
        <f t="shared" ref="J197:J199" si="92">SUM(G197:I197)</f>
        <v>1.4008522727354482</v>
      </c>
      <c r="K197" s="303"/>
      <c r="L197" s="302">
        <v>1.5285086795921548</v>
      </c>
      <c r="M197" s="302">
        <v>0.43285500546177536</v>
      </c>
      <c r="N197" s="302">
        <v>3.7435854890591966E-2</v>
      </c>
      <c r="O197" s="302">
        <f t="shared" ref="O197:O204" si="93">SUM(L197:N197)</f>
        <v>1.998799539944522</v>
      </c>
    </row>
    <row r="198" spans="1:15" s="236" customFormat="1" x14ac:dyDescent="0.2">
      <c r="A198" s="237" t="str">
        <f>name!E$6</f>
        <v>Associate professional occupations</v>
      </c>
      <c r="B198" s="302">
        <v>0.76858123436849557</v>
      </c>
      <c r="C198" s="302">
        <v>0.38286473388883507</v>
      </c>
      <c r="D198" s="302">
        <v>3.9959745536905421E-2</v>
      </c>
      <c r="E198" s="302">
        <f t="shared" si="91"/>
        <v>1.191405713794236</v>
      </c>
      <c r="F198" s="303"/>
      <c r="G198" s="302">
        <v>0.96039410785697077</v>
      </c>
      <c r="H198" s="302">
        <v>0.55484713158372323</v>
      </c>
      <c r="I198" s="302">
        <v>2.4403248710414074E-2</v>
      </c>
      <c r="J198" s="302">
        <f t="shared" si="92"/>
        <v>1.539644488151108</v>
      </c>
      <c r="K198" s="303"/>
      <c r="L198" s="302">
        <v>1.3146012158247442</v>
      </c>
      <c r="M198" s="302">
        <v>0.97678515472552485</v>
      </c>
      <c r="N198" s="302">
        <v>2.8280746633525193E-2</v>
      </c>
      <c r="O198" s="302">
        <f t="shared" si="93"/>
        <v>2.3196671171837941</v>
      </c>
    </row>
    <row r="199" spans="1:15" s="236" customFormat="1" x14ac:dyDescent="0.2">
      <c r="A199" s="237" t="str">
        <f>name!E$7</f>
        <v>Administrative and secretarial occupations</v>
      </c>
      <c r="B199" s="302">
        <v>1.2498355469104403</v>
      </c>
      <c r="C199" s="302">
        <v>0.46281133015248554</v>
      </c>
      <c r="D199" s="302">
        <v>1.2360058212043033E-2</v>
      </c>
      <c r="E199" s="302">
        <f t="shared" si="91"/>
        <v>1.7250069352749688</v>
      </c>
      <c r="F199" s="303"/>
      <c r="G199" s="302">
        <v>1.2504660189531747</v>
      </c>
      <c r="H199" s="302">
        <v>0.64964410621517743</v>
      </c>
      <c r="I199" s="302">
        <v>8.8991917242096583E-3</v>
      </c>
      <c r="J199" s="302">
        <f t="shared" si="92"/>
        <v>1.9090093168925617</v>
      </c>
      <c r="K199" s="303"/>
      <c r="L199" s="302">
        <v>1.7846273074314163</v>
      </c>
      <c r="M199" s="302">
        <v>1.1617926477611886</v>
      </c>
      <c r="N199" s="302">
        <v>7.5020692721589899E-3</v>
      </c>
      <c r="O199" s="302">
        <f t="shared" si="93"/>
        <v>2.9539220244647635</v>
      </c>
    </row>
    <row r="200" spans="1:15" s="236" customFormat="1" x14ac:dyDescent="0.2">
      <c r="A200" s="237" t="str">
        <f>name!E$8</f>
        <v>Skilled trades occupations</v>
      </c>
      <c r="B200" s="302">
        <v>5.4206257367958655</v>
      </c>
      <c r="C200" s="302">
        <v>1.5383087668920572</v>
      </c>
      <c r="D200" s="302">
        <v>0.32432065544797678</v>
      </c>
      <c r="E200" s="302">
        <f t="shared" si="91"/>
        <v>7.2832551591358996</v>
      </c>
      <c r="F200" s="303"/>
      <c r="G200" s="302">
        <v>4.0407619893587237</v>
      </c>
      <c r="H200" s="302">
        <v>1.550003993477965</v>
      </c>
      <c r="I200" s="302">
        <v>0.23518899688332726</v>
      </c>
      <c r="J200" s="302">
        <f>SUM(G200:I200)</f>
        <v>5.8259549797200156</v>
      </c>
      <c r="K200" s="303"/>
      <c r="L200" s="302">
        <v>4.4260230741099322</v>
      </c>
      <c r="M200" s="302">
        <v>1.8567670604122783</v>
      </c>
      <c r="N200" s="302">
        <v>0.29424248773311085</v>
      </c>
      <c r="O200" s="302">
        <f t="shared" si="93"/>
        <v>6.577032622255321</v>
      </c>
    </row>
    <row r="201" spans="1:15" s="236" customFormat="1" x14ac:dyDescent="0.2">
      <c r="A201" s="237" t="str">
        <f>name!E$9</f>
        <v>Caring, leisure and other service occupations</v>
      </c>
      <c r="B201" s="302">
        <v>0.86517226469374775</v>
      </c>
      <c r="C201" s="302">
        <v>0.84458130776305917</v>
      </c>
      <c r="D201" s="302">
        <v>6.3135256804183915E-2</v>
      </c>
      <c r="E201" s="302">
        <f t="shared" si="91"/>
        <v>1.7728888292609908</v>
      </c>
      <c r="F201" s="303"/>
      <c r="G201" s="302">
        <v>0.81635872776834861</v>
      </c>
      <c r="H201" s="302">
        <v>0.93995708078788687</v>
      </c>
      <c r="I201" s="302">
        <v>5.8923271583062931E-2</v>
      </c>
      <c r="J201" s="302">
        <f t="shared" ref="J201:J204" si="94">SUM(G201:I201)</f>
        <v>1.8152390801392986</v>
      </c>
      <c r="K201" s="303"/>
      <c r="L201" s="302">
        <v>0.9030325843365945</v>
      </c>
      <c r="M201" s="302">
        <v>1.4286590682069178</v>
      </c>
      <c r="N201" s="302">
        <v>0.11306362044040981</v>
      </c>
      <c r="O201" s="302">
        <f t="shared" si="93"/>
        <v>2.4447552729839219</v>
      </c>
    </row>
    <row r="202" spans="1:15" s="236" customFormat="1" x14ac:dyDescent="0.2">
      <c r="A202" s="237" t="str">
        <f>name!E$10</f>
        <v>Sales and customer service occupations</v>
      </c>
      <c r="B202" s="302">
        <v>0.65024094883578554</v>
      </c>
      <c r="C202" s="302">
        <v>1.3601832474455446</v>
      </c>
      <c r="D202" s="302">
        <v>0.31330109451386007</v>
      </c>
      <c r="E202" s="302">
        <f t="shared" si="91"/>
        <v>2.3237252907951902</v>
      </c>
      <c r="F202" s="303"/>
      <c r="G202" s="302">
        <v>0.63774247873508549</v>
      </c>
      <c r="H202" s="302">
        <v>1.7570235606343569</v>
      </c>
      <c r="I202" s="302">
        <v>0.16352558593303385</v>
      </c>
      <c r="J202" s="302">
        <f t="shared" si="94"/>
        <v>2.5582916253024766</v>
      </c>
      <c r="K202" s="303"/>
      <c r="L202" s="302">
        <v>0.89391153943780133</v>
      </c>
      <c r="M202" s="302">
        <v>2.9564690576024888</v>
      </c>
      <c r="N202" s="302">
        <v>0.13753063212063585</v>
      </c>
      <c r="O202" s="302">
        <f t="shared" si="93"/>
        <v>3.9879112291609258</v>
      </c>
    </row>
    <row r="203" spans="1:15" s="236" customFormat="1" x14ac:dyDescent="0.2">
      <c r="A203" s="237" t="str">
        <f>name!E$11</f>
        <v>Process, plant and machine operatives</v>
      </c>
      <c r="B203" s="302">
        <v>0.4212538343881348</v>
      </c>
      <c r="C203" s="302">
        <v>0.46142274027015723</v>
      </c>
      <c r="D203" s="302">
        <v>4.2625754071207229E-2</v>
      </c>
      <c r="E203" s="302">
        <f t="shared" si="91"/>
        <v>0.92530232872949936</v>
      </c>
      <c r="F203" s="303"/>
      <c r="G203" s="302">
        <v>0.34086878664313358</v>
      </c>
      <c r="H203" s="302">
        <v>0.66555229187820553</v>
      </c>
      <c r="I203" s="302">
        <v>2.9668371534858608E-2</v>
      </c>
      <c r="J203" s="302">
        <f t="shared" si="94"/>
        <v>1.0360894500561979</v>
      </c>
      <c r="K203" s="303"/>
      <c r="L203" s="302">
        <v>0.32802215537501167</v>
      </c>
      <c r="M203" s="302">
        <v>1.3926318347251161</v>
      </c>
      <c r="N203" s="302">
        <v>5.0762378442185951E-2</v>
      </c>
      <c r="O203" s="302">
        <f t="shared" si="93"/>
        <v>1.7714163685423137</v>
      </c>
    </row>
    <row r="204" spans="1:15" s="236" customFormat="1" x14ac:dyDescent="0.2">
      <c r="A204" s="237" t="str">
        <f>name!E$12</f>
        <v>Elementary occupations</v>
      </c>
      <c r="B204" s="302">
        <v>5.4835509636177306</v>
      </c>
      <c r="C204" s="302">
        <v>15.070729666335419</v>
      </c>
      <c r="D204" s="302">
        <v>7.0407776811472145E-2</v>
      </c>
      <c r="E204" s="302">
        <f t="shared" si="91"/>
        <v>20.624688406764619</v>
      </c>
      <c r="F204" s="303"/>
      <c r="G204" s="302">
        <v>5.0393953143724444</v>
      </c>
      <c r="H204" s="302">
        <v>15.823822831864415</v>
      </c>
      <c r="I204" s="302">
        <v>3.7580901856354966E-2</v>
      </c>
      <c r="J204" s="302">
        <f t="shared" si="94"/>
        <v>20.900799048093216</v>
      </c>
      <c r="K204" s="303"/>
      <c r="L204" s="302">
        <v>6.0234924746151659</v>
      </c>
      <c r="M204" s="302">
        <v>16.12361968827199</v>
      </c>
      <c r="N204" s="302">
        <v>4.1425062676972102E-2</v>
      </c>
      <c r="O204" s="302">
        <f t="shared" si="93"/>
        <v>22.188537225564126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17.905541513944016</v>
      </c>
      <c r="C206" s="311">
        <f t="shared" ref="C206:E206" si="95">SUM(C196:C204)</f>
        <v>20.504768789620002</v>
      </c>
      <c r="D206" s="311">
        <f t="shared" si="95"/>
        <v>1.8276896964359841</v>
      </c>
      <c r="E206" s="311">
        <f t="shared" si="95"/>
        <v>40.238</v>
      </c>
      <c r="F206" s="311"/>
      <c r="G206" s="311">
        <f t="shared" ref="G206:J206" si="96">SUM(G196:G204)</f>
        <v>16.801750378351265</v>
      </c>
      <c r="H206" s="311">
        <f t="shared" si="96"/>
        <v>22.671127882508756</v>
      </c>
      <c r="I206" s="311">
        <f t="shared" si="96"/>
        <v>1.2511217391400096</v>
      </c>
      <c r="J206" s="311">
        <f t="shared" si="96"/>
        <v>40.724000000000032</v>
      </c>
      <c r="K206" s="311"/>
      <c r="L206" s="311">
        <f t="shared" ref="L206:O206" si="97">SUM(L196:L204)</f>
        <v>20.427704110039031</v>
      </c>
      <c r="M206" s="311">
        <f t="shared" si="97"/>
        <v>27.031111032806105</v>
      </c>
      <c r="N206" s="311">
        <f t="shared" si="97"/>
        <v>1.5321848571549133</v>
      </c>
      <c r="O206" s="311">
        <f t="shared" si="97"/>
        <v>48.991000000000049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0.82515620892838415</v>
      </c>
      <c r="C213" s="302">
        <v>0.13057789894328151</v>
      </c>
      <c r="D213" s="302">
        <v>0.25863165327639959</v>
      </c>
      <c r="E213" s="302">
        <f>SUM(B213:D213)</f>
        <v>1.2143657611480654</v>
      </c>
      <c r="F213" s="303"/>
      <c r="G213" s="302">
        <v>0.54834375860957951</v>
      </c>
      <c r="H213" s="302">
        <v>0.14073960904215327</v>
      </c>
      <c r="I213" s="302">
        <v>0.18695422925977698</v>
      </c>
      <c r="J213" s="302">
        <f>SUM(G213:I213)</f>
        <v>0.87603759691150973</v>
      </c>
      <c r="K213" s="303"/>
      <c r="L213" s="302">
        <v>0.48715802306560774</v>
      </c>
      <c r="M213" s="302">
        <v>0.16130632831367234</v>
      </c>
      <c r="N213" s="302">
        <v>0.18345028291954804</v>
      </c>
      <c r="O213" s="302">
        <f>SUM(L213:N213)</f>
        <v>0.83191463429882806</v>
      </c>
    </row>
    <row r="214" spans="1:15" s="236" customFormat="1" x14ac:dyDescent="0.2">
      <c r="A214" s="237" t="str">
        <f>name!E$5</f>
        <v>Professional occupations</v>
      </c>
      <c r="B214" s="302">
        <v>1.0721488293344121</v>
      </c>
      <c r="C214" s="302">
        <v>0.14770878023485945</v>
      </c>
      <c r="D214" s="302">
        <v>0.3813963539727861</v>
      </c>
      <c r="E214" s="302">
        <f t="shared" ref="E214:E221" si="98">SUM(B214:D214)</f>
        <v>1.6012539635420577</v>
      </c>
      <c r="F214" s="303"/>
      <c r="G214" s="302">
        <v>0.80629893270714215</v>
      </c>
      <c r="H214" s="302">
        <v>0.13808483127875001</v>
      </c>
      <c r="I214" s="302">
        <v>0.24797316743556519</v>
      </c>
      <c r="J214" s="302">
        <f t="shared" ref="J214:J216" si="99">SUM(G214:I214)</f>
        <v>1.1923569314214575</v>
      </c>
      <c r="K214" s="303"/>
      <c r="L214" s="302">
        <v>0.90113653107286418</v>
      </c>
      <c r="M214" s="302">
        <v>0.19468357486813651</v>
      </c>
      <c r="N214" s="302">
        <v>0.21221479826310338</v>
      </c>
      <c r="O214" s="302">
        <f t="shared" ref="O214:O221" si="100">SUM(L214:N214)</f>
        <v>1.308034904204104</v>
      </c>
    </row>
    <row r="215" spans="1:15" s="236" customFormat="1" x14ac:dyDescent="0.2">
      <c r="A215" s="237" t="str">
        <f>name!E$6</f>
        <v>Associate professional occupations</v>
      </c>
      <c r="B215" s="302">
        <v>0.78532608152063721</v>
      </c>
      <c r="C215" s="302">
        <v>0.20906703025273382</v>
      </c>
      <c r="D215" s="302">
        <v>0.76936527244680386</v>
      </c>
      <c r="E215" s="302">
        <f t="shared" si="98"/>
        <v>1.7637583842201749</v>
      </c>
      <c r="F215" s="303"/>
      <c r="G215" s="302">
        <v>0.54910715108348318</v>
      </c>
      <c r="H215" s="302">
        <v>0.1615662066301225</v>
      </c>
      <c r="I215" s="302">
        <v>0.71753799111690275</v>
      </c>
      <c r="J215" s="302">
        <f t="shared" si="99"/>
        <v>1.4282113488305086</v>
      </c>
      <c r="K215" s="303"/>
      <c r="L215" s="302">
        <v>0.47799011110753464</v>
      </c>
      <c r="M215" s="302">
        <v>0.14781460083031764</v>
      </c>
      <c r="N215" s="302">
        <v>0.66678024669584413</v>
      </c>
      <c r="O215" s="302">
        <f t="shared" si="100"/>
        <v>1.2925849586336964</v>
      </c>
    </row>
    <row r="216" spans="1:15" s="236" customFormat="1" x14ac:dyDescent="0.2">
      <c r="A216" s="237" t="str">
        <f>name!E$7</f>
        <v>Administrative and secretarial occupations</v>
      </c>
      <c r="B216" s="302">
        <v>0.34142631937464613</v>
      </c>
      <c r="C216" s="302">
        <v>0.19952636117553899</v>
      </c>
      <c r="D216" s="302">
        <v>4.7083781298773338E-2</v>
      </c>
      <c r="E216" s="302">
        <f t="shared" si="98"/>
        <v>0.58803646184895841</v>
      </c>
      <c r="F216" s="303"/>
      <c r="G216" s="302">
        <v>0.20255458591666828</v>
      </c>
      <c r="H216" s="302">
        <v>0.15365413018632443</v>
      </c>
      <c r="I216" s="302">
        <v>4.1338455673893992E-2</v>
      </c>
      <c r="J216" s="302">
        <f t="shared" si="99"/>
        <v>0.3975471717768867</v>
      </c>
      <c r="K216" s="303"/>
      <c r="L216" s="302">
        <v>0.13940101745390066</v>
      </c>
      <c r="M216" s="302">
        <v>0.10606518641539182</v>
      </c>
      <c r="N216" s="302">
        <v>2.9377329037049465E-2</v>
      </c>
      <c r="O216" s="302">
        <f t="shared" si="100"/>
        <v>0.27484353290634195</v>
      </c>
    </row>
    <row r="217" spans="1:15" s="236" customFormat="1" x14ac:dyDescent="0.2">
      <c r="A217" s="237" t="str">
        <f>name!E$8</f>
        <v>Skilled trades occupations</v>
      </c>
      <c r="B217" s="302">
        <v>0.31094650656940925</v>
      </c>
      <c r="C217" s="302">
        <v>7.3915824641638067E-2</v>
      </c>
      <c r="D217" s="302">
        <v>0.13405235776218463</v>
      </c>
      <c r="E217" s="302">
        <f t="shared" si="98"/>
        <v>0.5189146889732319</v>
      </c>
      <c r="F217" s="303"/>
      <c r="G217" s="302">
        <v>0.15691281574970858</v>
      </c>
      <c r="H217" s="302">
        <v>4.3592293885889408E-2</v>
      </c>
      <c r="I217" s="302">
        <v>8.0599501554869363E-2</v>
      </c>
      <c r="J217" s="302">
        <f>SUM(G217:I217)</f>
        <v>0.28110461119046737</v>
      </c>
      <c r="K217" s="303"/>
      <c r="L217" s="302">
        <v>0.11856594914852919</v>
      </c>
      <c r="M217" s="302">
        <v>6.9306219066558844E-2</v>
      </c>
      <c r="N217" s="302">
        <v>7.688239827782814E-2</v>
      </c>
      <c r="O217" s="302">
        <f t="shared" si="100"/>
        <v>0.26475456649291618</v>
      </c>
    </row>
    <row r="218" spans="1:15" s="236" customFormat="1" x14ac:dyDescent="0.2">
      <c r="A218" s="237" t="str">
        <f>name!E$9</f>
        <v>Caring, leisure and other service occupations</v>
      </c>
      <c r="B218" s="302">
        <v>0.12843011460718759</v>
      </c>
      <c r="C218" s="302">
        <v>5.9311866135054687E-2</v>
      </c>
      <c r="D218" s="302">
        <v>2.1436303363576732E-2</v>
      </c>
      <c r="E218" s="302">
        <f t="shared" si="98"/>
        <v>0.20917828410581901</v>
      </c>
      <c r="F218" s="303"/>
      <c r="G218" s="302">
        <v>7.0738778103048711E-2</v>
      </c>
      <c r="H218" s="302">
        <v>7.0987824525986773E-2</v>
      </c>
      <c r="I218" s="302">
        <v>2.2534800391485886E-2</v>
      </c>
      <c r="J218" s="302">
        <f t="shared" ref="J218:J221" si="101">SUM(G218:I218)</f>
        <v>0.16426140302052136</v>
      </c>
      <c r="K218" s="303"/>
      <c r="L218" s="302">
        <v>6.5229160346507581E-2</v>
      </c>
      <c r="M218" s="302">
        <v>6.1092269555170858E-2</v>
      </c>
      <c r="N218" s="302">
        <v>2.0503737590099679E-2</v>
      </c>
      <c r="O218" s="302">
        <f t="shared" si="100"/>
        <v>0.14682516749177812</v>
      </c>
    </row>
    <row r="219" spans="1:15" s="236" customFormat="1" x14ac:dyDescent="0.2">
      <c r="A219" s="237" t="str">
        <f>name!E$10</f>
        <v>Sales and customer service occupations</v>
      </c>
      <c r="B219" s="302">
        <v>0.20374291341713771</v>
      </c>
      <c r="C219" s="302">
        <v>7.6025384360313017E-2</v>
      </c>
      <c r="D219" s="302">
        <v>4.9337840498788345E-2</v>
      </c>
      <c r="E219" s="302">
        <f t="shared" si="98"/>
        <v>0.32910613827623908</v>
      </c>
      <c r="F219" s="303"/>
      <c r="G219" s="302">
        <v>0.11771692518470328</v>
      </c>
      <c r="H219" s="302">
        <v>6.6527485090355873E-2</v>
      </c>
      <c r="I219" s="302">
        <v>2.8404846721077022E-2</v>
      </c>
      <c r="J219" s="302">
        <f t="shared" si="101"/>
        <v>0.21264925699613618</v>
      </c>
      <c r="K219" s="303"/>
      <c r="L219" s="302">
        <v>0.12060747136882606</v>
      </c>
      <c r="M219" s="302">
        <v>6.904513615198786E-2</v>
      </c>
      <c r="N219" s="302">
        <v>2.0944850869750054E-2</v>
      </c>
      <c r="O219" s="302">
        <f t="shared" si="100"/>
        <v>0.21059745839056399</v>
      </c>
    </row>
    <row r="220" spans="1:15" s="236" customFormat="1" x14ac:dyDescent="0.2">
      <c r="A220" s="237" t="str">
        <f>name!E$11</f>
        <v>Process, plant and machine operatives</v>
      </c>
      <c r="B220" s="302">
        <v>6.1785306141200223E-2</v>
      </c>
      <c r="C220" s="302">
        <v>4.7682380164856791E-2</v>
      </c>
      <c r="D220" s="302">
        <v>2.2866511192106961E-2</v>
      </c>
      <c r="E220" s="302">
        <f t="shared" si="98"/>
        <v>0.132334197498164</v>
      </c>
      <c r="F220" s="303"/>
      <c r="G220" s="302">
        <v>2.8298880623368355E-2</v>
      </c>
      <c r="H220" s="302">
        <v>3.0665301554537644E-2</v>
      </c>
      <c r="I220" s="302">
        <v>1.5081972047779288E-2</v>
      </c>
      <c r="J220" s="302">
        <f t="shared" si="101"/>
        <v>7.4046154225685293E-2</v>
      </c>
      <c r="K220" s="303"/>
      <c r="L220" s="302">
        <v>1.6413887130731324E-2</v>
      </c>
      <c r="M220" s="302">
        <v>3.3265776564004153E-2</v>
      </c>
      <c r="N220" s="302">
        <v>1.1817026107532725E-2</v>
      </c>
      <c r="O220" s="302">
        <f t="shared" si="100"/>
        <v>6.1496689802268203E-2</v>
      </c>
    </row>
    <row r="221" spans="1:15" s="236" customFormat="1" x14ac:dyDescent="0.2">
      <c r="A221" s="237" t="str">
        <f>name!E$12</f>
        <v>Elementary occupations</v>
      </c>
      <c r="B221" s="302">
        <v>0.21718649486177471</v>
      </c>
      <c r="C221" s="302">
        <v>0.2494087685165306</v>
      </c>
      <c r="D221" s="302">
        <v>3.345685700898237E-2</v>
      </c>
      <c r="E221" s="302">
        <f t="shared" si="98"/>
        <v>0.50005212038728764</v>
      </c>
      <c r="F221" s="303"/>
      <c r="G221" s="302">
        <v>0.10163087694670071</v>
      </c>
      <c r="H221" s="302">
        <v>0.21232985483845873</v>
      </c>
      <c r="I221" s="302">
        <v>1.8824793841668359E-2</v>
      </c>
      <c r="J221" s="302">
        <f t="shared" si="101"/>
        <v>0.33278552562682778</v>
      </c>
      <c r="K221" s="303"/>
      <c r="L221" s="302">
        <v>8.5894164541693463E-2</v>
      </c>
      <c r="M221" s="302">
        <v>0.17198457251958349</v>
      </c>
      <c r="N221" s="302">
        <v>2.0069350718228112E-2</v>
      </c>
      <c r="O221" s="302">
        <f t="shared" si="100"/>
        <v>0.27794808777950508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3.9461487747547888</v>
      </c>
      <c r="C223" s="311">
        <f t="shared" ref="C223:E223" si="102">SUM(C213:C221)</f>
        <v>1.193224294424807</v>
      </c>
      <c r="D223" s="311">
        <f t="shared" si="102"/>
        <v>1.717626930820402</v>
      </c>
      <c r="E223" s="311">
        <f t="shared" si="102"/>
        <v>6.8569999999999975</v>
      </c>
      <c r="F223" s="311"/>
      <c r="G223" s="311">
        <f t="shared" ref="G223:J223" si="103">SUM(G213:G221)</f>
        <v>2.5816027049244026</v>
      </c>
      <c r="H223" s="311">
        <f t="shared" si="103"/>
        <v>1.0181475370325785</v>
      </c>
      <c r="I223" s="311">
        <f t="shared" si="103"/>
        <v>1.3592497580430187</v>
      </c>
      <c r="J223" s="311">
        <f t="shared" si="103"/>
        <v>4.9590000000000014</v>
      </c>
      <c r="K223" s="311"/>
      <c r="L223" s="311">
        <f t="shared" ref="L223:O223" si="104">SUM(L213:L221)</f>
        <v>2.4123963152361942</v>
      </c>
      <c r="M223" s="311">
        <f t="shared" si="104"/>
        <v>1.0145636642848237</v>
      </c>
      <c r="N223" s="311">
        <f t="shared" si="104"/>
        <v>1.2420400204789837</v>
      </c>
      <c r="O223" s="311">
        <f t="shared" si="104"/>
        <v>4.6690000000000014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5.2776936144110689</v>
      </c>
      <c r="C230" s="302">
        <v>0.44618009348674637</v>
      </c>
      <c r="D230" s="302">
        <v>0.76792571216360872</v>
      </c>
      <c r="E230" s="302">
        <f>SUM(B230:D230)</f>
        <v>6.4917994200614242</v>
      </c>
      <c r="F230" s="303"/>
      <c r="G230" s="302">
        <v>5.2266249988587763</v>
      </c>
      <c r="H230" s="302">
        <v>0.76648624049628555</v>
      </c>
      <c r="I230" s="302">
        <v>0.76559716015497081</v>
      </c>
      <c r="J230" s="302">
        <f>SUM(G230:I230)</f>
        <v>6.7587083995100325</v>
      </c>
      <c r="K230" s="303"/>
      <c r="L230" s="302">
        <v>5.0730602734372763</v>
      </c>
      <c r="M230" s="302">
        <v>0.88252833015436583</v>
      </c>
      <c r="N230" s="302">
        <v>0.96213304148809353</v>
      </c>
      <c r="O230" s="302">
        <f>SUM(L230:N230)</f>
        <v>6.9177216450797356</v>
      </c>
    </row>
    <row r="231" spans="1:15" s="236" customFormat="1" x14ac:dyDescent="0.2">
      <c r="A231" s="237" t="str">
        <f>name!E$5</f>
        <v>Professional occupations</v>
      </c>
      <c r="B231" s="302">
        <v>13.754313258177099</v>
      </c>
      <c r="C231" s="302">
        <v>0.67093345125521142</v>
      </c>
      <c r="D231" s="302">
        <v>1.7624662634734796</v>
      </c>
      <c r="E231" s="302">
        <f t="shared" ref="E231:E238" si="105">SUM(B231:D231)</f>
        <v>16.187712972905789</v>
      </c>
      <c r="F231" s="303"/>
      <c r="G231" s="302">
        <v>15.227546540871684</v>
      </c>
      <c r="H231" s="302">
        <v>1.0806590988156741</v>
      </c>
      <c r="I231" s="302">
        <v>1.5607141320872531</v>
      </c>
      <c r="J231" s="302">
        <f t="shared" ref="J231:J233" si="106">SUM(G231:I231)</f>
        <v>17.86891977177461</v>
      </c>
      <c r="K231" s="303"/>
      <c r="L231" s="302">
        <v>20.487977949044456</v>
      </c>
      <c r="M231" s="302">
        <v>1.5381663471028373</v>
      </c>
      <c r="N231" s="302">
        <v>1.6373546062162814</v>
      </c>
      <c r="O231" s="302">
        <f t="shared" ref="O231:O238" si="107">SUM(L231:N231)</f>
        <v>23.663498902363575</v>
      </c>
    </row>
    <row r="232" spans="1:15" s="236" customFormat="1" x14ac:dyDescent="0.2">
      <c r="A232" s="237" t="str">
        <f>name!E$6</f>
        <v>Associate professional occupations</v>
      </c>
      <c r="B232" s="302">
        <v>5.0124608933879715</v>
      </c>
      <c r="C232" s="302">
        <v>0.45259676897152212</v>
      </c>
      <c r="D232" s="302">
        <v>0.82939826096840708</v>
      </c>
      <c r="E232" s="302">
        <f t="shared" si="105"/>
        <v>6.2944559233279005</v>
      </c>
      <c r="F232" s="303"/>
      <c r="G232" s="302">
        <v>5.1956393953984596</v>
      </c>
      <c r="H232" s="302">
        <v>0.61555959822953987</v>
      </c>
      <c r="I232" s="302">
        <v>0.85808554591566899</v>
      </c>
      <c r="J232" s="302">
        <f t="shared" si="106"/>
        <v>6.6692845395436686</v>
      </c>
      <c r="K232" s="303"/>
      <c r="L232" s="302">
        <v>5.3365290529451421</v>
      </c>
      <c r="M232" s="302">
        <v>0.58603981085511414</v>
      </c>
      <c r="N232" s="302">
        <v>1.0058409006898632</v>
      </c>
      <c r="O232" s="302">
        <f t="shared" si="107"/>
        <v>6.9284097644901195</v>
      </c>
    </row>
    <row r="233" spans="1:15" s="236" customFormat="1" x14ac:dyDescent="0.2">
      <c r="A233" s="237" t="str">
        <f>name!E$7</f>
        <v>Administrative and secretarial occupations</v>
      </c>
      <c r="B233" s="302">
        <v>1.6277330032854316</v>
      </c>
      <c r="C233" s="302">
        <v>0.62519285577901185</v>
      </c>
      <c r="D233" s="302">
        <v>0.13521060067718771</v>
      </c>
      <c r="E233" s="302">
        <f t="shared" si="105"/>
        <v>2.3881364597416312</v>
      </c>
      <c r="F233" s="303"/>
      <c r="G233" s="302">
        <v>1.4846909471003813</v>
      </c>
      <c r="H233" s="302">
        <v>0.63633723579562185</v>
      </c>
      <c r="I233" s="302">
        <v>0.11975220737455239</v>
      </c>
      <c r="J233" s="302">
        <f t="shared" si="106"/>
        <v>2.2407803902705554</v>
      </c>
      <c r="K233" s="303"/>
      <c r="L233" s="302">
        <v>1.4805290049372162</v>
      </c>
      <c r="M233" s="302">
        <v>0.53516365626708906</v>
      </c>
      <c r="N233" s="302">
        <v>9.8258429440781614E-2</v>
      </c>
      <c r="O233" s="302">
        <f t="shared" si="107"/>
        <v>2.1139510906450867</v>
      </c>
    </row>
    <row r="234" spans="1:15" s="236" customFormat="1" x14ac:dyDescent="0.2">
      <c r="A234" s="237" t="str">
        <f>name!E$8</f>
        <v>Skilled trades occupations</v>
      </c>
      <c r="B234" s="302">
        <v>2.019743539916274</v>
      </c>
      <c r="C234" s="302">
        <v>0.14066172291867438</v>
      </c>
      <c r="D234" s="302">
        <v>0.51728305293626864</v>
      </c>
      <c r="E234" s="302">
        <f t="shared" si="105"/>
        <v>2.677688315771217</v>
      </c>
      <c r="F234" s="303"/>
      <c r="G234" s="302">
        <v>1.4352427913559496</v>
      </c>
      <c r="H234" s="302">
        <v>0.11206803043537451</v>
      </c>
      <c r="I234" s="302">
        <v>0.34747348365898068</v>
      </c>
      <c r="J234" s="302">
        <f>SUM(G234:I234)</f>
        <v>1.8947843054503046</v>
      </c>
      <c r="K234" s="303"/>
      <c r="L234" s="302">
        <v>1.1112654311261583</v>
      </c>
      <c r="M234" s="302">
        <v>0.16010232513027381</v>
      </c>
      <c r="N234" s="302">
        <v>0.61650993358475947</v>
      </c>
      <c r="O234" s="302">
        <f t="shared" si="107"/>
        <v>1.8878776898411915</v>
      </c>
    </row>
    <row r="235" spans="1:15" s="236" customFormat="1" x14ac:dyDescent="0.2">
      <c r="A235" s="237" t="str">
        <f>name!E$9</f>
        <v>Caring, leisure and other service occupations</v>
      </c>
      <c r="B235" s="302">
        <v>0.57202618564115015</v>
      </c>
      <c r="C235" s="302">
        <v>9.852504630068977E-2</v>
      </c>
      <c r="D235" s="302">
        <v>8.7258989177188093E-2</v>
      </c>
      <c r="E235" s="302">
        <f t="shared" si="105"/>
        <v>0.75781022111902807</v>
      </c>
      <c r="F235" s="303"/>
      <c r="G235" s="302">
        <v>0.49499382539810916</v>
      </c>
      <c r="H235" s="302">
        <v>9.6301233080827942E-2</v>
      </c>
      <c r="I235" s="302">
        <v>8.9243705386596595E-2</v>
      </c>
      <c r="J235" s="302">
        <f t="shared" ref="J235:J238" si="108">SUM(G235:I235)</f>
        <v>0.6805387638655338</v>
      </c>
      <c r="K235" s="303"/>
      <c r="L235" s="302">
        <v>0.63513018558440781</v>
      </c>
      <c r="M235" s="302">
        <v>9.4974595547392474E-2</v>
      </c>
      <c r="N235" s="302">
        <v>0.13762285310177955</v>
      </c>
      <c r="O235" s="302">
        <f t="shared" si="107"/>
        <v>0.8677276342335799</v>
      </c>
    </row>
    <row r="236" spans="1:15" s="236" customFormat="1" x14ac:dyDescent="0.2">
      <c r="A236" s="237" t="str">
        <f>name!E$10</f>
        <v>Sales and customer service occupations</v>
      </c>
      <c r="B236" s="302">
        <v>1.0376362756091921</v>
      </c>
      <c r="C236" s="302">
        <v>0.39156841825238797</v>
      </c>
      <c r="D236" s="302">
        <v>0.10827362633310661</v>
      </c>
      <c r="E236" s="302">
        <f t="shared" si="105"/>
        <v>1.5374783201946867</v>
      </c>
      <c r="F236" s="303"/>
      <c r="G236" s="302">
        <v>0.84970477138649758</v>
      </c>
      <c r="H236" s="302">
        <v>0.26949205726380554</v>
      </c>
      <c r="I236" s="302">
        <v>6.7204223013177439E-2</v>
      </c>
      <c r="J236" s="302">
        <f t="shared" si="108"/>
        <v>1.1864010516634806</v>
      </c>
      <c r="K236" s="303"/>
      <c r="L236" s="302">
        <v>0.99822382817445365</v>
      </c>
      <c r="M236" s="302">
        <v>0.32043362044399731</v>
      </c>
      <c r="N236" s="302">
        <v>7.8831042505347629E-2</v>
      </c>
      <c r="O236" s="302">
        <f t="shared" si="107"/>
        <v>1.3974884911237986</v>
      </c>
    </row>
    <row r="237" spans="1:15" s="236" customFormat="1" x14ac:dyDescent="0.2">
      <c r="A237" s="237" t="str">
        <f>name!E$11</f>
        <v>Process, plant and machine operatives</v>
      </c>
      <c r="B237" s="302">
        <v>0.15511627344589163</v>
      </c>
      <c r="C237" s="302">
        <v>8.4829096211659502E-2</v>
      </c>
      <c r="D237" s="302">
        <v>0.14091863913793368</v>
      </c>
      <c r="E237" s="302">
        <f t="shared" si="105"/>
        <v>0.38086400879548482</v>
      </c>
      <c r="F237" s="303"/>
      <c r="G237" s="302">
        <v>0.10380157300594513</v>
      </c>
      <c r="H237" s="302">
        <v>0.10298773522258538</v>
      </c>
      <c r="I237" s="302">
        <v>0.12823297501082315</v>
      </c>
      <c r="J237" s="302">
        <f t="shared" si="108"/>
        <v>0.33502228323935368</v>
      </c>
      <c r="K237" s="303"/>
      <c r="L237" s="302">
        <v>0.10098024214365273</v>
      </c>
      <c r="M237" s="302">
        <v>0.11118936813842274</v>
      </c>
      <c r="N237" s="302">
        <v>0.19938963674615245</v>
      </c>
      <c r="O237" s="302">
        <f t="shared" si="107"/>
        <v>0.41155924702822794</v>
      </c>
    </row>
    <row r="238" spans="1:15" s="236" customFormat="1" x14ac:dyDescent="0.2">
      <c r="A238" s="237" t="str">
        <f>name!E$12</f>
        <v>Elementary occupations</v>
      </c>
      <c r="B238" s="302">
        <v>0.2486729417982628</v>
      </c>
      <c r="C238" s="302">
        <v>0.12799837723933633</v>
      </c>
      <c r="D238" s="302">
        <v>0.15438303904523401</v>
      </c>
      <c r="E238" s="302">
        <f t="shared" si="105"/>
        <v>0.53105435808283308</v>
      </c>
      <c r="F238" s="303"/>
      <c r="G238" s="302">
        <v>0.16396089314877965</v>
      </c>
      <c r="H238" s="302">
        <v>8.6393913453743615E-2</v>
      </c>
      <c r="I238" s="302">
        <v>9.8205688079982603E-2</v>
      </c>
      <c r="J238" s="302">
        <f t="shared" si="108"/>
        <v>0.34856049468250588</v>
      </c>
      <c r="K238" s="303"/>
      <c r="L238" s="302">
        <v>0.16118739339174817</v>
      </c>
      <c r="M238" s="302">
        <v>8.5847907694170611E-2</v>
      </c>
      <c r="N238" s="302">
        <v>0.15673023410875697</v>
      </c>
      <c r="O238" s="302">
        <f t="shared" si="107"/>
        <v>0.40376553519467573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29.70539598567234</v>
      </c>
      <c r="C240" s="311">
        <f t="shared" ref="C240:E240" si="109">SUM(C230:C238)</f>
        <v>3.0384858304152398</v>
      </c>
      <c r="D240" s="311">
        <f t="shared" si="109"/>
        <v>4.5031181839124148</v>
      </c>
      <c r="E240" s="311">
        <f t="shared" si="109"/>
        <v>37.247</v>
      </c>
      <c r="F240" s="311"/>
      <c r="G240" s="311">
        <f t="shared" ref="G240:J240" si="110">SUM(G230:G238)</f>
        <v>30.182205736524583</v>
      </c>
      <c r="H240" s="311">
        <f t="shared" si="110"/>
        <v>3.7662851427934578</v>
      </c>
      <c r="I240" s="311">
        <f t="shared" si="110"/>
        <v>4.0345091206820056</v>
      </c>
      <c r="J240" s="311">
        <f t="shared" si="110"/>
        <v>37.983000000000047</v>
      </c>
      <c r="K240" s="311"/>
      <c r="L240" s="311">
        <f t="shared" ref="L240:O240" si="111">SUM(L230:L238)</f>
        <v>35.384883360784514</v>
      </c>
      <c r="M240" s="311">
        <f t="shared" si="111"/>
        <v>4.3144459613336634</v>
      </c>
      <c r="N240" s="311">
        <f t="shared" si="111"/>
        <v>4.8926706778818163</v>
      </c>
      <c r="O240" s="311">
        <f t="shared" si="111"/>
        <v>44.591999999999985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3.3146111659155761</v>
      </c>
      <c r="C247" s="302">
        <v>0.27142035897353678</v>
      </c>
      <c r="D247" s="302">
        <v>0.40984040394513516</v>
      </c>
      <c r="E247" s="302">
        <f>SUM(B247:D247)</f>
        <v>3.9958719288342479</v>
      </c>
      <c r="F247" s="303"/>
      <c r="G247" s="302">
        <v>3.4530463658168378</v>
      </c>
      <c r="H247" s="302">
        <v>0.33050940355647429</v>
      </c>
      <c r="I247" s="302">
        <v>0.5421823081068412</v>
      </c>
      <c r="J247" s="302">
        <f>SUM(G247:I247)</f>
        <v>4.3257380774801533</v>
      </c>
      <c r="K247" s="303"/>
      <c r="L247" s="302">
        <v>2.7620561257478693</v>
      </c>
      <c r="M247" s="302">
        <v>0.3748127937469285</v>
      </c>
      <c r="N247" s="302">
        <v>0.5706516659443408</v>
      </c>
      <c r="O247" s="302">
        <f>SUM(L247:N247)</f>
        <v>3.7075205854391386</v>
      </c>
    </row>
    <row r="248" spans="1:15" s="236" customFormat="1" x14ac:dyDescent="0.2">
      <c r="A248" s="237" t="str">
        <f>name!E$5</f>
        <v>Professional occupations</v>
      </c>
      <c r="B248" s="302">
        <v>3.8866816928096108</v>
      </c>
      <c r="C248" s="302">
        <v>0.22962037050162787</v>
      </c>
      <c r="D248" s="302">
        <v>0.50740239842202406</v>
      </c>
      <c r="E248" s="302">
        <f t="shared" ref="E248:E255" si="112">SUM(B248:D248)</f>
        <v>4.6237044617332632</v>
      </c>
      <c r="F248" s="303"/>
      <c r="G248" s="302">
        <v>4.654935903573663</v>
      </c>
      <c r="H248" s="302">
        <v>0.25129760556185954</v>
      </c>
      <c r="I248" s="302">
        <v>0.60241010667055517</v>
      </c>
      <c r="J248" s="302">
        <f t="shared" ref="J248:J250" si="113">SUM(G248:I248)</f>
        <v>5.5086436158060774</v>
      </c>
      <c r="K248" s="303"/>
      <c r="L248" s="302">
        <v>5.2671261078599745</v>
      </c>
      <c r="M248" s="302">
        <v>0.26497743103624805</v>
      </c>
      <c r="N248" s="302">
        <v>0.53612847229454963</v>
      </c>
      <c r="O248" s="302">
        <f t="shared" ref="O248:O255" si="114">SUM(L248:N248)</f>
        <v>6.0682320111907728</v>
      </c>
    </row>
    <row r="249" spans="1:15" s="236" customFormat="1" x14ac:dyDescent="0.2">
      <c r="A249" s="237" t="str">
        <f>name!E$6</f>
        <v>Associate professional occupations</v>
      </c>
      <c r="B249" s="302">
        <v>4.2061540058472797</v>
      </c>
      <c r="C249" s="302">
        <v>0.49054838120015537</v>
      </c>
      <c r="D249" s="302">
        <v>0.72490511253465961</v>
      </c>
      <c r="E249" s="302">
        <f t="shared" si="112"/>
        <v>5.4216074995820946</v>
      </c>
      <c r="F249" s="303"/>
      <c r="G249" s="302">
        <v>4.4102942206454179</v>
      </c>
      <c r="H249" s="302">
        <v>0.42632485756539878</v>
      </c>
      <c r="I249" s="302">
        <v>0.80986502429805507</v>
      </c>
      <c r="J249" s="302">
        <f t="shared" si="113"/>
        <v>5.6464841025088717</v>
      </c>
      <c r="K249" s="303"/>
      <c r="L249" s="302">
        <v>3.883458194488985</v>
      </c>
      <c r="M249" s="302">
        <v>0.41816744495658004</v>
      </c>
      <c r="N249" s="302">
        <v>0.85999829403530703</v>
      </c>
      <c r="O249" s="302">
        <f t="shared" si="114"/>
        <v>5.1616239334808727</v>
      </c>
    </row>
    <row r="250" spans="1:15" s="236" customFormat="1" x14ac:dyDescent="0.2">
      <c r="A250" s="237" t="str">
        <f>name!E$7</f>
        <v>Administrative and secretarial occupations</v>
      </c>
      <c r="B250" s="302">
        <v>4.1306860558119247</v>
      </c>
      <c r="C250" s="302">
        <v>1.5910639406376501</v>
      </c>
      <c r="D250" s="302">
        <v>0.17334357122894364</v>
      </c>
      <c r="E250" s="302">
        <f t="shared" si="112"/>
        <v>5.8950935676785177</v>
      </c>
      <c r="F250" s="303"/>
      <c r="G250" s="302">
        <v>3.6630618610374213</v>
      </c>
      <c r="H250" s="302">
        <v>1.2140402372505097</v>
      </c>
      <c r="I250" s="302">
        <v>0.13527393550609779</v>
      </c>
      <c r="J250" s="302">
        <f t="shared" si="113"/>
        <v>5.0123760337940295</v>
      </c>
      <c r="K250" s="303"/>
      <c r="L250" s="302">
        <v>2.8276549275649696</v>
      </c>
      <c r="M250" s="302">
        <v>0.93975273228980361</v>
      </c>
      <c r="N250" s="302">
        <v>0.11343380126000663</v>
      </c>
      <c r="O250" s="302">
        <f t="shared" si="114"/>
        <v>3.8808414611147795</v>
      </c>
    </row>
    <row r="251" spans="1:15" s="236" customFormat="1" x14ac:dyDescent="0.2">
      <c r="A251" s="237" t="str">
        <f>name!E$8</f>
        <v>Skilled trades occupations</v>
      </c>
      <c r="B251" s="302">
        <v>0.23311333214355653</v>
      </c>
      <c r="C251" s="302">
        <v>4.8213466558145381E-2</v>
      </c>
      <c r="D251" s="302">
        <v>0.18777037061483942</v>
      </c>
      <c r="E251" s="302">
        <f t="shared" si="112"/>
        <v>0.46909716931654133</v>
      </c>
      <c r="F251" s="303"/>
      <c r="G251" s="302">
        <v>0.17027530991658468</v>
      </c>
      <c r="H251" s="302">
        <v>2.8598823553652317E-2</v>
      </c>
      <c r="I251" s="302">
        <v>0.15454897834300696</v>
      </c>
      <c r="J251" s="302">
        <f>SUM(G251:I251)</f>
        <v>0.35342311181324393</v>
      </c>
      <c r="K251" s="303"/>
      <c r="L251" s="302">
        <v>0.1496284721118476</v>
      </c>
      <c r="M251" s="302">
        <v>2.9154205523152066E-2</v>
      </c>
      <c r="N251" s="302">
        <v>0.14173925795921088</v>
      </c>
      <c r="O251" s="302">
        <f t="shared" si="114"/>
        <v>0.32052193559421055</v>
      </c>
    </row>
    <row r="252" spans="1:15" s="236" customFormat="1" x14ac:dyDescent="0.2">
      <c r="A252" s="237" t="str">
        <f>name!E$9</f>
        <v>Caring, leisure and other service occupations</v>
      </c>
      <c r="B252" s="302">
        <v>0.19404228979617569</v>
      </c>
      <c r="C252" s="302">
        <v>1.5896114843311004E-2</v>
      </c>
      <c r="D252" s="302">
        <v>6.7922271181450347E-2</v>
      </c>
      <c r="E252" s="302">
        <f t="shared" si="112"/>
        <v>0.27786067582093704</v>
      </c>
      <c r="F252" s="303"/>
      <c r="G252" s="302">
        <v>0.14810543590656036</v>
      </c>
      <c r="H252" s="302">
        <v>1.1636791855505915E-2</v>
      </c>
      <c r="I252" s="302">
        <v>5.4793907326224911E-2</v>
      </c>
      <c r="J252" s="302">
        <f t="shared" ref="J252:J255" si="115">SUM(G252:I252)</f>
        <v>0.2145361350882912</v>
      </c>
      <c r="K252" s="303"/>
      <c r="L252" s="302">
        <v>0.14914195155737461</v>
      </c>
      <c r="M252" s="302">
        <v>8.7228016940040475E-3</v>
      </c>
      <c r="N252" s="302">
        <v>6.6046878340732335E-2</v>
      </c>
      <c r="O252" s="302">
        <f t="shared" si="114"/>
        <v>0.223911631592111</v>
      </c>
    </row>
    <row r="253" spans="1:15" s="236" customFormat="1" x14ac:dyDescent="0.2">
      <c r="A253" s="237" t="str">
        <f>name!E$10</f>
        <v>Sales and customer service occupations</v>
      </c>
      <c r="B253" s="302">
        <v>1.1151655568997993</v>
      </c>
      <c r="C253" s="302">
        <v>0.41889993923697194</v>
      </c>
      <c r="D253" s="302">
        <v>0.25809150260327346</v>
      </c>
      <c r="E253" s="302">
        <f t="shared" si="112"/>
        <v>1.7921569987400447</v>
      </c>
      <c r="F253" s="303"/>
      <c r="G253" s="302">
        <v>0.92559646898088799</v>
      </c>
      <c r="H253" s="302">
        <v>0.35016273915369794</v>
      </c>
      <c r="I253" s="302">
        <v>0.11898415646687661</v>
      </c>
      <c r="J253" s="302">
        <f t="shared" si="115"/>
        <v>1.3947433646014624</v>
      </c>
      <c r="K253" s="303"/>
      <c r="L253" s="302">
        <v>0.80349661890576407</v>
      </c>
      <c r="M253" s="302">
        <v>0.32575209773109898</v>
      </c>
      <c r="N253" s="302">
        <v>8.9536257363175706E-2</v>
      </c>
      <c r="O253" s="302">
        <f t="shared" si="114"/>
        <v>1.2187849740000387</v>
      </c>
    </row>
    <row r="254" spans="1:15" s="236" customFormat="1" x14ac:dyDescent="0.2">
      <c r="A254" s="237" t="str">
        <f>name!E$11</f>
        <v>Process, plant and machine operatives</v>
      </c>
      <c r="B254" s="302">
        <v>9.0511248208019826E-2</v>
      </c>
      <c r="C254" s="302">
        <v>1.8227227482406568E-2</v>
      </c>
      <c r="D254" s="302">
        <v>5.0180286164710118E-2</v>
      </c>
      <c r="E254" s="302">
        <f t="shared" si="112"/>
        <v>0.15891876185513651</v>
      </c>
      <c r="F254" s="303"/>
      <c r="G254" s="302">
        <v>6.3611110214285976E-2</v>
      </c>
      <c r="H254" s="302">
        <v>1.1556448080734845E-2</v>
      </c>
      <c r="I254" s="302">
        <v>9.4421822369033792E-2</v>
      </c>
      <c r="J254" s="302">
        <f t="shared" si="115"/>
        <v>0.1695893806640546</v>
      </c>
      <c r="K254" s="303"/>
      <c r="L254" s="302">
        <v>5.7955064559438385E-2</v>
      </c>
      <c r="M254" s="302">
        <v>1.8613762219354891E-2</v>
      </c>
      <c r="N254" s="302">
        <v>0.11089527844483363</v>
      </c>
      <c r="O254" s="302">
        <f t="shared" si="114"/>
        <v>0.18746410522362689</v>
      </c>
    </row>
    <row r="255" spans="1:15" s="236" customFormat="1" x14ac:dyDescent="0.2">
      <c r="A255" s="237" t="str">
        <f>name!E$12</f>
        <v>Elementary occupations</v>
      </c>
      <c r="B255" s="302">
        <v>0.20854326176756091</v>
      </c>
      <c r="C255" s="302">
        <v>6.0239410850865538E-2</v>
      </c>
      <c r="D255" s="302">
        <v>6.2906263820805011E-2</v>
      </c>
      <c r="E255" s="302">
        <f t="shared" si="112"/>
        <v>0.33168893643923147</v>
      </c>
      <c r="F255" s="303"/>
      <c r="G255" s="302">
        <v>0.14972072720988086</v>
      </c>
      <c r="H255" s="302">
        <v>3.8317077787478455E-2</v>
      </c>
      <c r="I255" s="302">
        <v>4.8428373246433461E-2</v>
      </c>
      <c r="J255" s="302">
        <f t="shared" si="115"/>
        <v>0.23646617824379276</v>
      </c>
      <c r="K255" s="303"/>
      <c r="L255" s="302">
        <v>0.13945908083144087</v>
      </c>
      <c r="M255" s="302">
        <v>3.6899007535411164E-2</v>
      </c>
      <c r="N255" s="302">
        <v>4.9741273997587557E-2</v>
      </c>
      <c r="O255" s="302">
        <f t="shared" si="114"/>
        <v>0.22609936236443962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17.379508609199505</v>
      </c>
      <c r="C257" s="311">
        <f t="shared" ref="C257:E257" si="116">SUM(C247:C255)</f>
        <v>3.144129210284671</v>
      </c>
      <c r="D257" s="311">
        <f t="shared" si="116"/>
        <v>2.4423621805158411</v>
      </c>
      <c r="E257" s="311">
        <f t="shared" si="116"/>
        <v>22.966000000000012</v>
      </c>
      <c r="F257" s="311"/>
      <c r="G257" s="311">
        <f t="shared" ref="G257:J257" si="117">SUM(G247:G255)</f>
        <v>17.63864740330154</v>
      </c>
      <c r="H257" s="311">
        <f t="shared" si="117"/>
        <v>2.6624439843653116</v>
      </c>
      <c r="I257" s="311">
        <f t="shared" si="117"/>
        <v>2.5609086123331251</v>
      </c>
      <c r="J257" s="311">
        <f t="shared" si="117"/>
        <v>22.861999999999973</v>
      </c>
      <c r="K257" s="311"/>
      <c r="L257" s="311">
        <f t="shared" ref="L257:O257" si="118">SUM(L247:L255)</f>
        <v>16.039976543627667</v>
      </c>
      <c r="M257" s="311">
        <f t="shared" si="118"/>
        <v>2.4168522767325813</v>
      </c>
      <c r="N257" s="311">
        <f t="shared" si="118"/>
        <v>2.5381711796397437</v>
      </c>
      <c r="O257" s="311">
        <f t="shared" si="118"/>
        <v>20.994999999999987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1.6720785925336368</v>
      </c>
      <c r="C264" s="302">
        <v>0.37815728367224249</v>
      </c>
      <c r="D264" s="302">
        <v>0.61985265687519864</v>
      </c>
      <c r="E264" s="302">
        <f>SUM(B264:D264)</f>
        <v>2.6700885330810777</v>
      </c>
      <c r="F264" s="303"/>
      <c r="G264" s="302">
        <v>1.7524505559250363</v>
      </c>
      <c r="H264" s="302">
        <v>0.52952920338921106</v>
      </c>
      <c r="I264" s="302">
        <v>0.56381719102160033</v>
      </c>
      <c r="J264" s="302">
        <f>SUM(G264:I264)</f>
        <v>2.8457969503358473</v>
      </c>
      <c r="K264" s="303"/>
      <c r="L264" s="302">
        <v>1.8758324331416552</v>
      </c>
      <c r="M264" s="302">
        <v>0.51059067344085995</v>
      </c>
      <c r="N264" s="302">
        <v>0.62339535757185083</v>
      </c>
      <c r="O264" s="302">
        <f>SUM(L264:N264)</f>
        <v>3.0098184641543657</v>
      </c>
    </row>
    <row r="265" spans="1:15" s="236" customFormat="1" x14ac:dyDescent="0.2">
      <c r="A265" s="237" t="str">
        <f>name!E$5</f>
        <v>Professional occupations</v>
      </c>
      <c r="B265" s="302">
        <v>1.4384840762366802</v>
      </c>
      <c r="C265" s="302">
        <v>0.26245222011118791</v>
      </c>
      <c r="D265" s="302">
        <v>0.23176402973630048</v>
      </c>
      <c r="E265" s="302">
        <f t="shared" ref="E265:E272" si="119">SUM(B265:D265)</f>
        <v>1.9327003260841684</v>
      </c>
      <c r="F265" s="303"/>
      <c r="G265" s="302">
        <v>1.7355438493529265</v>
      </c>
      <c r="H265" s="302">
        <v>0.41746077230385709</v>
      </c>
      <c r="I265" s="302">
        <v>0.16602206456691057</v>
      </c>
      <c r="J265" s="302">
        <f t="shared" ref="J265:J267" si="120">SUM(G265:I265)</f>
        <v>2.3190266862236939</v>
      </c>
      <c r="K265" s="303"/>
      <c r="L265" s="302">
        <v>2.115904142727778</v>
      </c>
      <c r="M265" s="302">
        <v>0.50379343400314358</v>
      </c>
      <c r="N265" s="302">
        <v>0.14355602412101559</v>
      </c>
      <c r="O265" s="302">
        <f t="shared" ref="O265:O272" si="121">SUM(L265:N265)</f>
        <v>2.7632536008519373</v>
      </c>
    </row>
    <row r="266" spans="1:15" s="236" customFormat="1" x14ac:dyDescent="0.2">
      <c r="A266" s="237" t="str">
        <f>name!E$6</f>
        <v>Associate professional occupations</v>
      </c>
      <c r="B266" s="302">
        <v>1.3688568342505605</v>
      </c>
      <c r="C266" s="302">
        <v>0.3683481410113999</v>
      </c>
      <c r="D266" s="302">
        <v>0.15316507422974132</v>
      </c>
      <c r="E266" s="302">
        <f t="shared" si="119"/>
        <v>1.8903700494917015</v>
      </c>
      <c r="F266" s="303"/>
      <c r="G266" s="302">
        <v>1.4959622995968362</v>
      </c>
      <c r="H266" s="302">
        <v>0.46923326489556916</v>
      </c>
      <c r="I266" s="302">
        <v>0.1123781674573423</v>
      </c>
      <c r="J266" s="302">
        <f t="shared" si="120"/>
        <v>2.0775737319497476</v>
      </c>
      <c r="K266" s="303"/>
      <c r="L266" s="302">
        <v>1.8831725990918791</v>
      </c>
      <c r="M266" s="302">
        <v>0.51914584927390794</v>
      </c>
      <c r="N266" s="302">
        <v>0.12590288776395722</v>
      </c>
      <c r="O266" s="302">
        <f t="shared" si="121"/>
        <v>2.5282213361297443</v>
      </c>
    </row>
    <row r="267" spans="1:15" s="236" customFormat="1" x14ac:dyDescent="0.2">
      <c r="A267" s="237" t="str">
        <f>name!E$7</f>
        <v>Administrative and secretarial occupations</v>
      </c>
      <c r="B267" s="302">
        <v>1.0405278238326885</v>
      </c>
      <c r="C267" s="302">
        <v>1.0597395072869482</v>
      </c>
      <c r="D267" s="302">
        <v>0.12480983096820956</v>
      </c>
      <c r="E267" s="302">
        <f t="shared" si="119"/>
        <v>2.2250771620878464</v>
      </c>
      <c r="F267" s="303"/>
      <c r="G267" s="302">
        <v>0.97882869062601552</v>
      </c>
      <c r="H267" s="302">
        <v>1.3163511157826433</v>
      </c>
      <c r="I267" s="302">
        <v>0.10966711036792208</v>
      </c>
      <c r="J267" s="302">
        <f t="shared" si="120"/>
        <v>2.4048469167765809</v>
      </c>
      <c r="K267" s="303"/>
      <c r="L267" s="302">
        <v>0.93678772818372213</v>
      </c>
      <c r="M267" s="302">
        <v>1.21722161462766</v>
      </c>
      <c r="N267" s="302">
        <v>0.13035547234522787</v>
      </c>
      <c r="O267" s="302">
        <f t="shared" si="121"/>
        <v>2.2843648151566103</v>
      </c>
    </row>
    <row r="268" spans="1:15" s="236" customFormat="1" x14ac:dyDescent="0.2">
      <c r="A268" s="237" t="str">
        <f>name!E$8</f>
        <v>Skilled trades occupations</v>
      </c>
      <c r="B268" s="302">
        <v>0.49043517726223723</v>
      </c>
      <c r="C268" s="302">
        <v>8.906871644717404E-2</v>
      </c>
      <c r="D268" s="302">
        <v>0.32185864218020105</v>
      </c>
      <c r="E268" s="302">
        <f t="shared" si="119"/>
        <v>0.90136253588961224</v>
      </c>
      <c r="F268" s="303"/>
      <c r="G268" s="302">
        <v>0.38167856590236116</v>
      </c>
      <c r="H268" s="302">
        <v>7.123721867605555E-2</v>
      </c>
      <c r="I268" s="302">
        <v>0.18982907393049664</v>
      </c>
      <c r="J268" s="302">
        <f>SUM(G268:I268)</f>
        <v>0.64274485850891327</v>
      </c>
      <c r="K268" s="303"/>
      <c r="L268" s="302">
        <v>0.44546793071982538</v>
      </c>
      <c r="M268" s="302">
        <v>0.10624459820819157</v>
      </c>
      <c r="N268" s="302">
        <v>0.27175257915876488</v>
      </c>
      <c r="O268" s="302">
        <f t="shared" si="121"/>
        <v>0.82346510808678186</v>
      </c>
    </row>
    <row r="269" spans="1:15" s="236" customFormat="1" x14ac:dyDescent="0.2">
      <c r="A269" s="237" t="str">
        <f>name!E$9</f>
        <v>Caring, leisure and other service occupations</v>
      </c>
      <c r="B269" s="302">
        <v>0.21604442944268387</v>
      </c>
      <c r="C269" s="302">
        <v>0.11971148845170015</v>
      </c>
      <c r="D269" s="302">
        <v>5.8774810103662548E-2</v>
      </c>
      <c r="E269" s="302">
        <f t="shared" si="119"/>
        <v>0.39453072799804656</v>
      </c>
      <c r="F269" s="303"/>
      <c r="G269" s="302">
        <v>0.20015917269929778</v>
      </c>
      <c r="H269" s="302">
        <v>0.12731418537367556</v>
      </c>
      <c r="I269" s="302">
        <v>4.4200789512096321E-2</v>
      </c>
      <c r="J269" s="302">
        <f t="shared" ref="J269:J272" si="122">SUM(G269:I269)</f>
        <v>0.37167414758506967</v>
      </c>
      <c r="K269" s="303"/>
      <c r="L269" s="302">
        <v>0.24362067203844379</v>
      </c>
      <c r="M269" s="302">
        <v>0.11327246906861736</v>
      </c>
      <c r="N269" s="302">
        <v>8.294879653431747E-2</v>
      </c>
      <c r="O269" s="302">
        <f t="shared" si="121"/>
        <v>0.43984193764137863</v>
      </c>
    </row>
    <row r="270" spans="1:15" s="236" customFormat="1" x14ac:dyDescent="0.2">
      <c r="A270" s="237" t="str">
        <f>name!E$10</f>
        <v>Sales and customer service occupations</v>
      </c>
      <c r="B270" s="302">
        <v>0.7219452579875475</v>
      </c>
      <c r="C270" s="302">
        <v>0.40613899308082246</v>
      </c>
      <c r="D270" s="302">
        <v>0.15821758234937017</v>
      </c>
      <c r="E270" s="302">
        <f t="shared" si="119"/>
        <v>1.2863018334177401</v>
      </c>
      <c r="F270" s="303"/>
      <c r="G270" s="302">
        <v>0.60831566398364423</v>
      </c>
      <c r="H270" s="302">
        <v>0.44558756991513077</v>
      </c>
      <c r="I270" s="302">
        <v>0.10285508376996515</v>
      </c>
      <c r="J270" s="302">
        <f t="shared" si="122"/>
        <v>1.1567583176687402</v>
      </c>
      <c r="K270" s="303"/>
      <c r="L270" s="302">
        <v>0.69644790904741927</v>
      </c>
      <c r="M270" s="302">
        <v>0.48616344355860075</v>
      </c>
      <c r="N270" s="302">
        <v>9.5231071751568822E-2</v>
      </c>
      <c r="O270" s="302">
        <f t="shared" si="121"/>
        <v>1.2778424243575888</v>
      </c>
    </row>
    <row r="271" spans="1:15" s="236" customFormat="1" x14ac:dyDescent="0.2">
      <c r="A271" s="237" t="str">
        <f>name!E$11</f>
        <v>Process, plant and machine operatives</v>
      </c>
      <c r="B271" s="302">
        <v>9.5161484613846353E-2</v>
      </c>
      <c r="C271" s="302">
        <v>3.0470256559879779E-2</v>
      </c>
      <c r="D271" s="302">
        <v>1.3188705962404089E-2</v>
      </c>
      <c r="E271" s="302">
        <f t="shared" si="119"/>
        <v>0.13882044713613023</v>
      </c>
      <c r="F271" s="303"/>
      <c r="G271" s="302">
        <v>7.1336389599073124E-2</v>
      </c>
      <c r="H271" s="302">
        <v>2.3505788157144814E-2</v>
      </c>
      <c r="I271" s="302">
        <v>1.1096367471298779E-2</v>
      </c>
      <c r="J271" s="302">
        <f t="shared" si="122"/>
        <v>0.10593854522751671</v>
      </c>
      <c r="K271" s="303"/>
      <c r="L271" s="302">
        <v>7.0423475865173737E-2</v>
      </c>
      <c r="M271" s="302">
        <v>2.5523686577770703E-2</v>
      </c>
      <c r="N271" s="302">
        <v>1.527867980354557E-2</v>
      </c>
      <c r="O271" s="302">
        <f t="shared" si="121"/>
        <v>0.11122584224649</v>
      </c>
    </row>
    <row r="272" spans="1:15" s="236" customFormat="1" x14ac:dyDescent="0.2">
      <c r="A272" s="237" t="str">
        <f>name!E$12</f>
        <v>Elementary occupations</v>
      </c>
      <c r="B272" s="302">
        <v>0.15629788236777203</v>
      </c>
      <c r="C272" s="302">
        <v>0.28232747858902241</v>
      </c>
      <c r="D272" s="302">
        <v>6.2123023856889913E-2</v>
      </c>
      <c r="E272" s="302">
        <f t="shared" si="119"/>
        <v>0.50074838481368433</v>
      </c>
      <c r="F272" s="303"/>
      <c r="G272" s="302">
        <v>0.12197936107338769</v>
      </c>
      <c r="H272" s="302">
        <v>0.27716307208905144</v>
      </c>
      <c r="I272" s="302">
        <v>3.1497412561415923E-2</v>
      </c>
      <c r="J272" s="302">
        <f t="shared" si="122"/>
        <v>0.43063984572385505</v>
      </c>
      <c r="K272" s="303"/>
      <c r="L272" s="302">
        <v>0.12955824323678133</v>
      </c>
      <c r="M272" s="302">
        <v>0.15476184839904861</v>
      </c>
      <c r="N272" s="302">
        <v>6.3646379739259254E-2</v>
      </c>
      <c r="O272" s="302">
        <f t="shared" si="121"/>
        <v>0.34796647137508918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7.1998315585276531</v>
      </c>
      <c r="C274" s="311">
        <f t="shared" ref="C274:E274" si="123">SUM(C264:C272)</f>
        <v>2.9964140852103771</v>
      </c>
      <c r="D274" s="311">
        <f t="shared" si="123"/>
        <v>1.7437543562619775</v>
      </c>
      <c r="E274" s="311">
        <f t="shared" si="123"/>
        <v>11.940000000000008</v>
      </c>
      <c r="F274" s="311"/>
      <c r="G274" s="311">
        <f t="shared" ref="G274:J274" si="124">SUM(G264:G272)</f>
        <v>7.3462545487585791</v>
      </c>
      <c r="H274" s="311">
        <f t="shared" si="124"/>
        <v>3.6773821905823389</v>
      </c>
      <c r="I274" s="311">
        <f t="shared" si="124"/>
        <v>1.3313632606590482</v>
      </c>
      <c r="J274" s="311">
        <f t="shared" si="124"/>
        <v>12.354999999999967</v>
      </c>
      <c r="K274" s="311"/>
      <c r="L274" s="311">
        <f t="shared" ref="L274:O274" si="125">SUM(L264:L272)</f>
        <v>8.3972151340526775</v>
      </c>
      <c r="M274" s="311">
        <f t="shared" si="125"/>
        <v>3.6367176171578013</v>
      </c>
      <c r="N274" s="311">
        <f t="shared" si="125"/>
        <v>1.5520672487895073</v>
      </c>
      <c r="O274" s="311">
        <f t="shared" si="125"/>
        <v>13.585999999999988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7.8499125970019223</v>
      </c>
      <c r="C281" s="302">
        <v>1.7078464760451315</v>
      </c>
      <c r="D281" s="302">
        <v>2.1550536812229737</v>
      </c>
      <c r="E281" s="302">
        <f>SUM(B281:D281)</f>
        <v>11.712812754270027</v>
      </c>
      <c r="F281" s="303"/>
      <c r="G281" s="302">
        <v>8.0758066064683298</v>
      </c>
      <c r="H281" s="302">
        <v>1.9350056780617864</v>
      </c>
      <c r="I281" s="302">
        <v>2.0515376276302302</v>
      </c>
      <c r="J281" s="302">
        <f>SUM(G281:I281)</f>
        <v>12.062349912160347</v>
      </c>
      <c r="K281" s="303"/>
      <c r="L281" s="302">
        <v>7.2687234703847716</v>
      </c>
      <c r="M281" s="302">
        <v>2.4761466522989832</v>
      </c>
      <c r="N281" s="302">
        <v>2.6481992994402961</v>
      </c>
      <c r="O281" s="302">
        <f>SUM(L281:N281)</f>
        <v>12.393069422124052</v>
      </c>
    </row>
    <row r="282" spans="1:15" s="236" customFormat="1" x14ac:dyDescent="0.2">
      <c r="A282" s="237" t="str">
        <f>name!E$5</f>
        <v>Professional occupations</v>
      </c>
      <c r="B282" s="302">
        <v>20.102059303084935</v>
      </c>
      <c r="C282" s="302">
        <v>3.1883699636076877</v>
      </c>
      <c r="D282" s="302">
        <v>6.9272673039095203</v>
      </c>
      <c r="E282" s="302">
        <f t="shared" ref="E282:E289" si="126">SUM(B282:D282)</f>
        <v>30.217696570602143</v>
      </c>
      <c r="F282" s="303"/>
      <c r="G282" s="302">
        <v>24.113891868163154</v>
      </c>
      <c r="H282" s="302">
        <v>3.5655644890814164</v>
      </c>
      <c r="I282" s="302">
        <v>5.49659567021284</v>
      </c>
      <c r="J282" s="302">
        <f t="shared" ref="J282:J284" si="127">SUM(G282:I282)</f>
        <v>33.176052027457409</v>
      </c>
      <c r="K282" s="303"/>
      <c r="L282" s="302">
        <v>29.478551223106674</v>
      </c>
      <c r="M282" s="302">
        <v>4.7089771485635774</v>
      </c>
      <c r="N282" s="302">
        <v>6.1004218682600335</v>
      </c>
      <c r="O282" s="302">
        <f t="shared" ref="O282:O289" si="128">SUM(L282:N282)</f>
        <v>40.287950239930289</v>
      </c>
    </row>
    <row r="283" spans="1:15" s="236" customFormat="1" x14ac:dyDescent="0.2">
      <c r="A283" s="237" t="str">
        <f>name!E$6</f>
        <v>Associate professional occupations</v>
      </c>
      <c r="B283" s="302">
        <v>9.7404563822196231</v>
      </c>
      <c r="C283" s="302">
        <v>2.4411173838354263</v>
      </c>
      <c r="D283" s="302">
        <v>2.5771851548051008</v>
      </c>
      <c r="E283" s="302">
        <f t="shared" si="126"/>
        <v>14.758758920860149</v>
      </c>
      <c r="F283" s="303"/>
      <c r="G283" s="302">
        <v>10.573445524077492</v>
      </c>
      <c r="H283" s="302">
        <v>2.3112424031826051</v>
      </c>
      <c r="I283" s="302">
        <v>2.0467167594259852</v>
      </c>
      <c r="J283" s="302">
        <f t="shared" si="127"/>
        <v>14.931404686686083</v>
      </c>
      <c r="K283" s="303"/>
      <c r="L283" s="302">
        <v>11.374956384404854</v>
      </c>
      <c r="M283" s="302">
        <v>2.6465400708049307</v>
      </c>
      <c r="N283" s="302">
        <v>2.4674908529633659</v>
      </c>
      <c r="O283" s="302">
        <f t="shared" si="128"/>
        <v>16.488987308173151</v>
      </c>
    </row>
    <row r="284" spans="1:15" s="236" customFormat="1" x14ac:dyDescent="0.2">
      <c r="A284" s="237" t="str">
        <f>name!E$7</f>
        <v>Administrative and secretarial occupations</v>
      </c>
      <c r="B284" s="302">
        <v>6.0861836338649411</v>
      </c>
      <c r="C284" s="302">
        <v>6.0097372499321065</v>
      </c>
      <c r="D284" s="302">
        <v>1.2844115481743317</v>
      </c>
      <c r="E284" s="302">
        <f t="shared" si="126"/>
        <v>13.380332431971379</v>
      </c>
      <c r="F284" s="303"/>
      <c r="G284" s="302">
        <v>5.5634319573893194</v>
      </c>
      <c r="H284" s="302">
        <v>4.0002762181725746</v>
      </c>
      <c r="I284" s="302">
        <v>0.93170533807682521</v>
      </c>
      <c r="J284" s="302">
        <f t="shared" si="127"/>
        <v>10.49541351363872</v>
      </c>
      <c r="K284" s="303"/>
      <c r="L284" s="302">
        <v>4.3477886183728467</v>
      </c>
      <c r="M284" s="302">
        <v>3.4988014830153005</v>
      </c>
      <c r="N284" s="302">
        <v>0.88288984989694208</v>
      </c>
      <c r="O284" s="302">
        <f t="shared" si="128"/>
        <v>8.7294799512850894</v>
      </c>
    </row>
    <row r="285" spans="1:15" s="236" customFormat="1" x14ac:dyDescent="0.2">
      <c r="A285" s="237" t="str">
        <f>name!E$8</f>
        <v>Skilled trades occupations</v>
      </c>
      <c r="B285" s="302">
        <v>1.5694184544748959</v>
      </c>
      <c r="C285" s="302">
        <v>0.38444064360821684</v>
      </c>
      <c r="D285" s="302">
        <v>0.38964268316763895</v>
      </c>
      <c r="E285" s="302">
        <f t="shared" si="126"/>
        <v>2.3435017812507519</v>
      </c>
      <c r="F285" s="303"/>
      <c r="G285" s="302">
        <v>1.1630076015149737</v>
      </c>
      <c r="H285" s="302">
        <v>0.21988645322644101</v>
      </c>
      <c r="I285" s="302">
        <v>0.27704990406609192</v>
      </c>
      <c r="J285" s="302">
        <f>SUM(G285:I285)</f>
        <v>1.6599439588075067</v>
      </c>
      <c r="K285" s="303"/>
      <c r="L285" s="302">
        <v>1.0574103183490708</v>
      </c>
      <c r="M285" s="302">
        <v>0.3079938482661238</v>
      </c>
      <c r="N285" s="302">
        <v>0.41955190826380545</v>
      </c>
      <c r="O285" s="302">
        <f t="shared" si="128"/>
        <v>1.7849560748790001</v>
      </c>
    </row>
    <row r="286" spans="1:15" s="236" customFormat="1" x14ac:dyDescent="0.2">
      <c r="A286" s="237" t="str">
        <f>name!E$9</f>
        <v>Caring, leisure and other service occupations</v>
      </c>
      <c r="B286" s="302">
        <v>0.73327555739186168</v>
      </c>
      <c r="C286" s="302">
        <v>0.3100885501078951</v>
      </c>
      <c r="D286" s="302">
        <v>0.46431504686680203</v>
      </c>
      <c r="E286" s="302">
        <f t="shared" si="126"/>
        <v>1.5076791543665589</v>
      </c>
      <c r="F286" s="303"/>
      <c r="G286" s="302">
        <v>1.259545996149152</v>
      </c>
      <c r="H286" s="302">
        <v>0.56287629805396844</v>
      </c>
      <c r="I286" s="302">
        <v>0.63884216038745734</v>
      </c>
      <c r="J286" s="302">
        <f t="shared" ref="J286:J289" si="129">SUM(G286:I286)</f>
        <v>2.461264454590578</v>
      </c>
      <c r="K286" s="303"/>
      <c r="L286" s="302">
        <v>1.6200543892892374</v>
      </c>
      <c r="M286" s="302">
        <v>0.73297137816689528</v>
      </c>
      <c r="N286" s="302">
        <v>0.94294495765861641</v>
      </c>
      <c r="O286" s="302">
        <f t="shared" si="128"/>
        <v>3.2959707251147492</v>
      </c>
    </row>
    <row r="287" spans="1:15" s="236" customFormat="1" x14ac:dyDescent="0.2">
      <c r="A287" s="237" t="str">
        <f>name!E$10</f>
        <v>Sales and customer service occupations</v>
      </c>
      <c r="B287" s="302">
        <v>1.3746137884635536</v>
      </c>
      <c r="C287" s="302">
        <v>0.90061562522016703</v>
      </c>
      <c r="D287" s="302">
        <v>0.43980585740718914</v>
      </c>
      <c r="E287" s="302">
        <f t="shared" si="126"/>
        <v>2.7150352710909096</v>
      </c>
      <c r="F287" s="303"/>
      <c r="G287" s="302">
        <v>1.2047028067787429</v>
      </c>
      <c r="H287" s="302">
        <v>0.65174667176021339</v>
      </c>
      <c r="I287" s="302">
        <v>0.25330410857477703</v>
      </c>
      <c r="J287" s="302">
        <f t="shared" si="129"/>
        <v>2.1097535871137332</v>
      </c>
      <c r="K287" s="303"/>
      <c r="L287" s="302">
        <v>1.1889477849336694</v>
      </c>
      <c r="M287" s="302">
        <v>0.72737048861300668</v>
      </c>
      <c r="N287" s="302">
        <v>0.23545669786512399</v>
      </c>
      <c r="O287" s="302">
        <f t="shared" si="128"/>
        <v>2.1517749714118</v>
      </c>
    </row>
    <row r="288" spans="1:15" s="236" customFormat="1" x14ac:dyDescent="0.2">
      <c r="A288" s="237" t="str">
        <f>name!E$11</f>
        <v>Process, plant and machine operatives</v>
      </c>
      <c r="B288" s="302">
        <v>0.42831865287768506</v>
      </c>
      <c r="C288" s="302">
        <v>0.31867022576006798</v>
      </c>
      <c r="D288" s="302">
        <v>0.11799530891773034</v>
      </c>
      <c r="E288" s="302">
        <f t="shared" si="126"/>
        <v>0.86498418755548334</v>
      </c>
      <c r="F288" s="303"/>
      <c r="G288" s="302">
        <v>0.29478135731906041</v>
      </c>
      <c r="H288" s="302">
        <v>0.25013084928116996</v>
      </c>
      <c r="I288" s="302">
        <v>0.1005473448311877</v>
      </c>
      <c r="J288" s="302">
        <f t="shared" si="129"/>
        <v>0.64545955143141798</v>
      </c>
      <c r="K288" s="303"/>
      <c r="L288" s="302">
        <v>0.23338120810247712</v>
      </c>
      <c r="M288" s="302">
        <v>0.34548955219468519</v>
      </c>
      <c r="N288" s="302">
        <v>0.12359563546465066</v>
      </c>
      <c r="O288" s="302">
        <f t="shared" si="128"/>
        <v>0.70246639576181302</v>
      </c>
    </row>
    <row r="289" spans="1:15" s="236" customFormat="1" x14ac:dyDescent="0.2">
      <c r="A289" s="237" t="str">
        <f>name!E$12</f>
        <v>Elementary occupations</v>
      </c>
      <c r="B289" s="302">
        <v>0.96976320718278786</v>
      </c>
      <c r="C289" s="302">
        <v>0.80288236835041848</v>
      </c>
      <c r="D289" s="302">
        <v>0.19755335249940489</v>
      </c>
      <c r="E289" s="302">
        <f t="shared" si="126"/>
        <v>1.9701989280326111</v>
      </c>
      <c r="F289" s="303"/>
      <c r="G289" s="302">
        <v>0.76801038627164753</v>
      </c>
      <c r="H289" s="302">
        <v>0.58771827353616135</v>
      </c>
      <c r="I289" s="302">
        <v>0.12562964830639392</v>
      </c>
      <c r="J289" s="302">
        <f t="shared" si="129"/>
        <v>1.4813583081142028</v>
      </c>
      <c r="K289" s="303"/>
      <c r="L289" s="302">
        <v>0.67642968998487241</v>
      </c>
      <c r="M289" s="302">
        <v>0.65315031010544589</v>
      </c>
      <c r="N289" s="302">
        <v>0.16276491122965522</v>
      </c>
      <c r="O289" s="302">
        <f t="shared" si="128"/>
        <v>1.4923449113199736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48.854001576562212</v>
      </c>
      <c r="C291" s="311">
        <f t="shared" ref="C291:E291" si="130">SUM(C281:C289)</f>
        <v>16.063768486467119</v>
      </c>
      <c r="D291" s="311">
        <f t="shared" si="130"/>
        <v>14.553229936970689</v>
      </c>
      <c r="E291" s="311">
        <f t="shared" si="130"/>
        <v>79.471000000000018</v>
      </c>
      <c r="F291" s="311"/>
      <c r="G291" s="311">
        <f t="shared" ref="G291:J291" si="131">SUM(G281:G289)</f>
        <v>53.016624104131871</v>
      </c>
      <c r="H291" s="311">
        <f t="shared" si="131"/>
        <v>14.084447334356335</v>
      </c>
      <c r="I291" s="311">
        <f t="shared" si="131"/>
        <v>11.921928561511788</v>
      </c>
      <c r="J291" s="311">
        <f t="shared" si="131"/>
        <v>79.022999999999996</v>
      </c>
      <c r="K291" s="311"/>
      <c r="L291" s="311">
        <f t="shared" ref="L291:O291" si="132">SUM(L281:L289)</f>
        <v>57.246243086928473</v>
      </c>
      <c r="M291" s="311">
        <f t="shared" si="132"/>
        <v>16.097440932028949</v>
      </c>
      <c r="N291" s="311">
        <f t="shared" si="132"/>
        <v>13.983315981042489</v>
      </c>
      <c r="O291" s="311">
        <f t="shared" si="132"/>
        <v>87.326999999999913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4.3271306330460293</v>
      </c>
      <c r="C298" s="302">
        <v>0.63587008372962128</v>
      </c>
      <c r="D298" s="302">
        <v>1.3024314427478398</v>
      </c>
      <c r="E298" s="302">
        <f>SUM(B298:D298)</f>
        <v>6.2654321595234901</v>
      </c>
      <c r="F298" s="303"/>
      <c r="G298" s="302">
        <v>4.0989996184181425</v>
      </c>
      <c r="H298" s="302">
        <v>0.98350660205503371</v>
      </c>
      <c r="I298" s="302">
        <v>1.4818757809436656</v>
      </c>
      <c r="J298" s="302">
        <f>SUM(G298:I298)</f>
        <v>6.5643820014168419</v>
      </c>
      <c r="K298" s="303"/>
      <c r="L298" s="302">
        <v>4.194738198943865</v>
      </c>
      <c r="M298" s="302">
        <v>1.0501653419939654</v>
      </c>
      <c r="N298" s="302">
        <v>1.7530985344187737</v>
      </c>
      <c r="O298" s="302">
        <f>SUM(L298:N298)</f>
        <v>6.9980020753566041</v>
      </c>
    </row>
    <row r="299" spans="1:15" s="236" customFormat="1" x14ac:dyDescent="0.2">
      <c r="A299" s="237" t="str">
        <f>name!E$5</f>
        <v>Professional occupations</v>
      </c>
      <c r="B299" s="302">
        <v>4.2670729234177385</v>
      </c>
      <c r="C299" s="302">
        <v>0.68795232144096441</v>
      </c>
      <c r="D299" s="302">
        <v>0.96616247126865751</v>
      </c>
      <c r="E299" s="302">
        <f t="shared" ref="E299:E306" si="133">SUM(B299:D299)</f>
        <v>5.9211877161273607</v>
      </c>
      <c r="F299" s="303"/>
      <c r="G299" s="302">
        <v>4.6049420490831894</v>
      </c>
      <c r="H299" s="302">
        <v>1.1293423739625064</v>
      </c>
      <c r="I299" s="302">
        <v>0.96661085067479491</v>
      </c>
      <c r="J299" s="302">
        <f t="shared" ref="J299:J301" si="134">SUM(G299:I299)</f>
        <v>6.7008952737204908</v>
      </c>
      <c r="K299" s="303"/>
      <c r="L299" s="302">
        <v>6.127156795862966</v>
      </c>
      <c r="M299" s="302">
        <v>1.7444019500942765</v>
      </c>
      <c r="N299" s="302">
        <v>0.90859206627735989</v>
      </c>
      <c r="O299" s="302">
        <f t="shared" ref="O299:O306" si="135">SUM(L299:N299)</f>
        <v>8.7801508122346021</v>
      </c>
    </row>
    <row r="300" spans="1:15" s="236" customFormat="1" x14ac:dyDescent="0.2">
      <c r="A300" s="237" t="str">
        <f>name!E$6</f>
        <v>Associate professional occupations</v>
      </c>
      <c r="B300" s="302">
        <v>5.278340215944084</v>
      </c>
      <c r="C300" s="302">
        <v>1.0073715375507708</v>
      </c>
      <c r="D300" s="302">
        <v>2.1863523578955322</v>
      </c>
      <c r="E300" s="302">
        <f t="shared" si="133"/>
        <v>8.4720641113903881</v>
      </c>
      <c r="F300" s="303"/>
      <c r="G300" s="302">
        <v>5.1278415567708606</v>
      </c>
      <c r="H300" s="302">
        <v>1.3089010979879259</v>
      </c>
      <c r="I300" s="302">
        <v>2.2006648770046082</v>
      </c>
      <c r="J300" s="302">
        <f t="shared" si="134"/>
        <v>8.6374075317633938</v>
      </c>
      <c r="K300" s="303"/>
      <c r="L300" s="302">
        <v>5.4402855040258862</v>
      </c>
      <c r="M300" s="302">
        <v>1.6718186495130172</v>
      </c>
      <c r="N300" s="302">
        <v>2.2027005601438727</v>
      </c>
      <c r="O300" s="302">
        <f t="shared" si="135"/>
        <v>9.3148047136827756</v>
      </c>
    </row>
    <row r="301" spans="1:15" s="236" customFormat="1" x14ac:dyDescent="0.2">
      <c r="A301" s="237" t="str">
        <f>name!E$7</f>
        <v>Administrative and secretarial occupations</v>
      </c>
      <c r="B301" s="302">
        <v>3.515798143779199</v>
      </c>
      <c r="C301" s="302">
        <v>1.8050691372204175</v>
      </c>
      <c r="D301" s="302">
        <v>0.616634340885994</v>
      </c>
      <c r="E301" s="302">
        <f t="shared" si="133"/>
        <v>5.9375016218856107</v>
      </c>
      <c r="F301" s="303"/>
      <c r="G301" s="302">
        <v>3.0350186185702848</v>
      </c>
      <c r="H301" s="302">
        <v>1.9493150004015232</v>
      </c>
      <c r="I301" s="302">
        <v>0.57875775682258568</v>
      </c>
      <c r="J301" s="302">
        <f t="shared" si="134"/>
        <v>5.5630913757943938</v>
      </c>
      <c r="K301" s="303"/>
      <c r="L301" s="302">
        <v>3.5251978755769153</v>
      </c>
      <c r="M301" s="302">
        <v>2.1090838481495298</v>
      </c>
      <c r="N301" s="302">
        <v>0.73231340104340503</v>
      </c>
      <c r="O301" s="302">
        <f t="shared" si="135"/>
        <v>6.3665951247698507</v>
      </c>
    </row>
    <row r="302" spans="1:15" s="236" customFormat="1" x14ac:dyDescent="0.2">
      <c r="A302" s="237" t="str">
        <f>name!E$8</f>
        <v>Skilled trades occupations</v>
      </c>
      <c r="B302" s="302">
        <v>1.353431734510522</v>
      </c>
      <c r="C302" s="302">
        <v>0.31540785075086264</v>
      </c>
      <c r="D302" s="302">
        <v>0.66772841295422203</v>
      </c>
      <c r="E302" s="302">
        <f t="shared" si="133"/>
        <v>2.3365679982156067</v>
      </c>
      <c r="F302" s="303"/>
      <c r="G302" s="302">
        <v>0.91445777959146635</v>
      </c>
      <c r="H302" s="302">
        <v>0.25054839908346405</v>
      </c>
      <c r="I302" s="302">
        <v>0.56295178987349181</v>
      </c>
      <c r="J302" s="302">
        <f>SUM(G302:I302)</f>
        <v>1.7279579685484223</v>
      </c>
      <c r="K302" s="303"/>
      <c r="L302" s="302">
        <v>0.84963889445973628</v>
      </c>
      <c r="M302" s="302">
        <v>0.45155504168732719</v>
      </c>
      <c r="N302" s="302">
        <v>0.6884454937937653</v>
      </c>
      <c r="O302" s="302">
        <f t="shared" si="135"/>
        <v>1.9896394299408287</v>
      </c>
    </row>
    <row r="303" spans="1:15" s="236" customFormat="1" x14ac:dyDescent="0.2">
      <c r="A303" s="237" t="str">
        <f>name!E$9</f>
        <v>Caring, leisure and other service occupations</v>
      </c>
      <c r="B303" s="302">
        <v>1.7604394845807858</v>
      </c>
      <c r="C303" s="302">
        <v>1.410386087569504</v>
      </c>
      <c r="D303" s="302">
        <v>0.75402090740236416</v>
      </c>
      <c r="E303" s="302">
        <f t="shared" si="133"/>
        <v>3.9248464795526536</v>
      </c>
      <c r="F303" s="303"/>
      <c r="G303" s="302">
        <v>1.5137737767748112</v>
      </c>
      <c r="H303" s="302">
        <v>1.594590227660527</v>
      </c>
      <c r="I303" s="302">
        <v>0.96642549709198289</v>
      </c>
      <c r="J303" s="302">
        <f t="shared" ref="J303:J306" si="136">SUM(G303:I303)</f>
        <v>4.074789501527321</v>
      </c>
      <c r="K303" s="303"/>
      <c r="L303" s="302">
        <v>1.8616695937055932</v>
      </c>
      <c r="M303" s="302">
        <v>1.7649327446094514</v>
      </c>
      <c r="N303" s="302">
        <v>1.1270527421893652</v>
      </c>
      <c r="O303" s="302">
        <f t="shared" si="135"/>
        <v>4.7536550805044095</v>
      </c>
    </row>
    <row r="304" spans="1:15" s="236" customFormat="1" x14ac:dyDescent="0.2">
      <c r="A304" s="237" t="str">
        <f>name!E$10</f>
        <v>Sales and customer service occupations</v>
      </c>
      <c r="B304" s="302">
        <v>1.9371305393836524</v>
      </c>
      <c r="C304" s="302">
        <v>0.84891080452811463</v>
      </c>
      <c r="D304" s="302">
        <v>0.39680274137289395</v>
      </c>
      <c r="E304" s="302">
        <f t="shared" si="133"/>
        <v>3.1828440852846609</v>
      </c>
      <c r="F304" s="303"/>
      <c r="G304" s="302">
        <v>1.6059658883435111</v>
      </c>
      <c r="H304" s="302">
        <v>0.97702715470445833</v>
      </c>
      <c r="I304" s="302">
        <v>0.32321710121186908</v>
      </c>
      <c r="J304" s="302">
        <f t="shared" si="136"/>
        <v>2.9062101442598385</v>
      </c>
      <c r="K304" s="303"/>
      <c r="L304" s="302">
        <v>1.9581573191471675</v>
      </c>
      <c r="M304" s="302">
        <v>1.3271824885824159</v>
      </c>
      <c r="N304" s="302">
        <v>0.35060660381565578</v>
      </c>
      <c r="O304" s="302">
        <f t="shared" si="135"/>
        <v>3.6359464115452389</v>
      </c>
    </row>
    <row r="305" spans="1:15" s="236" customFormat="1" x14ac:dyDescent="0.2">
      <c r="A305" s="237" t="str">
        <f>name!E$11</f>
        <v>Process, plant and machine operatives</v>
      </c>
      <c r="B305" s="302">
        <v>1.2932919126459383</v>
      </c>
      <c r="C305" s="302">
        <v>0.76249073905690101</v>
      </c>
      <c r="D305" s="302">
        <v>0.11450594247169245</v>
      </c>
      <c r="E305" s="302">
        <f t="shared" si="133"/>
        <v>2.170288594174532</v>
      </c>
      <c r="F305" s="303"/>
      <c r="G305" s="302">
        <v>0.99014397753904859</v>
      </c>
      <c r="H305" s="302">
        <v>0.94274729515762568</v>
      </c>
      <c r="I305" s="302">
        <v>0.13475835587051177</v>
      </c>
      <c r="J305" s="302">
        <f t="shared" si="136"/>
        <v>2.0676496285671861</v>
      </c>
      <c r="K305" s="303"/>
      <c r="L305" s="302">
        <v>0.86216381434995115</v>
      </c>
      <c r="M305" s="302">
        <v>1.1393772985129029</v>
      </c>
      <c r="N305" s="302">
        <v>0.15213859688542414</v>
      </c>
      <c r="O305" s="302">
        <f t="shared" si="135"/>
        <v>2.1536797097482783</v>
      </c>
    </row>
    <row r="306" spans="1:15" s="236" customFormat="1" x14ac:dyDescent="0.2">
      <c r="A306" s="237" t="str">
        <f>name!E$12</f>
        <v>Elementary occupations</v>
      </c>
      <c r="B306" s="302">
        <v>6.2731398304678558</v>
      </c>
      <c r="C306" s="302">
        <v>8.8966699196784997</v>
      </c>
      <c r="D306" s="302">
        <v>1.0944574836992724</v>
      </c>
      <c r="E306" s="302">
        <f t="shared" si="133"/>
        <v>16.264267233845629</v>
      </c>
      <c r="F306" s="303"/>
      <c r="G306" s="302">
        <v>4.7352892156737747</v>
      </c>
      <c r="H306" s="302">
        <v>8.0339930533471531</v>
      </c>
      <c r="I306" s="302">
        <v>0.92733430538118911</v>
      </c>
      <c r="J306" s="302">
        <f t="shared" si="136"/>
        <v>13.696616574402116</v>
      </c>
      <c r="K306" s="303"/>
      <c r="L306" s="302">
        <v>5.493940552284899</v>
      </c>
      <c r="M306" s="302">
        <v>7.3492282148114114</v>
      </c>
      <c r="N306" s="302">
        <v>1.1283578751210981</v>
      </c>
      <c r="O306" s="302">
        <f t="shared" si="135"/>
        <v>13.971526642217409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30.005775417775805</v>
      </c>
      <c r="C308" s="311">
        <f t="shared" ref="C308:E308" si="137">SUM(C298:C306)</f>
        <v>16.370128481525658</v>
      </c>
      <c r="D308" s="311">
        <f t="shared" si="137"/>
        <v>8.0990961006984676</v>
      </c>
      <c r="E308" s="311">
        <f t="shared" si="137"/>
        <v>54.474999999999937</v>
      </c>
      <c r="F308" s="311"/>
      <c r="G308" s="311">
        <f t="shared" ref="G308:J308" si="138">SUM(G298:G306)</f>
        <v>26.626432480765089</v>
      </c>
      <c r="H308" s="311">
        <f t="shared" si="138"/>
        <v>17.169971204360216</v>
      </c>
      <c r="I308" s="311">
        <f t="shared" si="138"/>
        <v>8.142596314874698</v>
      </c>
      <c r="J308" s="311">
        <f t="shared" si="138"/>
        <v>51.939000000000007</v>
      </c>
      <c r="K308" s="311"/>
      <c r="L308" s="311">
        <f t="shared" ref="L308:O308" si="139">SUM(L298:L306)</f>
        <v>30.312948548356978</v>
      </c>
      <c r="M308" s="311">
        <f t="shared" si="139"/>
        <v>18.607745577954297</v>
      </c>
      <c r="N308" s="311">
        <f t="shared" si="139"/>
        <v>9.0433058736887215</v>
      </c>
      <c r="O308" s="311">
        <f t="shared" si="139"/>
        <v>57.963999999999999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1.2134401341628889</v>
      </c>
      <c r="C315" s="302">
        <v>0.27031815056632491</v>
      </c>
      <c r="D315" s="302">
        <v>0.14443790064705458</v>
      </c>
      <c r="E315" s="302">
        <f>SUM(B315:D315)</f>
        <v>1.6281961853762685</v>
      </c>
      <c r="F315" s="303"/>
      <c r="G315" s="302">
        <v>1.1685158377105302</v>
      </c>
      <c r="H315" s="302">
        <v>0.34295233149194815</v>
      </c>
      <c r="I315" s="302">
        <v>0.1300652301804342</v>
      </c>
      <c r="J315" s="302">
        <f>SUM(G315:I315)</f>
        <v>1.6415333993829127</v>
      </c>
      <c r="K315" s="303"/>
      <c r="L315" s="302">
        <v>1.1217403356212698</v>
      </c>
      <c r="M315" s="302">
        <v>0.40659109254122794</v>
      </c>
      <c r="N315" s="302">
        <v>0.13148931153232837</v>
      </c>
      <c r="O315" s="302">
        <f>SUM(L315:N315)</f>
        <v>1.6598207396948261</v>
      </c>
    </row>
    <row r="316" spans="1:15" s="236" customFormat="1" x14ac:dyDescent="0.2">
      <c r="A316" s="237" t="str">
        <f>name!E$5</f>
        <v>Professional occupations</v>
      </c>
      <c r="B316" s="302">
        <v>2.1968142250611735</v>
      </c>
      <c r="C316" s="302">
        <v>0.73744441195886157</v>
      </c>
      <c r="D316" s="302">
        <v>0.28854142505773478</v>
      </c>
      <c r="E316" s="302">
        <f t="shared" ref="E316:E323" si="140">SUM(B316:D316)</f>
        <v>3.2228000620777699</v>
      </c>
      <c r="F316" s="303"/>
      <c r="G316" s="302">
        <v>2.4606765747258312</v>
      </c>
      <c r="H316" s="302">
        <v>0.88729417000140687</v>
      </c>
      <c r="I316" s="302">
        <v>0.26721781318677867</v>
      </c>
      <c r="J316" s="302">
        <f t="shared" ref="J316:J318" si="141">SUM(G316:I316)</f>
        <v>3.6151885579140171</v>
      </c>
      <c r="K316" s="303"/>
      <c r="L316" s="302">
        <v>2.9769195515054179</v>
      </c>
      <c r="M316" s="302">
        <v>1.0996375039369781</v>
      </c>
      <c r="N316" s="302">
        <v>0.19354341425387014</v>
      </c>
      <c r="O316" s="302">
        <f t="shared" ref="O316:O323" si="142">SUM(L316:N316)</f>
        <v>4.2701004696962661</v>
      </c>
    </row>
    <row r="317" spans="1:15" s="236" customFormat="1" x14ac:dyDescent="0.2">
      <c r="A317" s="237" t="str">
        <f>name!E$6</f>
        <v>Associate professional occupations</v>
      </c>
      <c r="B317" s="302">
        <v>5.3043607523467644</v>
      </c>
      <c r="C317" s="302">
        <v>0.93162951604073807</v>
      </c>
      <c r="D317" s="302">
        <v>0.20225535898718666</v>
      </c>
      <c r="E317" s="302">
        <f t="shared" si="140"/>
        <v>6.4382456273746893</v>
      </c>
      <c r="F317" s="303"/>
      <c r="G317" s="302">
        <v>5.1320221846598848</v>
      </c>
      <c r="H317" s="302">
        <v>0.90570685877084089</v>
      </c>
      <c r="I317" s="302">
        <v>0.15102928065148946</v>
      </c>
      <c r="J317" s="302">
        <f t="shared" si="141"/>
        <v>6.1887583240822153</v>
      </c>
      <c r="K317" s="303"/>
      <c r="L317" s="302">
        <v>5.0589901006379492</v>
      </c>
      <c r="M317" s="302">
        <v>1.0073017658822847</v>
      </c>
      <c r="N317" s="302">
        <v>0.14054745545996614</v>
      </c>
      <c r="O317" s="302">
        <f t="shared" si="142"/>
        <v>6.2068393219802003</v>
      </c>
    </row>
    <row r="318" spans="1:15" s="236" customFormat="1" x14ac:dyDescent="0.2">
      <c r="A318" s="237" t="str">
        <f>name!E$7</f>
        <v>Administrative and secretarial occupations</v>
      </c>
      <c r="B318" s="302">
        <v>2.4094218300775565</v>
      </c>
      <c r="C318" s="302">
        <v>2.6233784825673299</v>
      </c>
      <c r="D318" s="302">
        <v>6.1678977194003524E-2</v>
      </c>
      <c r="E318" s="302">
        <f t="shared" si="140"/>
        <v>5.0944792898388895</v>
      </c>
      <c r="F318" s="303"/>
      <c r="G318" s="302">
        <v>1.9558591609575677</v>
      </c>
      <c r="H318" s="302">
        <v>2.2337775443919736</v>
      </c>
      <c r="I318" s="302">
        <v>4.8205691661537514E-2</v>
      </c>
      <c r="J318" s="302">
        <f t="shared" si="141"/>
        <v>4.2378423970110788</v>
      </c>
      <c r="K318" s="303"/>
      <c r="L318" s="302">
        <v>1.4613523233110004</v>
      </c>
      <c r="M318" s="302">
        <v>2.1241135366647419</v>
      </c>
      <c r="N318" s="302">
        <v>2.7141965387791435E-2</v>
      </c>
      <c r="O318" s="302">
        <f t="shared" si="142"/>
        <v>3.6126078253635336</v>
      </c>
    </row>
    <row r="319" spans="1:15" s="236" customFormat="1" x14ac:dyDescent="0.2">
      <c r="A319" s="237" t="str">
        <f>name!E$8</f>
        <v>Skilled trades occupations</v>
      </c>
      <c r="B319" s="302">
        <v>0.21583634779475133</v>
      </c>
      <c r="C319" s="302">
        <v>2.8142077254367147E-2</v>
      </c>
      <c r="D319" s="302">
        <v>0.10239286449456796</v>
      </c>
      <c r="E319" s="302">
        <f t="shared" si="140"/>
        <v>0.34637128954368646</v>
      </c>
      <c r="F319" s="303"/>
      <c r="G319" s="302">
        <v>0.15105689660182781</v>
      </c>
      <c r="H319" s="302">
        <v>2.0113183474368947E-2</v>
      </c>
      <c r="I319" s="302">
        <v>4.7400840610157341E-2</v>
      </c>
      <c r="J319" s="302">
        <f>SUM(G319:I319)</f>
        <v>0.21857092068635409</v>
      </c>
      <c r="K319" s="303"/>
      <c r="L319" s="302">
        <v>0.16735201622559845</v>
      </c>
      <c r="M319" s="302">
        <v>4.3642666781472834E-2</v>
      </c>
      <c r="N319" s="302">
        <v>5.3902089154178129E-2</v>
      </c>
      <c r="O319" s="302">
        <f t="shared" si="142"/>
        <v>0.26489677216124941</v>
      </c>
    </row>
    <row r="320" spans="1:15" s="236" customFormat="1" x14ac:dyDescent="0.2">
      <c r="A320" s="237" t="str">
        <f>name!E$9</f>
        <v>Caring, leisure and other service occupations</v>
      </c>
      <c r="B320" s="302">
        <v>0.4047210407570469</v>
      </c>
      <c r="C320" s="302">
        <v>0.17729150810704833</v>
      </c>
      <c r="D320" s="302">
        <v>5.0863865147008552E-2</v>
      </c>
      <c r="E320" s="302">
        <f t="shared" si="140"/>
        <v>0.63287641401110384</v>
      </c>
      <c r="F320" s="303"/>
      <c r="G320" s="302">
        <v>0.33373401856646295</v>
      </c>
      <c r="H320" s="302">
        <v>0.1592439236806224</v>
      </c>
      <c r="I320" s="302">
        <v>5.3746934382824428E-2</v>
      </c>
      <c r="J320" s="302">
        <f t="shared" ref="J320:J323" si="143">SUM(G320:I320)</f>
        <v>0.54672487662990976</v>
      </c>
      <c r="K320" s="303"/>
      <c r="L320" s="302">
        <v>0.38135792941393554</v>
      </c>
      <c r="M320" s="302">
        <v>0.16291070590926401</v>
      </c>
      <c r="N320" s="302">
        <v>5.9806922770749796E-2</v>
      </c>
      <c r="O320" s="302">
        <f t="shared" si="142"/>
        <v>0.60407555809394942</v>
      </c>
    </row>
    <row r="321" spans="1:15" s="236" customFormat="1" x14ac:dyDescent="0.2">
      <c r="A321" s="237" t="str">
        <f>name!E$10</f>
        <v>Sales and customer service occupations</v>
      </c>
      <c r="B321" s="302">
        <v>0.20655019609989239</v>
      </c>
      <c r="C321" s="302">
        <v>0.24111154100758</v>
      </c>
      <c r="D321" s="302">
        <v>3.7299321390571065E-2</v>
      </c>
      <c r="E321" s="302">
        <f t="shared" si="140"/>
        <v>0.48496105849804344</v>
      </c>
      <c r="F321" s="303"/>
      <c r="G321" s="302">
        <v>0.17357846857094869</v>
      </c>
      <c r="H321" s="302">
        <v>0.22541953095582209</v>
      </c>
      <c r="I321" s="302">
        <v>2.359614187827028E-2</v>
      </c>
      <c r="J321" s="302">
        <f t="shared" si="143"/>
        <v>0.42259414140504109</v>
      </c>
      <c r="K321" s="303"/>
      <c r="L321" s="302">
        <v>0.17161813220853606</v>
      </c>
      <c r="M321" s="302">
        <v>0.26940792763490423</v>
      </c>
      <c r="N321" s="302">
        <v>2.1545636737080733E-2</v>
      </c>
      <c r="O321" s="302">
        <f t="shared" si="142"/>
        <v>0.462571696580521</v>
      </c>
    </row>
    <row r="322" spans="1:15" s="236" customFormat="1" x14ac:dyDescent="0.2">
      <c r="A322" s="237" t="str">
        <f>name!E$11</f>
        <v>Process, plant and machine operatives</v>
      </c>
      <c r="B322" s="302">
        <v>0.13531312831113707</v>
      </c>
      <c r="C322" s="302">
        <v>7.8535740898376227E-2</v>
      </c>
      <c r="D322" s="302">
        <v>2.0105018119313391E-2</v>
      </c>
      <c r="E322" s="302">
        <f t="shared" si="140"/>
        <v>0.23395388732882669</v>
      </c>
      <c r="F322" s="303"/>
      <c r="G322" s="302">
        <v>8.9287181915622404E-2</v>
      </c>
      <c r="H322" s="302">
        <v>5.4861279399721075E-2</v>
      </c>
      <c r="I322" s="302">
        <v>2.0685675112994274E-2</v>
      </c>
      <c r="J322" s="302">
        <f t="shared" si="143"/>
        <v>0.16483413642833775</v>
      </c>
      <c r="K322" s="303"/>
      <c r="L322" s="302">
        <v>8.5707396857562873E-2</v>
      </c>
      <c r="M322" s="302">
        <v>7.5320398772680014E-2</v>
      </c>
      <c r="N322" s="302">
        <v>5.2884583044854695E-2</v>
      </c>
      <c r="O322" s="302">
        <f t="shared" si="142"/>
        <v>0.21391237867509758</v>
      </c>
    </row>
    <row r="323" spans="1:15" s="236" customFormat="1" x14ac:dyDescent="0.2">
      <c r="A323" s="237" t="str">
        <f>name!E$12</f>
        <v>Elementary occupations</v>
      </c>
      <c r="B323" s="302">
        <v>0.31888621256677946</v>
      </c>
      <c r="C323" s="302">
        <v>0.45479668046148147</v>
      </c>
      <c r="D323" s="302">
        <v>0.21043329292247029</v>
      </c>
      <c r="E323" s="302">
        <f t="shared" si="140"/>
        <v>0.98411618595073114</v>
      </c>
      <c r="F323" s="303"/>
      <c r="G323" s="302">
        <v>0.2232126288000264</v>
      </c>
      <c r="H323" s="302">
        <v>0.31494913401989594</v>
      </c>
      <c r="I323" s="302">
        <v>0.17379148364024227</v>
      </c>
      <c r="J323" s="302">
        <f t="shared" si="143"/>
        <v>0.71195324646016456</v>
      </c>
      <c r="K323" s="303"/>
      <c r="L323" s="302">
        <v>0.21355103449597443</v>
      </c>
      <c r="M323" s="302">
        <v>0.27193985107992485</v>
      </c>
      <c r="N323" s="302">
        <v>0.27168435217846842</v>
      </c>
      <c r="O323" s="302">
        <f t="shared" si="142"/>
        <v>0.75717523775436768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12.405343867177988</v>
      </c>
      <c r="C325" s="311">
        <f t="shared" ref="C325:E325" si="144">SUM(C315:C323)</f>
        <v>5.5426481088621076</v>
      </c>
      <c r="D325" s="311">
        <f t="shared" si="144"/>
        <v>1.1180080239599108</v>
      </c>
      <c r="E325" s="311">
        <f t="shared" si="144"/>
        <v>19.06600000000001</v>
      </c>
      <c r="F325" s="311"/>
      <c r="G325" s="311">
        <f t="shared" ref="G325:J325" si="145">SUM(G315:G323)</f>
        <v>11.687942952508701</v>
      </c>
      <c r="H325" s="311">
        <f t="shared" si="145"/>
        <v>5.1443179561866001</v>
      </c>
      <c r="I325" s="311">
        <f t="shared" si="145"/>
        <v>0.91573909130472853</v>
      </c>
      <c r="J325" s="311">
        <f t="shared" si="145"/>
        <v>17.74800000000003</v>
      </c>
      <c r="K325" s="311"/>
      <c r="L325" s="311">
        <f t="shared" ref="L325:O325" si="146">SUM(L315:L323)</f>
        <v>11.638588820277246</v>
      </c>
      <c r="M325" s="311">
        <f t="shared" si="146"/>
        <v>5.4608654492034781</v>
      </c>
      <c r="N325" s="311">
        <f t="shared" si="146"/>
        <v>0.95254573051928793</v>
      </c>
      <c r="O325" s="311">
        <f t="shared" si="146"/>
        <v>18.052000000000014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1.0525884411909452</v>
      </c>
      <c r="C332" s="302">
        <v>0.42011227484906305</v>
      </c>
      <c r="D332" s="302">
        <v>0.60429547251164051</v>
      </c>
      <c r="E332" s="302">
        <f>SUM(B332:D332)</f>
        <v>2.0769961885516488</v>
      </c>
      <c r="F332" s="303"/>
      <c r="G332" s="302">
        <v>1.0143669146697667</v>
      </c>
      <c r="H332" s="302">
        <v>0.61749718726995773</v>
      </c>
      <c r="I332" s="302">
        <v>0.68078536768376463</v>
      </c>
      <c r="J332" s="302">
        <f>SUM(G332:I332)</f>
        <v>2.3126494696234889</v>
      </c>
      <c r="K332" s="303"/>
      <c r="L332" s="302">
        <v>0.92316378394740217</v>
      </c>
      <c r="M332" s="302">
        <v>0.75110695762626312</v>
      </c>
      <c r="N332" s="302">
        <v>0.77743132522742209</v>
      </c>
      <c r="O332" s="302">
        <f>SUM(L332:N332)</f>
        <v>2.4517020668010874</v>
      </c>
    </row>
    <row r="333" spans="1:15" s="236" customFormat="1" x14ac:dyDescent="0.2">
      <c r="A333" s="237" t="str">
        <f>name!E$5</f>
        <v>Professional occupations</v>
      </c>
      <c r="B333" s="302">
        <v>16.638603030991518</v>
      </c>
      <c r="C333" s="302">
        <v>9.6288313990834506</v>
      </c>
      <c r="D333" s="302">
        <v>3.1979098237747516</v>
      </c>
      <c r="E333" s="302">
        <f t="shared" ref="E333:E340" si="147">SUM(B333:D333)</f>
        <v>29.465344253849722</v>
      </c>
      <c r="F333" s="303"/>
      <c r="G333" s="302">
        <v>17.029867244922897</v>
      </c>
      <c r="H333" s="302">
        <v>11.837618247112662</v>
      </c>
      <c r="I333" s="302">
        <v>4.0886292258785533</v>
      </c>
      <c r="J333" s="302">
        <f t="shared" ref="J333:J335" si="148">SUM(G333:I333)</f>
        <v>32.956114717914112</v>
      </c>
      <c r="K333" s="303"/>
      <c r="L333" s="302">
        <v>17.805116056988325</v>
      </c>
      <c r="M333" s="302">
        <v>13.514937183548598</v>
      </c>
      <c r="N333" s="302">
        <v>4.2354570219753649</v>
      </c>
      <c r="O333" s="302">
        <f t="shared" ref="O333:O340" si="149">SUM(L333:N333)</f>
        <v>35.555510262512286</v>
      </c>
    </row>
    <row r="334" spans="1:15" s="236" customFormat="1" x14ac:dyDescent="0.2">
      <c r="A334" s="237" t="str">
        <f>name!E$6</f>
        <v>Associate professional occupations</v>
      </c>
      <c r="B334" s="302">
        <v>1.9434931654819674</v>
      </c>
      <c r="C334" s="302">
        <v>1.9033875042470705</v>
      </c>
      <c r="D334" s="302">
        <v>1.5798910323087334</v>
      </c>
      <c r="E334" s="302">
        <f t="shared" si="147"/>
        <v>5.4267717020377715</v>
      </c>
      <c r="F334" s="303"/>
      <c r="G334" s="302">
        <v>1.9648854580145385</v>
      </c>
      <c r="H334" s="302">
        <v>2.2880202675406736</v>
      </c>
      <c r="I334" s="302">
        <v>1.4121639411196205</v>
      </c>
      <c r="J334" s="302">
        <f t="shared" si="148"/>
        <v>5.6650696666748335</v>
      </c>
      <c r="K334" s="303"/>
      <c r="L334" s="302">
        <v>2.3354446791194912</v>
      </c>
      <c r="M334" s="302">
        <v>2.8896512097235605</v>
      </c>
      <c r="N334" s="302">
        <v>1.4934104631314293</v>
      </c>
      <c r="O334" s="302">
        <f t="shared" si="149"/>
        <v>6.7185063519744812</v>
      </c>
    </row>
    <row r="335" spans="1:15" s="236" customFormat="1" x14ac:dyDescent="0.2">
      <c r="A335" s="237" t="str">
        <f>name!E$7</f>
        <v>Administrative and secretarial occupations</v>
      </c>
      <c r="B335" s="302">
        <v>1.5046844212939505</v>
      </c>
      <c r="C335" s="302">
        <v>2.6137865082651524</v>
      </c>
      <c r="D335" s="302">
        <v>0.2357640165858868</v>
      </c>
      <c r="E335" s="302">
        <f t="shared" si="147"/>
        <v>4.3542349461449898</v>
      </c>
      <c r="F335" s="303"/>
      <c r="G335" s="302">
        <v>1.2160827179180806</v>
      </c>
      <c r="H335" s="302">
        <v>2.4684674146242074</v>
      </c>
      <c r="I335" s="302">
        <v>0.18726941724526353</v>
      </c>
      <c r="J335" s="302">
        <f t="shared" si="148"/>
        <v>3.8718195497875514</v>
      </c>
      <c r="K335" s="303"/>
      <c r="L335" s="302">
        <v>0.82579026937351541</v>
      </c>
      <c r="M335" s="302">
        <v>1.3884536575648485</v>
      </c>
      <c r="N335" s="302">
        <v>0.14943986561573219</v>
      </c>
      <c r="O335" s="302">
        <f t="shared" si="149"/>
        <v>2.3636837925540961</v>
      </c>
    </row>
    <row r="336" spans="1:15" s="236" customFormat="1" x14ac:dyDescent="0.2">
      <c r="A336" s="237" t="str">
        <f>name!E$8</f>
        <v>Skilled trades occupations</v>
      </c>
      <c r="B336" s="302">
        <v>0.55201160251039139</v>
      </c>
      <c r="C336" s="302">
        <v>0.33868460884395596</v>
      </c>
      <c r="D336" s="302">
        <v>0.15163645336051282</v>
      </c>
      <c r="E336" s="302">
        <f t="shared" si="147"/>
        <v>1.0423326647148601</v>
      </c>
      <c r="F336" s="303"/>
      <c r="G336" s="302">
        <v>0.38360500461603181</v>
      </c>
      <c r="H336" s="302">
        <v>0.255129605015042</v>
      </c>
      <c r="I336" s="302">
        <v>0.13609817219846321</v>
      </c>
      <c r="J336" s="302">
        <f>SUM(G336:I336)</f>
        <v>0.77483278182953697</v>
      </c>
      <c r="K336" s="303"/>
      <c r="L336" s="302">
        <v>0.27127742067040467</v>
      </c>
      <c r="M336" s="302">
        <v>0.15508635037063409</v>
      </c>
      <c r="N336" s="302">
        <v>0.1288631031017973</v>
      </c>
      <c r="O336" s="302">
        <f t="shared" si="149"/>
        <v>0.555226874142836</v>
      </c>
    </row>
    <row r="337" spans="1:15" s="236" customFormat="1" x14ac:dyDescent="0.2">
      <c r="A337" s="237" t="str">
        <f>name!E$9</f>
        <v>Caring, leisure and other service occupations</v>
      </c>
      <c r="B337" s="302">
        <v>5.7303312076564863</v>
      </c>
      <c r="C337" s="302">
        <v>6.9287041279840667</v>
      </c>
      <c r="D337" s="302">
        <v>0.53773977878981927</v>
      </c>
      <c r="E337" s="302">
        <f t="shared" si="147"/>
        <v>13.196775114430372</v>
      </c>
      <c r="F337" s="303"/>
      <c r="G337" s="302">
        <v>4.8368067802391126</v>
      </c>
      <c r="H337" s="302">
        <v>7.0286983149901667</v>
      </c>
      <c r="I337" s="302">
        <v>0.48547735508828915</v>
      </c>
      <c r="J337" s="302">
        <f t="shared" ref="J337:J340" si="150">SUM(G337:I337)</f>
        <v>12.350982450317568</v>
      </c>
      <c r="K337" s="303"/>
      <c r="L337" s="302">
        <v>5.7869743795182487</v>
      </c>
      <c r="M337" s="302">
        <v>6.8931079548088521</v>
      </c>
      <c r="N337" s="302">
        <v>0.54709869671644717</v>
      </c>
      <c r="O337" s="302">
        <f t="shared" si="149"/>
        <v>13.227181031043546</v>
      </c>
    </row>
    <row r="338" spans="1:15" s="236" customFormat="1" x14ac:dyDescent="0.2">
      <c r="A338" s="237" t="str">
        <f>name!E$10</f>
        <v>Sales and customer service occupations</v>
      </c>
      <c r="B338" s="302">
        <v>0.13606791725718617</v>
      </c>
      <c r="C338" s="302">
        <v>0.21393887974976411</v>
      </c>
      <c r="D338" s="302">
        <v>0.10566776154784743</v>
      </c>
      <c r="E338" s="302">
        <f t="shared" si="147"/>
        <v>0.45567455855479766</v>
      </c>
      <c r="F338" s="303"/>
      <c r="G338" s="302">
        <v>0.11215932076633404</v>
      </c>
      <c r="H338" s="302">
        <v>0.20862445958118755</v>
      </c>
      <c r="I338" s="302">
        <v>7.5369667006537508E-2</v>
      </c>
      <c r="J338" s="302">
        <f t="shared" si="150"/>
        <v>0.39615344735405911</v>
      </c>
      <c r="K338" s="303"/>
      <c r="L338" s="302">
        <v>0.12446569906069979</v>
      </c>
      <c r="M338" s="302">
        <v>0.20708707076435459</v>
      </c>
      <c r="N338" s="302">
        <v>7.176053744319344E-2</v>
      </c>
      <c r="O338" s="302">
        <f t="shared" si="149"/>
        <v>0.40331330726824782</v>
      </c>
    </row>
    <row r="339" spans="1:15" s="236" customFormat="1" x14ac:dyDescent="0.2">
      <c r="A339" s="237" t="str">
        <f>name!E$11</f>
        <v>Process, plant and machine operatives</v>
      </c>
      <c r="B339" s="302">
        <v>8.5346906535053821E-2</v>
      </c>
      <c r="C339" s="302">
        <v>0.15698612019419447</v>
      </c>
      <c r="D339" s="302">
        <v>1.0244899306575579</v>
      </c>
      <c r="E339" s="302">
        <f t="shared" si="147"/>
        <v>1.2668229573868062</v>
      </c>
      <c r="F339" s="303"/>
      <c r="G339" s="302">
        <v>5.7005218060092559E-2</v>
      </c>
      <c r="H339" s="302">
        <v>0.14212710747548038</v>
      </c>
      <c r="I339" s="302">
        <v>1.3627001773019063</v>
      </c>
      <c r="J339" s="302">
        <f t="shared" si="150"/>
        <v>1.5618325028374793</v>
      </c>
      <c r="K339" s="303"/>
      <c r="L339" s="302">
        <v>4.219752143573257E-2</v>
      </c>
      <c r="M339" s="302">
        <v>0.16343870318830492</v>
      </c>
      <c r="N339" s="302">
        <v>1.3783036124083061</v>
      </c>
      <c r="O339" s="302">
        <f t="shared" si="149"/>
        <v>1.5839398370323436</v>
      </c>
    </row>
    <row r="340" spans="1:15" s="236" customFormat="1" x14ac:dyDescent="0.2">
      <c r="A340" s="237" t="str">
        <f>name!E$12</f>
        <v>Elementary occupations</v>
      </c>
      <c r="B340" s="302">
        <v>0.32379190879338249</v>
      </c>
      <c r="C340" s="302">
        <v>3.737670522306884</v>
      </c>
      <c r="D340" s="302">
        <v>0.1285851832287393</v>
      </c>
      <c r="E340" s="302">
        <f t="shared" si="147"/>
        <v>4.1900476143290053</v>
      </c>
      <c r="F340" s="303"/>
      <c r="G340" s="302">
        <v>0.22502750614100153</v>
      </c>
      <c r="H340" s="302">
        <v>2.9890666273607889</v>
      </c>
      <c r="I340" s="302">
        <v>6.9451280159580367E-2</v>
      </c>
      <c r="J340" s="302">
        <f t="shared" si="150"/>
        <v>3.2835454136613706</v>
      </c>
      <c r="K340" s="303"/>
      <c r="L340" s="302">
        <v>0.17304501141951106</v>
      </c>
      <c r="M340" s="302">
        <v>1.29222212477065</v>
      </c>
      <c r="N340" s="302">
        <v>0.1756693404809575</v>
      </c>
      <c r="O340" s="302">
        <f t="shared" si="149"/>
        <v>1.6409364766711185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27.966918601710884</v>
      </c>
      <c r="C342" s="311">
        <f t="shared" ref="C342:E342" si="151">SUM(C332:C340)</f>
        <v>25.942101945523603</v>
      </c>
      <c r="D342" s="311">
        <f t="shared" si="151"/>
        <v>7.5659794527654887</v>
      </c>
      <c r="E342" s="311">
        <f t="shared" si="151"/>
        <v>61.47499999999998</v>
      </c>
      <c r="F342" s="311"/>
      <c r="G342" s="311">
        <f t="shared" ref="G342:J342" si="152">SUM(G332:G340)</f>
        <v>26.839806165347856</v>
      </c>
      <c r="H342" s="311">
        <f t="shared" si="152"/>
        <v>27.835249230970167</v>
      </c>
      <c r="I342" s="311">
        <f t="shared" si="152"/>
        <v>8.4979446036819777</v>
      </c>
      <c r="J342" s="311">
        <f t="shared" si="152"/>
        <v>63.173000000000002</v>
      </c>
      <c r="K342" s="311"/>
      <c r="L342" s="311">
        <f t="shared" ref="L342:O342" si="153">SUM(L332:L340)</f>
        <v>28.28747482153333</v>
      </c>
      <c r="M342" s="311">
        <f t="shared" si="153"/>
        <v>27.255091212366068</v>
      </c>
      <c r="N342" s="311">
        <f t="shared" si="153"/>
        <v>8.9574339661006501</v>
      </c>
      <c r="O342" s="311">
        <f t="shared" si="153"/>
        <v>64.500000000000057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2.4978574142084873</v>
      </c>
      <c r="C349" s="302">
        <v>0.76020683124957134</v>
      </c>
      <c r="D349" s="302">
        <v>0.32247999201668875</v>
      </c>
      <c r="E349" s="302">
        <f>SUM(B349:D349)</f>
        <v>3.5805442374747471</v>
      </c>
      <c r="F349" s="303"/>
      <c r="G349" s="302">
        <v>2.8254527804641367</v>
      </c>
      <c r="H349" s="302">
        <v>1.1581554951143571</v>
      </c>
      <c r="I349" s="302">
        <v>0.47140364328715922</v>
      </c>
      <c r="J349" s="302">
        <f>SUM(G349:I349)</f>
        <v>4.4550119188656527</v>
      </c>
      <c r="K349" s="303"/>
      <c r="L349" s="302">
        <v>2.6582618359230903</v>
      </c>
      <c r="M349" s="302">
        <v>1.3163638619381621</v>
      </c>
      <c r="N349" s="302">
        <v>0.57956879280983575</v>
      </c>
      <c r="O349" s="302">
        <f>SUM(L349:N349)</f>
        <v>4.5541944906710885</v>
      </c>
    </row>
    <row r="350" spans="1:15" s="236" customFormat="1" x14ac:dyDescent="0.2">
      <c r="A350" s="237" t="str">
        <f>name!E$5</f>
        <v>Professional occupations</v>
      </c>
      <c r="B350" s="302">
        <v>12.432654793114917</v>
      </c>
      <c r="C350" s="302">
        <v>6.1891227650469727</v>
      </c>
      <c r="D350" s="302">
        <v>2.0485006562859867</v>
      </c>
      <c r="E350" s="302">
        <f t="shared" ref="E350:E357" si="154">SUM(B350:D350)</f>
        <v>20.670278214447876</v>
      </c>
      <c r="F350" s="303"/>
      <c r="G350" s="302">
        <v>14.826519091763949</v>
      </c>
      <c r="H350" s="302">
        <v>8.168220276892697</v>
      </c>
      <c r="I350" s="302">
        <v>2.6373638887152895</v>
      </c>
      <c r="J350" s="302">
        <f t="shared" ref="J350:J352" si="155">SUM(G350:I350)</f>
        <v>25.632103257371934</v>
      </c>
      <c r="K350" s="303"/>
      <c r="L350" s="302">
        <v>15.392367355770755</v>
      </c>
      <c r="M350" s="302">
        <v>8.2282837975073111</v>
      </c>
      <c r="N350" s="302">
        <v>2.8877990529944815</v>
      </c>
      <c r="O350" s="302">
        <f t="shared" ref="O350:O357" si="156">SUM(L350:N350)</f>
        <v>26.508450206272549</v>
      </c>
    </row>
    <row r="351" spans="1:15" s="236" customFormat="1" x14ac:dyDescent="0.2">
      <c r="A351" s="237" t="str">
        <f>name!E$6</f>
        <v>Associate professional occupations</v>
      </c>
      <c r="B351" s="302">
        <v>5.2573750467115925</v>
      </c>
      <c r="C351" s="302">
        <v>3.6060078065944876</v>
      </c>
      <c r="D351" s="302">
        <v>1.1726018566731624</v>
      </c>
      <c r="E351" s="302">
        <f t="shared" si="154"/>
        <v>10.035984709979243</v>
      </c>
      <c r="F351" s="303"/>
      <c r="G351" s="302">
        <v>6.1144209643813241</v>
      </c>
      <c r="H351" s="302">
        <v>4.6248164728545138</v>
      </c>
      <c r="I351" s="302">
        <v>1.0681015745472577</v>
      </c>
      <c r="J351" s="302">
        <f t="shared" si="155"/>
        <v>11.807339011783096</v>
      </c>
      <c r="K351" s="303"/>
      <c r="L351" s="302">
        <v>9.6625715722259962</v>
      </c>
      <c r="M351" s="302">
        <v>6.6845410110131613</v>
      </c>
      <c r="N351" s="302">
        <v>1.47855238496609</v>
      </c>
      <c r="O351" s="302">
        <f t="shared" si="156"/>
        <v>17.825664968205249</v>
      </c>
    </row>
    <row r="352" spans="1:15" s="236" customFormat="1" x14ac:dyDescent="0.2">
      <c r="A352" s="237" t="str">
        <f>name!E$7</f>
        <v>Administrative and secretarial occupations</v>
      </c>
      <c r="B352" s="302">
        <v>3.8408035080357648</v>
      </c>
      <c r="C352" s="302">
        <v>4.907926157598717</v>
      </c>
      <c r="D352" s="302">
        <v>0.31429971276713775</v>
      </c>
      <c r="E352" s="302">
        <f t="shared" si="154"/>
        <v>9.0630293784016196</v>
      </c>
      <c r="F352" s="303"/>
      <c r="G352" s="302">
        <v>3.7347373140297777</v>
      </c>
      <c r="H352" s="302">
        <v>4.8790532612790249</v>
      </c>
      <c r="I352" s="302">
        <v>0.21834194654934105</v>
      </c>
      <c r="J352" s="302">
        <f t="shared" si="155"/>
        <v>8.8321325218581439</v>
      </c>
      <c r="K352" s="303"/>
      <c r="L352" s="302">
        <v>3.1509161456488983</v>
      </c>
      <c r="M352" s="302">
        <v>2.6989090394002395</v>
      </c>
      <c r="N352" s="302">
        <v>0.12971352828995894</v>
      </c>
      <c r="O352" s="302">
        <f t="shared" si="156"/>
        <v>5.9795387133390969</v>
      </c>
    </row>
    <row r="353" spans="1:15" s="236" customFormat="1" x14ac:dyDescent="0.2">
      <c r="A353" s="237" t="str">
        <f>name!E$8</f>
        <v>Skilled trades occupations</v>
      </c>
      <c r="B353" s="302">
        <v>0.48016985986879362</v>
      </c>
      <c r="C353" s="302">
        <v>0.4305329709387779</v>
      </c>
      <c r="D353" s="302">
        <v>9.3519922309877754E-2</v>
      </c>
      <c r="E353" s="302">
        <f t="shared" si="154"/>
        <v>1.0042227531174492</v>
      </c>
      <c r="F353" s="303"/>
      <c r="G353" s="302">
        <v>0.35486859249693342</v>
      </c>
      <c r="H353" s="302">
        <v>0.33600587479275429</v>
      </c>
      <c r="I353" s="302">
        <v>0.14416202479871737</v>
      </c>
      <c r="J353" s="302">
        <f>SUM(G353:I353)</f>
        <v>0.83503649208840502</v>
      </c>
      <c r="K353" s="303"/>
      <c r="L353" s="302">
        <v>0.23840801123231575</v>
      </c>
      <c r="M353" s="302">
        <v>0.25914670228628428</v>
      </c>
      <c r="N353" s="302">
        <v>0.12604590340723829</v>
      </c>
      <c r="O353" s="302">
        <f t="shared" si="156"/>
        <v>0.62360061692583835</v>
      </c>
    </row>
    <row r="354" spans="1:15" s="236" customFormat="1" x14ac:dyDescent="0.2">
      <c r="A354" s="237" t="str">
        <f>name!E$9</f>
        <v>Caring, leisure and other service occupations</v>
      </c>
      <c r="B354" s="302">
        <v>13.562551612318805</v>
      </c>
      <c r="C354" s="302">
        <v>11.736968540814505</v>
      </c>
      <c r="D354" s="302">
        <v>2.9422069045140087</v>
      </c>
      <c r="E354" s="302">
        <f t="shared" si="154"/>
        <v>28.241727057647317</v>
      </c>
      <c r="F354" s="303"/>
      <c r="G354" s="302">
        <v>13.803625988522414</v>
      </c>
      <c r="H354" s="302">
        <v>12.664563660394366</v>
      </c>
      <c r="I354" s="302">
        <v>2.949670768054784</v>
      </c>
      <c r="J354" s="302">
        <f t="shared" ref="J354:J357" si="157">SUM(G354:I354)</f>
        <v>29.417860416971564</v>
      </c>
      <c r="K354" s="303"/>
      <c r="L354" s="302">
        <v>15.770789373039523</v>
      </c>
      <c r="M354" s="302">
        <v>12.151147484981658</v>
      </c>
      <c r="N354" s="302">
        <v>3.3472374182812867</v>
      </c>
      <c r="O354" s="302">
        <f t="shared" si="156"/>
        <v>31.269174276302472</v>
      </c>
    </row>
    <row r="355" spans="1:15" s="236" customFormat="1" x14ac:dyDescent="0.2">
      <c r="A355" s="237" t="str">
        <f>name!E$10</f>
        <v>Sales and customer service occupations</v>
      </c>
      <c r="B355" s="302">
        <v>0.50074349967909004</v>
      </c>
      <c r="C355" s="302">
        <v>0.5653786174214307</v>
      </c>
      <c r="D355" s="302">
        <v>7.9093281542749597E-2</v>
      </c>
      <c r="E355" s="302">
        <f t="shared" si="154"/>
        <v>1.1452153986432705</v>
      </c>
      <c r="F355" s="303"/>
      <c r="G355" s="302">
        <v>0.48991681889671679</v>
      </c>
      <c r="H355" s="302">
        <v>0.56362537409222879</v>
      </c>
      <c r="I355" s="302">
        <v>5.5979602655418591E-2</v>
      </c>
      <c r="J355" s="302">
        <f t="shared" si="157"/>
        <v>1.1095217956443642</v>
      </c>
      <c r="K355" s="303"/>
      <c r="L355" s="302">
        <v>0.49424446332845345</v>
      </c>
      <c r="M355" s="302">
        <v>0.56678498588950932</v>
      </c>
      <c r="N355" s="302">
        <v>6.6620442475567962E-2</v>
      </c>
      <c r="O355" s="302">
        <f t="shared" si="156"/>
        <v>1.1276498916935307</v>
      </c>
    </row>
    <row r="356" spans="1:15" s="236" customFormat="1" x14ac:dyDescent="0.2">
      <c r="A356" s="237" t="str">
        <f>name!E$11</f>
        <v>Process, plant and machine operatives</v>
      </c>
      <c r="B356" s="302">
        <v>0.13019140162500661</v>
      </c>
      <c r="C356" s="302">
        <v>0.36979241586008516</v>
      </c>
      <c r="D356" s="302">
        <v>1.9679744901762417E-2</v>
      </c>
      <c r="E356" s="302">
        <f t="shared" si="154"/>
        <v>0.51966356238685418</v>
      </c>
      <c r="F356" s="303"/>
      <c r="G356" s="302">
        <v>9.7474522807694253E-2</v>
      </c>
      <c r="H356" s="302">
        <v>0.31953213561238936</v>
      </c>
      <c r="I356" s="302">
        <v>3.3626046977038922E-2</v>
      </c>
      <c r="J356" s="302">
        <f t="shared" si="157"/>
        <v>0.45063270539712252</v>
      </c>
      <c r="K356" s="303"/>
      <c r="L356" s="302">
        <v>5.8138947709380391E-2</v>
      </c>
      <c r="M356" s="302">
        <v>0.24715539803770412</v>
      </c>
      <c r="N356" s="302">
        <v>2.816871071809976E-2</v>
      </c>
      <c r="O356" s="302">
        <f t="shared" si="156"/>
        <v>0.33346305646518426</v>
      </c>
    </row>
    <row r="357" spans="1:15" s="236" customFormat="1" x14ac:dyDescent="0.2">
      <c r="A357" s="237" t="str">
        <f>name!E$12</f>
        <v>Elementary occupations</v>
      </c>
      <c r="B357" s="302">
        <v>0.60100357372001512</v>
      </c>
      <c r="C357" s="302">
        <v>1.9329372322300156</v>
      </c>
      <c r="D357" s="302">
        <v>3.9393881951609547E-2</v>
      </c>
      <c r="E357" s="302">
        <f t="shared" si="154"/>
        <v>2.5733346879016401</v>
      </c>
      <c r="F357" s="303"/>
      <c r="G357" s="302">
        <v>0.50682928720580667</v>
      </c>
      <c r="H357" s="302">
        <v>1.522628766212607</v>
      </c>
      <c r="I357" s="302">
        <v>2.790382660123214E-2</v>
      </c>
      <c r="J357" s="302">
        <f t="shared" si="157"/>
        <v>2.0573618800196458</v>
      </c>
      <c r="K357" s="303"/>
      <c r="L357" s="302">
        <v>0.20929278784592395</v>
      </c>
      <c r="M357" s="302">
        <v>0.87542561058366342</v>
      </c>
      <c r="N357" s="302">
        <v>1.754538169538214E-2</v>
      </c>
      <c r="O357" s="302">
        <f t="shared" si="156"/>
        <v>1.1022637801249695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39.303350709282469</v>
      </c>
      <c r="C359" s="311">
        <f t="shared" ref="C359:E359" si="158">SUM(C349:C357)</f>
        <v>30.498873337754567</v>
      </c>
      <c r="D359" s="311">
        <f t="shared" si="158"/>
        <v>7.0317759529629837</v>
      </c>
      <c r="E359" s="311">
        <f t="shared" si="158"/>
        <v>76.834000000000017</v>
      </c>
      <c r="F359" s="311"/>
      <c r="G359" s="311">
        <f t="shared" ref="G359:J359" si="159">SUM(G349:G357)</f>
        <v>42.753845360568754</v>
      </c>
      <c r="H359" s="311">
        <f t="shared" si="159"/>
        <v>34.236601317244933</v>
      </c>
      <c r="I359" s="311">
        <f t="shared" si="159"/>
        <v>7.6065533221862376</v>
      </c>
      <c r="J359" s="311">
        <f t="shared" si="159"/>
        <v>84.596999999999937</v>
      </c>
      <c r="K359" s="311"/>
      <c r="L359" s="311">
        <f t="shared" ref="L359:O359" si="160">SUM(L349:L357)</f>
        <v>47.634990492724341</v>
      </c>
      <c r="M359" s="311">
        <f t="shared" si="160"/>
        <v>33.027757891637684</v>
      </c>
      <c r="N359" s="311">
        <f t="shared" si="160"/>
        <v>8.6612516156379424</v>
      </c>
      <c r="O359" s="311">
        <f t="shared" si="160"/>
        <v>89.323999999999984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2.0290557300918826</v>
      </c>
      <c r="C366" s="302">
        <v>0.99923289256075776</v>
      </c>
      <c r="D366" s="302">
        <v>0.43492064517814899</v>
      </c>
      <c r="E366" s="302">
        <f>SUM(B366:D366)</f>
        <v>3.4632092678307895</v>
      </c>
      <c r="F366" s="303"/>
      <c r="G366" s="302">
        <v>1.9332274104135558</v>
      </c>
      <c r="H366" s="302">
        <v>1.3996620973360241</v>
      </c>
      <c r="I366" s="302">
        <v>0.31679592842451587</v>
      </c>
      <c r="J366" s="302">
        <f>SUM(G366:I366)</f>
        <v>3.6496854361740958</v>
      </c>
      <c r="K366" s="303"/>
      <c r="L366" s="302">
        <v>2.3659507961031476</v>
      </c>
      <c r="M366" s="302">
        <v>2.3156749913801731</v>
      </c>
      <c r="N366" s="302">
        <v>0.33892579150680457</v>
      </c>
      <c r="O366" s="302">
        <f>SUM(L366:N366)</f>
        <v>5.0205515789901254</v>
      </c>
    </row>
    <row r="367" spans="1:15" s="236" customFormat="1" x14ac:dyDescent="0.2">
      <c r="A367" s="237" t="str">
        <f>name!E$5</f>
        <v>Professional occupations</v>
      </c>
      <c r="B367" s="302">
        <v>1.3825120263924657</v>
      </c>
      <c r="C367" s="302">
        <v>0.66577309634088278</v>
      </c>
      <c r="D367" s="302">
        <v>1.6542001777120712</v>
      </c>
      <c r="E367" s="302">
        <f t="shared" ref="E367:E374" si="161">SUM(B367:D367)</f>
        <v>3.7024853004454199</v>
      </c>
      <c r="F367" s="303"/>
      <c r="G367" s="302">
        <v>1.520584981620428</v>
      </c>
      <c r="H367" s="302">
        <v>0.96877710269758688</v>
      </c>
      <c r="I367" s="302">
        <v>1.3199854797822628</v>
      </c>
      <c r="J367" s="302">
        <f t="shared" ref="J367:J369" si="162">SUM(G367:I367)</f>
        <v>3.8093475641002774</v>
      </c>
      <c r="K367" s="303"/>
      <c r="L367" s="302">
        <v>2.0738000133368542</v>
      </c>
      <c r="M367" s="302">
        <v>1.5998813258649367</v>
      </c>
      <c r="N367" s="302">
        <v>1.6041452726969643</v>
      </c>
      <c r="O367" s="302">
        <f t="shared" ref="O367:O374" si="163">SUM(L367:N367)</f>
        <v>5.2778266118987549</v>
      </c>
    </row>
    <row r="368" spans="1:15" s="236" customFormat="1" x14ac:dyDescent="0.2">
      <c r="A368" s="237" t="str">
        <f>name!E$6</f>
        <v>Associate professional occupations</v>
      </c>
      <c r="B368" s="302">
        <v>1.6503204969888856</v>
      </c>
      <c r="C368" s="302">
        <v>1.1008976964613721</v>
      </c>
      <c r="D368" s="302">
        <v>5.1449190844862445</v>
      </c>
      <c r="E368" s="302">
        <f t="shared" si="161"/>
        <v>7.8961372779365018</v>
      </c>
      <c r="F368" s="303"/>
      <c r="G368" s="302">
        <v>1.5592686658844523</v>
      </c>
      <c r="H368" s="302">
        <v>1.2447695420843696</v>
      </c>
      <c r="I368" s="302">
        <v>4.5476905622446235</v>
      </c>
      <c r="J368" s="302">
        <f t="shared" si="162"/>
        <v>7.3517287702134455</v>
      </c>
      <c r="K368" s="303"/>
      <c r="L368" s="302">
        <v>1.5816341734643622</v>
      </c>
      <c r="M368" s="302">
        <v>1.3631057854973092</v>
      </c>
      <c r="N368" s="302">
        <v>5.3982332766045031</v>
      </c>
      <c r="O368" s="302">
        <f t="shared" si="163"/>
        <v>8.3429732355661734</v>
      </c>
    </row>
    <row r="369" spans="1:15" s="236" customFormat="1" x14ac:dyDescent="0.2">
      <c r="A369" s="237" t="str">
        <f>name!E$7</f>
        <v>Administrative and secretarial occupations</v>
      </c>
      <c r="B369" s="302">
        <v>0.54439351964999949</v>
      </c>
      <c r="C369" s="302">
        <v>1.4356349760419029</v>
      </c>
      <c r="D369" s="302">
        <v>0.13757237296629848</v>
      </c>
      <c r="E369" s="302">
        <f t="shared" si="161"/>
        <v>2.1176008686582009</v>
      </c>
      <c r="F369" s="303"/>
      <c r="G369" s="302">
        <v>0.49041074078402941</v>
      </c>
      <c r="H369" s="302">
        <v>1.4225419400984298</v>
      </c>
      <c r="I369" s="302">
        <v>0.11595805104407951</v>
      </c>
      <c r="J369" s="302">
        <f t="shared" si="162"/>
        <v>2.0289107319265387</v>
      </c>
      <c r="K369" s="303"/>
      <c r="L369" s="302">
        <v>0.45837590211847895</v>
      </c>
      <c r="M369" s="302">
        <v>1.2174096912906658</v>
      </c>
      <c r="N369" s="302">
        <v>8.2799835025598567E-2</v>
      </c>
      <c r="O369" s="302">
        <f t="shared" si="163"/>
        <v>1.7585854284347433</v>
      </c>
    </row>
    <row r="370" spans="1:15" s="236" customFormat="1" x14ac:dyDescent="0.2">
      <c r="A370" s="237" t="str">
        <f>name!E$8</f>
        <v>Skilled trades occupations</v>
      </c>
      <c r="B370" s="302">
        <v>1.0887666089972203</v>
      </c>
      <c r="C370" s="302">
        <v>0.50521208584582344</v>
      </c>
      <c r="D370" s="302">
        <v>0.66889021518684244</v>
      </c>
      <c r="E370" s="302">
        <f t="shared" si="161"/>
        <v>2.2628689100298862</v>
      </c>
      <c r="F370" s="303"/>
      <c r="G370" s="302">
        <v>0.8378858076335991</v>
      </c>
      <c r="H370" s="302">
        <v>0.43905338871915855</v>
      </c>
      <c r="I370" s="302">
        <v>0.55799879509261219</v>
      </c>
      <c r="J370" s="302">
        <f>SUM(G370:I370)</f>
        <v>1.8349379914453698</v>
      </c>
      <c r="K370" s="303"/>
      <c r="L370" s="302">
        <v>1.0124370007864782</v>
      </c>
      <c r="M370" s="302">
        <v>1.0141357623961533</v>
      </c>
      <c r="N370" s="302">
        <v>0.7974565365865236</v>
      </c>
      <c r="O370" s="302">
        <f t="shared" si="163"/>
        <v>2.8240292997691552</v>
      </c>
    </row>
    <row r="371" spans="1:15" s="236" customFormat="1" x14ac:dyDescent="0.2">
      <c r="A371" s="237" t="str">
        <f>name!E$9</f>
        <v>Caring, leisure and other service occupations</v>
      </c>
      <c r="B371" s="302">
        <v>0.72239084693625488</v>
      </c>
      <c r="C371" s="302">
        <v>1.2848478984453839</v>
      </c>
      <c r="D371" s="302">
        <v>0.27444507396419071</v>
      </c>
      <c r="E371" s="302">
        <f t="shared" si="161"/>
        <v>2.2816838193458295</v>
      </c>
      <c r="F371" s="303"/>
      <c r="G371" s="302">
        <v>0.59426832353892578</v>
      </c>
      <c r="H371" s="302">
        <v>1.0987505769842525</v>
      </c>
      <c r="I371" s="302">
        <v>0.26942106513289776</v>
      </c>
      <c r="J371" s="302">
        <f t="shared" ref="J371:J374" si="164">SUM(G371:I371)</f>
        <v>1.9624399656560758</v>
      </c>
      <c r="K371" s="303"/>
      <c r="L371" s="302">
        <v>0.57701631161821709</v>
      </c>
      <c r="M371" s="302">
        <v>1.2965491735807884</v>
      </c>
      <c r="N371" s="302">
        <v>0.26995445101139948</v>
      </c>
      <c r="O371" s="302">
        <f t="shared" si="163"/>
        <v>2.1435199362104052</v>
      </c>
    </row>
    <row r="372" spans="1:15" s="236" customFormat="1" x14ac:dyDescent="0.2">
      <c r="A372" s="237" t="str">
        <f>name!E$10</f>
        <v>Sales and customer service occupations</v>
      </c>
      <c r="B372" s="302">
        <v>0.42086454884116065</v>
      </c>
      <c r="C372" s="302">
        <v>0.74131887030114896</v>
      </c>
      <c r="D372" s="302">
        <v>9.1624219412521926E-2</v>
      </c>
      <c r="E372" s="302">
        <f t="shared" si="161"/>
        <v>1.2538076385548313</v>
      </c>
      <c r="F372" s="303"/>
      <c r="G372" s="302">
        <v>0.36061229384834953</v>
      </c>
      <c r="H372" s="302">
        <v>0.70272018373776945</v>
      </c>
      <c r="I372" s="302">
        <v>5.2426122447950647E-2</v>
      </c>
      <c r="J372" s="302">
        <f t="shared" si="164"/>
        <v>1.1157586000340698</v>
      </c>
      <c r="K372" s="303"/>
      <c r="L372" s="302">
        <v>0.50433078919945462</v>
      </c>
      <c r="M372" s="302">
        <v>0.99177145619322904</v>
      </c>
      <c r="N372" s="302">
        <v>4.9124302015357273E-2</v>
      </c>
      <c r="O372" s="302">
        <f t="shared" si="163"/>
        <v>1.5452265474080409</v>
      </c>
    </row>
    <row r="373" spans="1:15" s="236" customFormat="1" x14ac:dyDescent="0.2">
      <c r="A373" s="237" t="str">
        <f>name!E$11</f>
        <v>Process, plant and machine operatives</v>
      </c>
      <c r="B373" s="302">
        <v>9.7173615917111142E-2</v>
      </c>
      <c r="C373" s="302">
        <v>9.8799808983898535E-2</v>
      </c>
      <c r="D373" s="302">
        <v>4.1379617985728312E-2</v>
      </c>
      <c r="E373" s="302">
        <f t="shared" si="161"/>
        <v>0.23735304288673797</v>
      </c>
      <c r="F373" s="303"/>
      <c r="G373" s="302">
        <v>6.6165022959574951E-2</v>
      </c>
      <c r="H373" s="302">
        <v>8.7746500596531385E-2</v>
      </c>
      <c r="I373" s="302">
        <v>4.0679653220466176E-2</v>
      </c>
      <c r="J373" s="302">
        <f t="shared" si="164"/>
        <v>0.19459117677657251</v>
      </c>
      <c r="K373" s="303"/>
      <c r="L373" s="302">
        <v>5.8588919846215802E-2</v>
      </c>
      <c r="M373" s="302">
        <v>0.1107194802595001</v>
      </c>
      <c r="N373" s="302">
        <v>5.5926401505622024E-2</v>
      </c>
      <c r="O373" s="302">
        <f t="shared" si="163"/>
        <v>0.22523480161133794</v>
      </c>
    </row>
    <row r="374" spans="1:15" s="236" customFormat="1" x14ac:dyDescent="0.2">
      <c r="A374" s="237" t="str">
        <f>name!E$12</f>
        <v>Elementary occupations</v>
      </c>
      <c r="B374" s="302">
        <v>0.31673318760589747</v>
      </c>
      <c r="C374" s="302">
        <v>2.0279663438067046</v>
      </c>
      <c r="D374" s="302">
        <v>0.10715434289925284</v>
      </c>
      <c r="E374" s="302">
        <f t="shared" si="161"/>
        <v>2.4518538743118552</v>
      </c>
      <c r="F374" s="303"/>
      <c r="G374" s="302">
        <v>0.22184647880673444</v>
      </c>
      <c r="H374" s="302">
        <v>1.5605214119817465</v>
      </c>
      <c r="I374" s="302">
        <v>6.4231872885051111E-2</v>
      </c>
      <c r="J374" s="302">
        <f t="shared" si="164"/>
        <v>1.8465997636735321</v>
      </c>
      <c r="K374" s="303"/>
      <c r="L374" s="302">
        <v>0.24442968108667157</v>
      </c>
      <c r="M374" s="302">
        <v>1.1928904146529817</v>
      </c>
      <c r="N374" s="302">
        <v>0.12073246437161009</v>
      </c>
      <c r="O374" s="302">
        <f t="shared" si="163"/>
        <v>1.5580525601112634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8.2522105814208793</v>
      </c>
      <c r="C376" s="311">
        <f t="shared" ref="C376:E376" si="165">SUM(C366:C374)</f>
        <v>8.8596836687878735</v>
      </c>
      <c r="D376" s="311">
        <f t="shared" si="165"/>
        <v>8.5551057497912986</v>
      </c>
      <c r="E376" s="311">
        <f t="shared" si="165"/>
        <v>25.667000000000055</v>
      </c>
      <c r="F376" s="311"/>
      <c r="G376" s="311">
        <f t="shared" ref="G376:J376" si="166">SUM(G366:G374)</f>
        <v>7.5842697254896496</v>
      </c>
      <c r="H376" s="311">
        <f t="shared" si="166"/>
        <v>8.9245427442358682</v>
      </c>
      <c r="I376" s="311">
        <f t="shared" si="166"/>
        <v>7.2851875302744586</v>
      </c>
      <c r="J376" s="311">
        <f t="shared" si="166"/>
        <v>23.793999999999979</v>
      </c>
      <c r="K376" s="311"/>
      <c r="L376" s="311">
        <f t="shared" ref="L376:O376" si="167">SUM(L366:L374)</f>
        <v>8.876563587559879</v>
      </c>
      <c r="M376" s="311">
        <f t="shared" si="167"/>
        <v>11.102138081115736</v>
      </c>
      <c r="N376" s="311">
        <f t="shared" si="167"/>
        <v>8.7172983313243826</v>
      </c>
      <c r="O376" s="311">
        <f t="shared" si="167"/>
        <v>28.696000000000002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1.6095249281442343</v>
      </c>
      <c r="C383" s="302">
        <v>0.49010569617623662</v>
      </c>
      <c r="D383" s="302">
        <v>0.75356474066277002</v>
      </c>
      <c r="E383" s="302">
        <f>SUM(B383:D383)</f>
        <v>2.8531953649832409</v>
      </c>
      <c r="F383" s="303"/>
      <c r="G383" s="302">
        <v>1.6417584519520596</v>
      </c>
      <c r="H383" s="302">
        <v>0.89708121100924199</v>
      </c>
      <c r="I383" s="302">
        <v>0.62194025083833049</v>
      </c>
      <c r="J383" s="302">
        <f>SUM(G383:I383)</f>
        <v>3.1607799137996322</v>
      </c>
      <c r="K383" s="303"/>
      <c r="L383" s="302">
        <v>1.6595742560873865</v>
      </c>
      <c r="M383" s="302">
        <v>1.2192129556265547</v>
      </c>
      <c r="N383" s="302">
        <v>0.58036488865068048</v>
      </c>
      <c r="O383" s="302">
        <f>SUM(L383:N383)</f>
        <v>3.459152100364622</v>
      </c>
    </row>
    <row r="384" spans="1:15" s="236" customFormat="1" x14ac:dyDescent="0.2">
      <c r="A384" s="237" t="str">
        <f>name!E$5</f>
        <v>Professional occupations</v>
      </c>
      <c r="B384" s="302">
        <v>2.1476247878056016</v>
      </c>
      <c r="C384" s="302">
        <v>0.53588127721446255</v>
      </c>
      <c r="D384" s="302">
        <v>1.8177307311841611</v>
      </c>
      <c r="E384" s="302">
        <f t="shared" ref="E384:E391" si="168">SUM(B384:D384)</f>
        <v>4.5012367962042257</v>
      </c>
      <c r="F384" s="303"/>
      <c r="G384" s="302">
        <v>2.1609005984621534</v>
      </c>
      <c r="H384" s="302">
        <v>0.88809720612968912</v>
      </c>
      <c r="I384" s="302">
        <v>1.6267150076651486</v>
      </c>
      <c r="J384" s="302">
        <f t="shared" ref="J384:J386" si="169">SUM(G384:I384)</f>
        <v>4.6757128122569913</v>
      </c>
      <c r="K384" s="303"/>
      <c r="L384" s="302">
        <v>2.2761616574000616</v>
      </c>
      <c r="M384" s="302">
        <v>0.93672868701755396</v>
      </c>
      <c r="N384" s="302">
        <v>1.4221318252970305</v>
      </c>
      <c r="O384" s="302">
        <f t="shared" ref="O384:O391" si="170">SUM(L384:N384)</f>
        <v>4.6350221697146461</v>
      </c>
    </row>
    <row r="385" spans="1:15" s="236" customFormat="1" x14ac:dyDescent="0.2">
      <c r="A385" s="237" t="str">
        <f>name!E$6</f>
        <v>Associate professional occupations</v>
      </c>
      <c r="B385" s="302">
        <v>0.96456794856071304</v>
      </c>
      <c r="C385" s="302">
        <v>0.47129224454214635</v>
      </c>
      <c r="D385" s="302">
        <v>1.3960981470630223</v>
      </c>
      <c r="E385" s="302">
        <f t="shared" si="168"/>
        <v>2.8319583401658814</v>
      </c>
      <c r="F385" s="303"/>
      <c r="G385" s="302">
        <v>0.92207152055825492</v>
      </c>
      <c r="H385" s="302">
        <v>0.65373246727880818</v>
      </c>
      <c r="I385" s="302">
        <v>1.4249462651255549</v>
      </c>
      <c r="J385" s="302">
        <f t="shared" si="169"/>
        <v>3.000750252962618</v>
      </c>
      <c r="K385" s="303"/>
      <c r="L385" s="302">
        <v>0.89929939013018279</v>
      </c>
      <c r="M385" s="302">
        <v>0.64989500457512528</v>
      </c>
      <c r="N385" s="302">
        <v>1.0725448475723682</v>
      </c>
      <c r="O385" s="302">
        <f t="shared" si="170"/>
        <v>2.621739242277676</v>
      </c>
    </row>
    <row r="386" spans="1:15" s="236" customFormat="1" x14ac:dyDescent="0.2">
      <c r="A386" s="237" t="str">
        <f>name!E$7</f>
        <v>Administrative and secretarial occupations</v>
      </c>
      <c r="B386" s="302">
        <v>0.61137883591445008</v>
      </c>
      <c r="C386" s="302">
        <v>0.75860218438699289</v>
      </c>
      <c r="D386" s="302">
        <v>0.36460240759484647</v>
      </c>
      <c r="E386" s="302">
        <f t="shared" si="168"/>
        <v>1.7345834278962893</v>
      </c>
      <c r="F386" s="303"/>
      <c r="G386" s="302">
        <v>0.621933179162246</v>
      </c>
      <c r="H386" s="302">
        <v>0.99293380499043837</v>
      </c>
      <c r="I386" s="302">
        <v>0.35225031086030945</v>
      </c>
      <c r="J386" s="302">
        <f t="shared" si="169"/>
        <v>1.9671172950129938</v>
      </c>
      <c r="K386" s="303"/>
      <c r="L386" s="302">
        <v>0.49025526604661318</v>
      </c>
      <c r="M386" s="302">
        <v>0.80475205056288657</v>
      </c>
      <c r="N386" s="302">
        <v>0.77130715962300611</v>
      </c>
      <c r="O386" s="302">
        <f t="shared" si="170"/>
        <v>2.0663144762325061</v>
      </c>
    </row>
    <row r="387" spans="1:15" s="236" customFormat="1" x14ac:dyDescent="0.2">
      <c r="A387" s="237" t="str">
        <f>name!E$8</f>
        <v>Skilled trades occupations</v>
      </c>
      <c r="B387" s="302">
        <v>0.50399552931411518</v>
      </c>
      <c r="C387" s="302">
        <v>0.19647281969803915</v>
      </c>
      <c r="D387" s="302">
        <v>0.47055344718993952</v>
      </c>
      <c r="E387" s="302">
        <f t="shared" si="168"/>
        <v>1.1710217962020939</v>
      </c>
      <c r="F387" s="303"/>
      <c r="G387" s="302">
        <v>0.37351441985941863</v>
      </c>
      <c r="H387" s="302">
        <v>0.20230718965810393</v>
      </c>
      <c r="I387" s="302">
        <v>0.34342231558670649</v>
      </c>
      <c r="J387" s="302">
        <f>SUM(G387:I387)</f>
        <v>0.91924392510422903</v>
      </c>
      <c r="K387" s="303"/>
      <c r="L387" s="302">
        <v>0.47041113189280109</v>
      </c>
      <c r="M387" s="302">
        <v>0.38826694513790366</v>
      </c>
      <c r="N387" s="302">
        <v>0.40948851312055989</v>
      </c>
      <c r="O387" s="302">
        <f t="shared" si="170"/>
        <v>1.2681665901512646</v>
      </c>
    </row>
    <row r="388" spans="1:15" s="236" customFormat="1" x14ac:dyDescent="0.2">
      <c r="A388" s="237" t="str">
        <f>name!E$9</f>
        <v>Caring, leisure and other service occupations</v>
      </c>
      <c r="B388" s="302">
        <v>2.1285977676091323</v>
      </c>
      <c r="C388" s="302">
        <v>1.8594906859611082</v>
      </c>
      <c r="D388" s="302">
        <v>2.8312647227270169</v>
      </c>
      <c r="E388" s="302">
        <f t="shared" si="168"/>
        <v>6.8193531762972572</v>
      </c>
      <c r="F388" s="303"/>
      <c r="G388" s="302">
        <v>2.0438630246304132</v>
      </c>
      <c r="H388" s="302">
        <v>1.953615078717557</v>
      </c>
      <c r="I388" s="302">
        <v>2.9906872255531969</v>
      </c>
      <c r="J388" s="302">
        <f t="shared" ref="J388:J391" si="171">SUM(G388:I388)</f>
        <v>6.9881653289011672</v>
      </c>
      <c r="K388" s="303"/>
      <c r="L388" s="302">
        <v>1.4903804744516707</v>
      </c>
      <c r="M388" s="302">
        <v>1.3087387674136786</v>
      </c>
      <c r="N388" s="302">
        <v>2.8770069449332327</v>
      </c>
      <c r="O388" s="302">
        <f t="shared" si="170"/>
        <v>5.6761261867985819</v>
      </c>
    </row>
    <row r="389" spans="1:15" s="236" customFormat="1" x14ac:dyDescent="0.2">
      <c r="A389" s="237" t="str">
        <f>name!E$10</f>
        <v>Sales and customer service occupations</v>
      </c>
      <c r="B389" s="302">
        <v>0.38024582276048619</v>
      </c>
      <c r="C389" s="302">
        <v>0.38537713268382362</v>
      </c>
      <c r="D389" s="302">
        <v>0.29252310667212711</v>
      </c>
      <c r="E389" s="302">
        <f t="shared" si="168"/>
        <v>1.0581460621164369</v>
      </c>
      <c r="F389" s="303"/>
      <c r="G389" s="302">
        <v>0.3087029810875303</v>
      </c>
      <c r="H389" s="302">
        <v>0.47080974491105998</v>
      </c>
      <c r="I389" s="302">
        <v>0.18336541816122834</v>
      </c>
      <c r="J389" s="302">
        <f t="shared" si="171"/>
        <v>0.96287814415981865</v>
      </c>
      <c r="K389" s="303"/>
      <c r="L389" s="302">
        <v>0.3393565233875932</v>
      </c>
      <c r="M389" s="302">
        <v>0.52762417825797636</v>
      </c>
      <c r="N389" s="302">
        <v>0.1226759017913204</v>
      </c>
      <c r="O389" s="302">
        <f t="shared" si="170"/>
        <v>0.98965660343688988</v>
      </c>
    </row>
    <row r="390" spans="1:15" s="236" customFormat="1" x14ac:dyDescent="0.2">
      <c r="A390" s="237" t="str">
        <f>name!E$11</f>
        <v>Process, plant and machine operatives</v>
      </c>
      <c r="B390" s="302">
        <v>0.29772382009968673</v>
      </c>
      <c r="C390" s="302">
        <v>0.16974746364055568</v>
      </c>
      <c r="D390" s="302">
        <v>0.11645029439967387</v>
      </c>
      <c r="E390" s="302">
        <f t="shared" si="168"/>
        <v>0.5839215781399163</v>
      </c>
      <c r="F390" s="303"/>
      <c r="G390" s="302">
        <v>0.17720373909314532</v>
      </c>
      <c r="H390" s="302">
        <v>0.15528777536706892</v>
      </c>
      <c r="I390" s="302">
        <v>0.12582457223753313</v>
      </c>
      <c r="J390" s="302">
        <f t="shared" si="171"/>
        <v>0.45831608669774737</v>
      </c>
      <c r="K390" s="303"/>
      <c r="L390" s="302">
        <v>0.15140810581430908</v>
      </c>
      <c r="M390" s="302">
        <v>0.20282269193501148</v>
      </c>
      <c r="N390" s="302">
        <v>0.1185847473723626</v>
      </c>
      <c r="O390" s="302">
        <f t="shared" si="170"/>
        <v>0.47281554512168311</v>
      </c>
    </row>
    <row r="391" spans="1:15" s="236" customFormat="1" x14ac:dyDescent="0.2">
      <c r="A391" s="237" t="str">
        <f>name!E$12</f>
        <v>Elementary occupations</v>
      </c>
      <c r="B391" s="302">
        <v>0.47779840728818934</v>
      </c>
      <c r="C391" s="302">
        <v>0.8988484648113082</v>
      </c>
      <c r="D391" s="302">
        <v>0.39693658589514796</v>
      </c>
      <c r="E391" s="302">
        <f t="shared" si="168"/>
        <v>1.7735834579946455</v>
      </c>
      <c r="F391" s="303"/>
      <c r="G391" s="302">
        <v>0.32239927847838568</v>
      </c>
      <c r="H391" s="302">
        <v>0.87180259552009365</v>
      </c>
      <c r="I391" s="302">
        <v>0.25883436710632401</v>
      </c>
      <c r="J391" s="302">
        <f t="shared" si="171"/>
        <v>1.4530362411048034</v>
      </c>
      <c r="K391" s="303"/>
      <c r="L391" s="302">
        <v>0.3594375063096012</v>
      </c>
      <c r="M391" s="302">
        <v>0.4479378173904407</v>
      </c>
      <c r="N391" s="302">
        <v>0.23463176220210416</v>
      </c>
      <c r="O391" s="302">
        <f t="shared" si="170"/>
        <v>1.042007085902146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9.1214578474966075</v>
      </c>
      <c r="C393" s="311">
        <f t="shared" ref="C393:E393" si="172">SUM(C383:C391)</f>
        <v>5.7658179691146731</v>
      </c>
      <c r="D393" s="311">
        <f t="shared" si="172"/>
        <v>8.4397241833887051</v>
      </c>
      <c r="E393" s="311">
        <f t="shared" si="172"/>
        <v>23.326999999999984</v>
      </c>
      <c r="F393" s="311"/>
      <c r="G393" s="311">
        <f t="shared" ref="G393:J393" si="173">SUM(G383:G391)</f>
        <v>8.5723471932836066</v>
      </c>
      <c r="H393" s="311">
        <f t="shared" si="173"/>
        <v>7.0856670735820604</v>
      </c>
      <c r="I393" s="311">
        <f t="shared" si="173"/>
        <v>7.9279857331343333</v>
      </c>
      <c r="J393" s="311">
        <f t="shared" si="173"/>
        <v>23.586000000000002</v>
      </c>
      <c r="K393" s="311"/>
      <c r="L393" s="311">
        <f t="shared" ref="L393:O393" si="174">SUM(L383:L391)</f>
        <v>8.136284311520221</v>
      </c>
      <c r="M393" s="311">
        <f t="shared" si="174"/>
        <v>6.4859790979171326</v>
      </c>
      <c r="N393" s="311">
        <f t="shared" si="174"/>
        <v>7.6087365905626649</v>
      </c>
      <c r="O393" s="311">
        <f t="shared" si="174"/>
        <v>22.231000000000019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Enterprise M3 LEP (including all of Surrey)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Enterprise M3 LEP (including all of Surrey)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Enterprise M3 LEP (including all of Surrey)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75.226788953755346</v>
      </c>
      <c r="C8" s="11">
        <f t="array" ref="C8:C16">MMULT(aggregation!$B$13:$AA$21,'Occ T2'!C8:C33)</f>
        <v>84.443133949959815</v>
      </c>
      <c r="D8" s="11">
        <f t="array" ref="D8:D16">MMULT(aggregation!$B$13:$AA$21,'Occ T2'!D8:D33)</f>
        <v>84.475671806726325</v>
      </c>
      <c r="E8" s="11">
        <f t="array" ref="E8:E16">MMULT(aggregation!$B$13:$AA$21,'Occ T2'!E8:E33)</f>
        <v>80.831403027676956</v>
      </c>
      <c r="F8" s="11">
        <f t="array" ref="F8:F16">MMULT(aggregation!$B$13:$AA$21,'Occ T2'!F8:F33)</f>
        <v>88.800036898175847</v>
      </c>
      <c r="G8" s="11"/>
      <c r="H8" s="11">
        <f>F8-D8</f>
        <v>4.324365091449522</v>
      </c>
      <c r="I8" s="11">
        <f t="array" ref="I8:I16">MMULT(aggregation!$B$13:$AA$21,'Occ T2'!I8:I33)</f>
        <v>44.363288536131442</v>
      </c>
      <c r="J8" s="11">
        <f>SUM(H8:I8)</f>
        <v>48.687653627580964</v>
      </c>
      <c r="L8" s="10" t="str">
        <f>name!E4</f>
        <v>Managers, directors and senior officials</v>
      </c>
      <c r="M8" s="11">
        <f t="array" ref="M8:M16">MMULT(aggregation!$B$13:$AA$21,'Occ T2'!M8:M33)</f>
        <v>48.64047604290738</v>
      </c>
      <c r="N8" s="11">
        <f t="array" ref="N8:N16">MMULT(aggregation!$B$13:$AA$21,'Occ T2'!N8:N33)</f>
        <v>52.818558541757348</v>
      </c>
      <c r="O8" s="11">
        <f t="array" ref="O8:O16">MMULT(aggregation!$B$13:$AA$21,'Occ T2'!O8:O33)</f>
        <v>51.979764524502222</v>
      </c>
      <c r="P8" s="11">
        <f t="array" ref="P8:P16">MMULT(aggregation!$B$13:$AA$21,'Occ T2'!P8:P33)</f>
        <v>48.822222266597592</v>
      </c>
      <c r="Q8" s="11">
        <f t="array" ref="Q8:Q16">MMULT(aggregation!$B$13:$AA$21,'Occ T2'!Q8:Q33)</f>
        <v>51.894841182881436</v>
      </c>
      <c r="R8" s="11"/>
      <c r="S8" s="11">
        <f>Q8-O8</f>
        <v>-8.492334162078663E-2</v>
      </c>
      <c r="T8" s="11">
        <f t="array" ref="T8:T16">MMULT(aggregation!$B$13:$AA$21,'Occ T2'!T8:T33)</f>
        <v>23.947688949038643</v>
      </c>
      <c r="U8" s="11">
        <f>SUM(S8:T8)</f>
        <v>23.862765607417856</v>
      </c>
      <c r="W8" s="10" t="str">
        <f>name!E4</f>
        <v>Managers, directors and senior officials</v>
      </c>
      <c r="X8" s="11">
        <f t="array" ref="X8:X16">MMULT(aggregation!$B$13:$AA$21,'Occ T2'!X8:X33)</f>
        <v>26.58631291084798</v>
      </c>
      <c r="Y8" s="11">
        <f t="array" ref="Y8:Y16">MMULT(aggregation!$B$13:$AA$21,'Occ T2'!Y8:Y33)</f>
        <v>31.624575408202482</v>
      </c>
      <c r="Z8" s="11">
        <f t="array" ref="Z8:Z16">MMULT(aggregation!$B$13:$AA$21,'Occ T2'!Z8:Z33)</f>
        <v>32.495907282224181</v>
      </c>
      <c r="AA8" s="11">
        <f t="array" ref="AA8:AA16">MMULT(aggregation!$B$13:$AA$21,'Occ T2'!AA8:AA33)</f>
        <v>32.009180761079271</v>
      </c>
      <c r="AB8" s="11">
        <f t="array" ref="AB8:AB16">MMULT(aggregation!$B$13:$AA$21,'Occ T2'!AB8:AB33)</f>
        <v>36.905195715294397</v>
      </c>
      <c r="AC8" s="11"/>
      <c r="AD8" s="11">
        <f>AB8-Z8</f>
        <v>4.4092884330702162</v>
      </c>
      <c r="AE8" s="11">
        <f t="array" ref="AE8:AE16">MMULT(aggregation!$B$13:$AA$21,'Occ T2'!AE8:AE33)</f>
        <v>20.4155995870928</v>
      </c>
      <c r="AF8" s="11">
        <f>SUM(AD8:AE8)</f>
        <v>24.824888020163016</v>
      </c>
    </row>
    <row r="9" spans="1:32" x14ac:dyDescent="0.2">
      <c r="A9" t="str">
        <f>name!E5</f>
        <v>Professional occupations</v>
      </c>
      <c r="B9" s="11">
        <v>143.72634342529403</v>
      </c>
      <c r="C9" s="11">
        <v>163.49788434727236</v>
      </c>
      <c r="D9" s="11">
        <v>167.34954123329754</v>
      </c>
      <c r="E9" s="11">
        <v>180.48217321351956</v>
      </c>
      <c r="F9" s="11">
        <v>197.16947633500382</v>
      </c>
      <c r="G9" s="11"/>
      <c r="H9" s="11">
        <f t="shared" ref="H9:H16" si="0">F9-D9</f>
        <v>29.819935101706278</v>
      </c>
      <c r="I9" s="11">
        <v>84.116881525376073</v>
      </c>
      <c r="J9" s="11">
        <f t="shared" ref="J9:J15" si="1">SUM(H9:I9)</f>
        <v>113.93681662708235</v>
      </c>
      <c r="L9" s="10" t="str">
        <f>name!E5</f>
        <v>Professional occupations</v>
      </c>
      <c r="M9" s="11">
        <v>77.765589885832483</v>
      </c>
      <c r="N9" s="11">
        <v>85.111155120317378</v>
      </c>
      <c r="O9" s="11">
        <v>86.838906518268658</v>
      </c>
      <c r="P9" s="11">
        <v>96.177979564324275</v>
      </c>
      <c r="Q9" s="11">
        <v>104.67475522933472</v>
      </c>
      <c r="R9" s="11"/>
      <c r="S9" s="11">
        <f t="shared" ref="S9:S16" si="2">Q9-O9</f>
        <v>17.835848711066063</v>
      </c>
      <c r="T9" s="11">
        <v>36.491106853783691</v>
      </c>
      <c r="U9" s="11">
        <f t="shared" ref="U9:U12" si="3">SUM(S9:T9)</f>
        <v>54.326955564849754</v>
      </c>
      <c r="W9" s="10" t="str">
        <f>name!E5</f>
        <v>Professional occupations</v>
      </c>
      <c r="X9" s="11">
        <v>65.96075353946145</v>
      </c>
      <c r="Y9" s="11">
        <v>78.38672922695477</v>
      </c>
      <c r="Z9" s="11">
        <v>80.510634715028857</v>
      </c>
      <c r="AA9" s="11">
        <v>84.304193649195312</v>
      </c>
      <c r="AB9" s="11">
        <v>92.494721105669072</v>
      </c>
      <c r="AC9" s="11"/>
      <c r="AD9" s="11">
        <f t="shared" ref="AD9:AD16" si="4">AB9-Z9</f>
        <v>11.984086390640215</v>
      </c>
      <c r="AE9" s="11">
        <v>47.625774671592389</v>
      </c>
      <c r="AF9" s="11">
        <f t="shared" ref="AF9:AF12" si="5">SUM(AD9:AE9)</f>
        <v>59.609861062232604</v>
      </c>
    </row>
    <row r="10" spans="1:32" x14ac:dyDescent="0.2">
      <c r="A10" t="str">
        <f>name!E6</f>
        <v>Associate professional occupations</v>
      </c>
      <c r="B10" s="11">
        <v>90.554057497736864</v>
      </c>
      <c r="C10" s="11">
        <v>94.541913472324097</v>
      </c>
      <c r="D10" s="11">
        <v>97.219178111583005</v>
      </c>
      <c r="E10" s="11">
        <v>101.79139270057098</v>
      </c>
      <c r="F10" s="11">
        <v>109.79734195395366</v>
      </c>
      <c r="G10" s="11"/>
      <c r="H10" s="11">
        <f t="shared" si="0"/>
        <v>12.578163842370657</v>
      </c>
      <c r="I10" s="11">
        <v>48.819804026849326</v>
      </c>
      <c r="J10" s="11">
        <f t="shared" si="1"/>
        <v>61.397967869219983</v>
      </c>
      <c r="L10" s="10" t="str">
        <f>name!E6</f>
        <v>Associate professional occupations</v>
      </c>
      <c r="M10" s="11">
        <v>48.432590729056415</v>
      </c>
      <c r="N10" s="11">
        <v>48.628625391042895</v>
      </c>
      <c r="O10" s="11">
        <v>49.946319601249158</v>
      </c>
      <c r="P10" s="11">
        <v>48.328603119545733</v>
      </c>
      <c r="Q10" s="11">
        <v>50.334635500528492</v>
      </c>
      <c r="R10" s="11"/>
      <c r="S10" s="11">
        <f t="shared" si="2"/>
        <v>0.38831589927933408</v>
      </c>
      <c r="T10" s="11">
        <v>18.641917673101979</v>
      </c>
      <c r="U10" s="11">
        <f t="shared" si="3"/>
        <v>19.030233572381313</v>
      </c>
      <c r="W10" s="10" t="str">
        <f>name!E6</f>
        <v>Associate professional occupations</v>
      </c>
      <c r="X10" s="11">
        <v>42.121466768680364</v>
      </c>
      <c r="Y10" s="11">
        <v>45.913288081281138</v>
      </c>
      <c r="Z10" s="11">
        <v>47.27285851033399</v>
      </c>
      <c r="AA10" s="11">
        <v>53.462789581025177</v>
      </c>
      <c r="AB10" s="11">
        <v>59.462706453425184</v>
      </c>
      <c r="AC10" s="11"/>
      <c r="AD10" s="11">
        <f t="shared" si="4"/>
        <v>12.189847943091195</v>
      </c>
      <c r="AE10" s="11">
        <v>30.177886353747336</v>
      </c>
      <c r="AF10" s="11">
        <f t="shared" si="5"/>
        <v>42.367734296838535</v>
      </c>
    </row>
    <row r="11" spans="1:32" x14ac:dyDescent="0.2">
      <c r="A11" t="str">
        <f>name!E7</f>
        <v>Administrative and secretarial occupations</v>
      </c>
      <c r="B11" s="11">
        <v>72.807962167493002</v>
      </c>
      <c r="C11" s="11">
        <v>69.190803110094905</v>
      </c>
      <c r="D11" s="11">
        <v>69.164256990377339</v>
      </c>
      <c r="E11" s="11">
        <v>68.774983106848822</v>
      </c>
      <c r="F11" s="11">
        <v>62.611494446049917</v>
      </c>
      <c r="G11" s="11"/>
      <c r="H11" s="11">
        <f t="shared" si="0"/>
        <v>-6.5527625443274218</v>
      </c>
      <c r="I11" s="11">
        <v>34.067622008751648</v>
      </c>
      <c r="J11" s="11">
        <f t="shared" si="1"/>
        <v>27.514859464424227</v>
      </c>
      <c r="L11" s="10" t="str">
        <f>name!E7</f>
        <v>Administrative and secretarial occupations</v>
      </c>
      <c r="M11" s="11">
        <v>14.798382863291071</v>
      </c>
      <c r="N11" s="11">
        <v>13.345504871700086</v>
      </c>
      <c r="O11" s="11">
        <v>15.222492895886324</v>
      </c>
      <c r="P11" s="11">
        <v>15.785150419126911</v>
      </c>
      <c r="Q11" s="11">
        <v>16.911908579684372</v>
      </c>
      <c r="R11" s="11"/>
      <c r="S11" s="11">
        <f t="shared" si="2"/>
        <v>1.6894156837980479</v>
      </c>
      <c r="T11" s="11">
        <v>5.9378308748053579</v>
      </c>
      <c r="U11" s="11">
        <f t="shared" si="3"/>
        <v>7.6272465586034057</v>
      </c>
      <c r="W11" s="10" t="str">
        <f>name!E7</f>
        <v>Administrative and secretarial occupations</v>
      </c>
      <c r="X11" s="11">
        <v>58.009579304201935</v>
      </c>
      <c r="Y11" s="11">
        <v>55.845298238394733</v>
      </c>
      <c r="Z11" s="11">
        <v>53.94176409449102</v>
      </c>
      <c r="AA11" s="11">
        <v>52.98983268772195</v>
      </c>
      <c r="AB11" s="11">
        <v>45.69958586636551</v>
      </c>
      <c r="AC11" s="11"/>
      <c r="AD11" s="11">
        <f t="shared" si="4"/>
        <v>-8.2421782281255105</v>
      </c>
      <c r="AE11" s="11">
        <v>28.129791133946302</v>
      </c>
      <c r="AF11" s="11">
        <f t="shared" si="5"/>
        <v>19.887612905820792</v>
      </c>
    </row>
    <row r="12" spans="1:32" x14ac:dyDescent="0.2">
      <c r="A12" t="str">
        <f>name!E8</f>
        <v>Skilled trades occupations</v>
      </c>
      <c r="B12" s="11">
        <v>59.980877099422592</v>
      </c>
      <c r="C12" s="11">
        <v>59.833551538023279</v>
      </c>
      <c r="D12" s="11">
        <v>53.130638333109715</v>
      </c>
      <c r="E12" s="11">
        <v>55.737674962588116</v>
      </c>
      <c r="F12" s="11">
        <v>55.753089186819032</v>
      </c>
      <c r="G12" s="11"/>
      <c r="H12" s="11">
        <f t="shared" si="0"/>
        <v>2.6224508537093172</v>
      </c>
      <c r="I12" s="11">
        <v>23.548674592587926</v>
      </c>
      <c r="J12" s="11">
        <f t="shared" si="1"/>
        <v>26.171125446297243</v>
      </c>
      <c r="L12" s="10" t="str">
        <f>name!E8</f>
        <v>Skilled trades occupations</v>
      </c>
      <c r="M12" s="11">
        <v>52.555312964701692</v>
      </c>
      <c r="N12" s="11">
        <v>52.823008456137558</v>
      </c>
      <c r="O12" s="11">
        <v>45.715990603981162</v>
      </c>
      <c r="P12" s="11">
        <v>47.203160205838643</v>
      </c>
      <c r="Q12" s="11">
        <v>45.881136146374779</v>
      </c>
      <c r="R12" s="11"/>
      <c r="S12" s="11">
        <f t="shared" si="2"/>
        <v>0.16514554239361701</v>
      </c>
      <c r="T12" s="11">
        <v>18.318698740642336</v>
      </c>
      <c r="U12" s="11">
        <f t="shared" si="3"/>
        <v>18.483844283035953</v>
      </c>
      <c r="W12" s="10" t="str">
        <f>name!E8</f>
        <v>Skilled trades occupations</v>
      </c>
      <c r="X12" s="11">
        <v>7.4255641347208758</v>
      </c>
      <c r="Y12" s="11">
        <v>7.0105430818857331</v>
      </c>
      <c r="Z12" s="11">
        <v>7.4146477291285482</v>
      </c>
      <c r="AA12" s="11">
        <v>8.5345147567494557</v>
      </c>
      <c r="AB12" s="11">
        <v>9.8719530404442306</v>
      </c>
      <c r="AC12" s="11"/>
      <c r="AD12" s="11">
        <f t="shared" si="4"/>
        <v>2.4573053113156824</v>
      </c>
      <c r="AE12" s="11">
        <v>5.2299758519455875</v>
      </c>
      <c r="AF12" s="11">
        <f t="shared" si="5"/>
        <v>7.6872811632612699</v>
      </c>
    </row>
    <row r="13" spans="1:32" x14ac:dyDescent="0.2">
      <c r="A13" t="str">
        <f>name!E9</f>
        <v>Caring, leisure and other service occupations</v>
      </c>
      <c r="B13" s="11">
        <v>63.857754400406719</v>
      </c>
      <c r="C13" s="11">
        <v>68.791539269799642</v>
      </c>
      <c r="D13" s="11">
        <v>65.062987869591581</v>
      </c>
      <c r="E13" s="11">
        <v>66.015872360150283</v>
      </c>
      <c r="F13" s="11">
        <v>69.253162537067482</v>
      </c>
      <c r="G13" s="11"/>
      <c r="H13" s="11">
        <f t="shared" si="0"/>
        <v>4.1901746674759011</v>
      </c>
      <c r="I13" s="11">
        <v>36.18863760778477</v>
      </c>
      <c r="J13" s="11">
        <f>SUM(H13:I13)</f>
        <v>40.378812275260671</v>
      </c>
      <c r="L13" s="10" t="str">
        <f>name!E9</f>
        <v>Caring, leisure and other service occupations</v>
      </c>
      <c r="M13" s="11">
        <v>14.337987032121406</v>
      </c>
      <c r="N13" s="11">
        <v>15.001688336540671</v>
      </c>
      <c r="O13" s="11">
        <v>14.404978228963804</v>
      </c>
      <c r="P13" s="11">
        <v>15.962294312677672</v>
      </c>
      <c r="Q13" s="11">
        <v>18.230932218558703</v>
      </c>
      <c r="R13" s="11"/>
      <c r="S13" s="11">
        <f t="shared" si="2"/>
        <v>3.8259539895948986</v>
      </c>
      <c r="T13" s="11">
        <v>7.2829390382905608</v>
      </c>
      <c r="U13" s="11">
        <f>SUM(S13:T13)</f>
        <v>11.108893027885459</v>
      </c>
      <c r="W13" s="10" t="str">
        <f>name!E9</f>
        <v>Caring, leisure and other service occupations</v>
      </c>
      <c r="X13" s="11">
        <v>49.519767368285343</v>
      </c>
      <c r="Y13" s="11">
        <v>53.78985093325894</v>
      </c>
      <c r="Z13" s="11">
        <v>50.658009640627782</v>
      </c>
      <c r="AA13" s="11">
        <v>50.053578047472627</v>
      </c>
      <c r="AB13" s="11">
        <v>51.02223031850879</v>
      </c>
      <c r="AC13" s="11"/>
      <c r="AD13" s="11">
        <f t="shared" si="4"/>
        <v>0.36422067788100776</v>
      </c>
      <c r="AE13" s="11">
        <v>28.905698569494213</v>
      </c>
      <c r="AF13" s="11">
        <f>SUM(AD13:AE13)</f>
        <v>29.269919247375221</v>
      </c>
    </row>
    <row r="14" spans="1:32" x14ac:dyDescent="0.2">
      <c r="A14" t="str">
        <f>name!E10</f>
        <v>Sales and customer service occupations</v>
      </c>
      <c r="B14" s="11">
        <v>50.114676189201461</v>
      </c>
      <c r="C14" s="11">
        <v>47.785168610646025</v>
      </c>
      <c r="D14" s="11">
        <v>47.414019707104224</v>
      </c>
      <c r="E14" s="11">
        <v>48.378475274678607</v>
      </c>
      <c r="F14" s="11">
        <v>48.600548894803296</v>
      </c>
      <c r="G14" s="11"/>
      <c r="H14" s="11">
        <f t="shared" si="0"/>
        <v>1.1865291876990725</v>
      </c>
      <c r="I14" s="11">
        <v>21.462033540347136</v>
      </c>
      <c r="J14" s="11">
        <f t="shared" si="1"/>
        <v>22.648562728046208</v>
      </c>
      <c r="L14" s="10" t="str">
        <f>name!E10</f>
        <v>Sales and customer service occupations</v>
      </c>
      <c r="M14" s="11">
        <v>20.733014282540143</v>
      </c>
      <c r="N14" s="11">
        <v>19.904952003419275</v>
      </c>
      <c r="O14" s="11">
        <v>20.132230724145714</v>
      </c>
      <c r="P14" s="11">
        <v>21.164093834143607</v>
      </c>
      <c r="Q14" s="11">
        <v>22.039016000921738</v>
      </c>
      <c r="R14" s="11"/>
      <c r="S14" s="11">
        <f t="shared" si="2"/>
        <v>1.9067852767760236</v>
      </c>
      <c r="T14" s="11">
        <v>7.1459249360368728</v>
      </c>
      <c r="U14" s="11">
        <f t="shared" ref="U14:U15" si="6">SUM(S14:T14)</f>
        <v>9.0527102128128973</v>
      </c>
      <c r="W14" s="10" t="str">
        <f>name!E10</f>
        <v>Sales and customer service occupations</v>
      </c>
      <c r="X14" s="11">
        <v>29.3816619066614</v>
      </c>
      <c r="Y14" s="11">
        <v>27.880216607226746</v>
      </c>
      <c r="Z14" s="11">
        <v>27.281788982958581</v>
      </c>
      <c r="AA14" s="11">
        <v>27.214381440534947</v>
      </c>
      <c r="AB14" s="11">
        <v>26.561532893881559</v>
      </c>
      <c r="AC14" s="11"/>
      <c r="AD14" s="11">
        <f t="shared" si="4"/>
        <v>-0.72025608907702221</v>
      </c>
      <c r="AE14" s="11">
        <v>14.31610860431026</v>
      </c>
      <c r="AF14" s="11">
        <f t="shared" ref="AF14:AF15" si="7">SUM(AD14:AE14)</f>
        <v>13.595852515233238</v>
      </c>
    </row>
    <row r="15" spans="1:32" x14ac:dyDescent="0.2">
      <c r="A15" t="str">
        <f>name!E11</f>
        <v>Process, plant and machine operatives</v>
      </c>
      <c r="B15" s="11">
        <v>27.431291111166608</v>
      </c>
      <c r="C15" s="11">
        <v>29.31372670798622</v>
      </c>
      <c r="D15" s="11">
        <v>24.896142231706129</v>
      </c>
      <c r="E15" s="11">
        <v>25.935374076329914</v>
      </c>
      <c r="F15" s="11">
        <v>25.329675496178027</v>
      </c>
      <c r="G15" s="11"/>
      <c r="H15" s="11">
        <f t="shared" si="0"/>
        <v>0.43353326447189744</v>
      </c>
      <c r="I15" s="11">
        <v>12.190764185453979</v>
      </c>
      <c r="J15" s="11">
        <f t="shared" si="1"/>
        <v>12.624297449925876</v>
      </c>
      <c r="L15" s="10" t="str">
        <f>name!E11</f>
        <v>Process, plant and machine operatives</v>
      </c>
      <c r="M15" s="11">
        <v>24.11855397749353</v>
      </c>
      <c r="N15" s="11">
        <v>26.015947709737855</v>
      </c>
      <c r="O15" s="11">
        <v>22.074260979472747</v>
      </c>
      <c r="P15" s="11">
        <v>22.403976500072254</v>
      </c>
      <c r="Q15" s="11">
        <v>21.567078194698233</v>
      </c>
      <c r="R15" s="11"/>
      <c r="S15" s="11">
        <f t="shared" si="2"/>
        <v>-0.50718278477451406</v>
      </c>
      <c r="T15" s="11">
        <v>10.290921347038786</v>
      </c>
      <c r="U15" s="11">
        <f t="shared" si="6"/>
        <v>9.7837385622642721</v>
      </c>
      <c r="W15" s="10" t="str">
        <f>name!E11</f>
        <v>Process, plant and machine operatives</v>
      </c>
      <c r="X15" s="11">
        <v>3.3127371336730436</v>
      </c>
      <c r="Y15" s="11">
        <v>3.297778998248349</v>
      </c>
      <c r="Z15" s="11">
        <v>2.8218812522333878</v>
      </c>
      <c r="AA15" s="11">
        <v>3.5313975762576737</v>
      </c>
      <c r="AB15" s="11">
        <v>3.7625973014797855</v>
      </c>
      <c r="AC15" s="11"/>
      <c r="AD15" s="11">
        <f t="shared" si="4"/>
        <v>0.94071604924639773</v>
      </c>
      <c r="AE15" s="11">
        <v>1.8998428384151922</v>
      </c>
      <c r="AF15" s="11">
        <f t="shared" si="7"/>
        <v>2.8405588876615901</v>
      </c>
    </row>
    <row r="16" spans="1:32" x14ac:dyDescent="0.2">
      <c r="A16" t="str">
        <f>name!E12</f>
        <v>Elementary occupations</v>
      </c>
      <c r="B16" s="11">
        <v>72.006249155523705</v>
      </c>
      <c r="C16" s="11">
        <v>70.15727899389401</v>
      </c>
      <c r="D16" s="11">
        <v>63.62156371650395</v>
      </c>
      <c r="E16" s="11">
        <v>63.646651277636686</v>
      </c>
      <c r="F16" s="11">
        <v>61.44517425194887</v>
      </c>
      <c r="G16" s="11"/>
      <c r="H16" s="11">
        <f t="shared" si="0"/>
        <v>-2.1763894645550792</v>
      </c>
      <c r="I16" s="11">
        <v>29.60764123924374</v>
      </c>
      <c r="J16" s="11">
        <f>SUM(H16:I16)</f>
        <v>27.431251774688661</v>
      </c>
      <c r="L16" s="10" t="str">
        <f>name!E12</f>
        <v>Elementary occupations</v>
      </c>
      <c r="M16" s="11">
        <v>36.725598755304347</v>
      </c>
      <c r="N16" s="11">
        <v>35.164674672111744</v>
      </c>
      <c r="O16" s="11">
        <v>32.137783714506917</v>
      </c>
      <c r="P16" s="11">
        <v>33.338541869097327</v>
      </c>
      <c r="Q16" s="11">
        <v>31.896417336199555</v>
      </c>
      <c r="R16" s="11"/>
      <c r="S16" s="11">
        <f t="shared" si="2"/>
        <v>-0.24136637830736163</v>
      </c>
      <c r="T16" s="11">
        <v>12.332348105417264</v>
      </c>
      <c r="U16" s="11">
        <f>SUM(S16:T16)</f>
        <v>12.090981727109902</v>
      </c>
      <c r="W16" s="10" t="str">
        <f>name!E12</f>
        <v>Elementary occupations</v>
      </c>
      <c r="X16" s="11">
        <v>35.280650400219301</v>
      </c>
      <c r="Y16" s="11">
        <v>34.992604321782309</v>
      </c>
      <c r="Z16" s="11">
        <v>31.483780001997072</v>
      </c>
      <c r="AA16" s="11">
        <v>30.308109408539359</v>
      </c>
      <c r="AB16" s="11">
        <v>29.548756915749323</v>
      </c>
      <c r="AC16" s="11"/>
      <c r="AD16" s="11">
        <f t="shared" si="4"/>
        <v>-1.9350230862477495</v>
      </c>
      <c r="AE16" s="11">
        <v>17.275293133826477</v>
      </c>
      <c r="AF16" s="11">
        <f>SUM(AD16:AE16)</f>
        <v>15.340270047578727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655.70600000000024</v>
      </c>
      <c r="C18" s="34">
        <f>SUM(C8:C16)</f>
        <v>687.5550000000004</v>
      </c>
      <c r="D18" s="34">
        <f>SUM(D8:D16)</f>
        <v>672.33399999999972</v>
      </c>
      <c r="E18" s="34">
        <f>SUM(E8:E16)</f>
        <v>691.59400000000005</v>
      </c>
      <c r="F18" s="34">
        <f>SUM(F8:F16)</f>
        <v>718.76</v>
      </c>
      <c r="G18" s="11"/>
      <c r="H18" s="34">
        <f>SUM(H8:H16)</f>
        <v>46.426000000000144</v>
      </c>
      <c r="I18" s="34">
        <f>SUM(I8:I16)</f>
        <v>334.36534726252603</v>
      </c>
      <c r="J18" s="34">
        <f>SUM(H18:I18)</f>
        <v>380.79134726252619</v>
      </c>
      <c r="L18" s="231" t="str">
        <f>name!E3</f>
        <v>All occupations</v>
      </c>
      <c r="M18" s="34">
        <f>SUM(M8:M16)</f>
        <v>338.10750653324845</v>
      </c>
      <c r="N18" s="34">
        <f>SUM(N8:N16)</f>
        <v>348.81411510276484</v>
      </c>
      <c r="O18" s="34">
        <f>SUM(O8:O16)</f>
        <v>338.45272779097667</v>
      </c>
      <c r="P18" s="34">
        <f>SUM(P8:P16)</f>
        <v>349.18602209142398</v>
      </c>
      <c r="Q18" s="34">
        <f>SUM(Q8:Q16)</f>
        <v>363.43072038918194</v>
      </c>
      <c r="R18" s="11"/>
      <c r="S18" s="34">
        <f>SUM(S8:S16)</f>
        <v>24.977992598205322</v>
      </c>
      <c r="T18" s="34">
        <f>SUM(T8:T16)</f>
        <v>140.38937651815547</v>
      </c>
      <c r="U18" s="34">
        <f>SUM(S18:T18)</f>
        <v>165.36736911636081</v>
      </c>
      <c r="W18" s="231" t="str">
        <f>name!E3</f>
        <v>All occupations</v>
      </c>
      <c r="X18" s="34">
        <f>SUM(X8:X16)</f>
        <v>317.59849346675173</v>
      </c>
      <c r="Y18" s="34">
        <f>SUM(Y8:Y16)</f>
        <v>338.74088489723522</v>
      </c>
      <c r="Z18" s="34">
        <f>SUM(Z8:Z16)</f>
        <v>333.88127220902334</v>
      </c>
      <c r="AA18" s="34">
        <f>SUM(AA8:AA16)</f>
        <v>342.40797790857579</v>
      </c>
      <c r="AB18" s="34">
        <f>SUM(AB8:AB16)</f>
        <v>355.32927961081788</v>
      </c>
      <c r="AC18" s="11"/>
      <c r="AD18" s="34">
        <f>SUM(AD8:AD16)</f>
        <v>21.448007401794431</v>
      </c>
      <c r="AE18" s="34">
        <f>SUM(AE8:AE16)</f>
        <v>193.97597074437056</v>
      </c>
      <c r="AF18" s="34">
        <f>SUM(AD18:AE18)</f>
        <v>215.42397814616498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11.472640017592536</v>
      </c>
      <c r="C26" s="18">
        <f t="shared" si="8"/>
        <v>12.281655133038051</v>
      </c>
      <c r="D26" s="18">
        <f t="shared" si="8"/>
        <v>12.564539619701867</v>
      </c>
      <c r="E26" s="18">
        <f t="shared" si="8"/>
        <v>11.68769581975508</v>
      </c>
      <c r="F26" s="18">
        <f t="shared" si="8"/>
        <v>12.354615852047395</v>
      </c>
      <c r="G26" s="11"/>
      <c r="H26" s="40">
        <f>IF(D8&gt;0,(H8/D8)*100,0)</f>
        <v>5.1190656421689411</v>
      </c>
      <c r="I26" s="40">
        <f>IF(D8&gt;0,(I8/D8)*100,0)</f>
        <v>52.516052950287452</v>
      </c>
      <c r="J26" s="40">
        <f>IF(D8&gt;0,(J8/D8)*100,0)</f>
        <v>57.635118592456394</v>
      </c>
      <c r="L26" t="str">
        <f>$A$8</f>
        <v>Managers, directors and senior officials</v>
      </c>
      <c r="M26" s="18">
        <f t="shared" ref="M26:Q26" si="9">M8/M$18*100</f>
        <v>14.386097647354134</v>
      </c>
      <c r="N26" s="18">
        <f t="shared" si="9"/>
        <v>15.142322588120141</v>
      </c>
      <c r="O26" s="18">
        <f t="shared" si="9"/>
        <v>15.358057494104212</v>
      </c>
      <c r="P26" s="18">
        <f t="shared" si="9"/>
        <v>13.981722972237115</v>
      </c>
      <c r="Q26" s="18">
        <f t="shared" si="9"/>
        <v>14.279156458570574</v>
      </c>
      <c r="R26" s="11"/>
      <c r="S26" s="40">
        <f>IF(O8&gt;0,(S8/O8)*100,0)</f>
        <v>-0.1633776959123304</v>
      </c>
      <c r="T26" s="40">
        <f>IF(O8&gt;0,(T8/O8)*100,0)</f>
        <v>46.071176289669765</v>
      </c>
      <c r="U26" s="40">
        <f>IF(O8&gt;0,(U8/O8)*100,0)</f>
        <v>45.907798593757434</v>
      </c>
      <c r="W26" t="str">
        <f>$A$8</f>
        <v>Managers, directors and senior officials</v>
      </c>
      <c r="X26" s="18">
        <f t="shared" ref="X26:AB26" si="10">X8/X$18*100</f>
        <v>8.3710450325644281</v>
      </c>
      <c r="Y26" s="18">
        <f t="shared" si="10"/>
        <v>9.3359192285857429</v>
      </c>
      <c r="Z26" s="18">
        <f t="shared" si="10"/>
        <v>9.7327732901054755</v>
      </c>
      <c r="AA26" s="18">
        <f t="shared" si="10"/>
        <v>9.3482578754709511</v>
      </c>
      <c r="AB26" s="18">
        <f t="shared" si="10"/>
        <v>10.386196081481271</v>
      </c>
      <c r="AC26" s="11"/>
      <c r="AD26" s="40">
        <f>IF(Z8&gt;0,(AD8/Z8)*100,0)</f>
        <v>13.568750042200461</v>
      </c>
      <c r="AE26" s="40">
        <f>IF(Z8&gt;0,(AE8/Z8)*100,0)</f>
        <v>62.825141054795175</v>
      </c>
      <c r="AF26" s="40">
        <f>IF(Z8&gt;0,(AF8/Z8)*100,0)</f>
        <v>76.393891096995631</v>
      </c>
    </row>
    <row r="27" spans="1:32" x14ac:dyDescent="0.2">
      <c r="A27" t="str">
        <f>$A$9</f>
        <v>Professional occupations</v>
      </c>
      <c r="B27" s="18">
        <f t="shared" si="8"/>
        <v>21.91932717182609</v>
      </c>
      <c r="C27" s="18">
        <f t="shared" si="8"/>
        <v>23.779608081865781</v>
      </c>
      <c r="D27" s="18">
        <f t="shared" si="8"/>
        <v>24.890834203431272</v>
      </c>
      <c r="E27" s="18">
        <f t="shared" si="8"/>
        <v>26.096549885267876</v>
      </c>
      <c r="F27" s="18">
        <f t="shared" si="8"/>
        <v>27.43189330722408</v>
      </c>
      <c r="G27" s="11"/>
      <c r="H27" s="40">
        <f t="shared" ref="H27:H36" si="11">IF(D9&gt;0,(H9/D9)*100,0)</f>
        <v>17.818952404617054</v>
      </c>
      <c r="I27" s="40">
        <f t="shared" ref="I27:I36" si="12">IF(D9&gt;0,(I9/D9)*100,0)</f>
        <v>50.264184117547693</v>
      </c>
      <c r="J27" s="40">
        <f t="shared" ref="J27:J36" si="13">IF(D9&gt;0,(J9/D9)*100,0)</f>
        <v>68.08313652216475</v>
      </c>
      <c r="L27" t="str">
        <f>$A$9</f>
        <v>Professional occupations</v>
      </c>
      <c r="M27" s="18">
        <f t="shared" ref="M27:Q27" si="14">M9/M$18*100</f>
        <v>23.000255357591492</v>
      </c>
      <c r="N27" s="18">
        <f t="shared" si="14"/>
        <v>24.400146506468811</v>
      </c>
      <c r="O27" s="18">
        <f t="shared" si="14"/>
        <v>25.657617560080375</v>
      </c>
      <c r="P27" s="18">
        <f t="shared" si="14"/>
        <v>27.5434792573521</v>
      </c>
      <c r="Q27" s="18">
        <f t="shared" si="14"/>
        <v>28.801845677009126</v>
      </c>
      <c r="R27" s="11"/>
      <c r="S27" s="40">
        <f t="shared" ref="S27:S34" si="15">IF(O9&gt;0,(S9/O9)*100,0)</f>
        <v>20.539006565350824</v>
      </c>
      <c r="T27" s="40">
        <f t="shared" ref="T27:T34" si="16">IF(O9&gt;0,(T9/O9)*100,0)</f>
        <v>42.021610263029864</v>
      </c>
      <c r="U27" s="40">
        <f t="shared" ref="U27:U34" si="17">IF(O9&gt;0,(U9/O9)*100,0)</f>
        <v>62.560616828380688</v>
      </c>
      <c r="W27" t="str">
        <f>$A$9</f>
        <v>Professional occupations</v>
      </c>
      <c r="X27" s="18">
        <f t="shared" ref="X27:AB27" si="18">X9/X$18*100</f>
        <v>20.768597740960836</v>
      </c>
      <c r="Y27" s="18">
        <f t="shared" si="18"/>
        <v>23.140616536659035</v>
      </c>
      <c r="Z27" s="18">
        <f t="shared" si="18"/>
        <v>24.113552156536024</v>
      </c>
      <c r="AA27" s="18">
        <f t="shared" si="18"/>
        <v>24.620978215555727</v>
      </c>
      <c r="AB27" s="18">
        <f t="shared" si="18"/>
        <v>26.030706280939171</v>
      </c>
      <c r="AC27" s="11"/>
      <c r="AD27" s="40">
        <f t="shared" ref="AD27:AD34" si="19">IF(Z9&gt;0,(AD9/Z9)*100,0)</f>
        <v>14.885097394969554</v>
      </c>
      <c r="AE27" s="40">
        <f t="shared" ref="AE27:AE34" si="20">IF(Z9&gt;0,(AE9/Z9)*100,0)</f>
        <v>59.154638191794206</v>
      </c>
      <c r="AF27" s="40">
        <f t="shared" ref="AF27:AF34" si="21">IF(Z9&gt;0,(AF9/Z9)*100,0)</f>
        <v>74.039735586763769</v>
      </c>
    </row>
    <row r="28" spans="1:32" x14ac:dyDescent="0.2">
      <c r="A28" t="str">
        <f>$A$10</f>
        <v>Associate professional occupations</v>
      </c>
      <c r="B28" s="18">
        <f t="shared" si="8"/>
        <v>13.810161489712893</v>
      </c>
      <c r="C28" s="18">
        <f t="shared" si="8"/>
        <v>13.750451014438706</v>
      </c>
      <c r="D28" s="18">
        <f t="shared" si="8"/>
        <v>14.459952659181752</v>
      </c>
      <c r="E28" s="18">
        <f t="shared" si="8"/>
        <v>14.718374176261067</v>
      </c>
      <c r="F28" s="18">
        <f t="shared" si="8"/>
        <v>15.275939389219442</v>
      </c>
      <c r="G28" s="11"/>
      <c r="H28" s="40">
        <f t="shared" si="11"/>
        <v>12.937945050239069</v>
      </c>
      <c r="I28" s="40">
        <f t="shared" si="12"/>
        <v>50.21622788336736</v>
      </c>
      <c r="J28" s="40">
        <f t="shared" si="13"/>
        <v>63.154172933606432</v>
      </c>
      <c r="L28" t="str">
        <f>$A$10</f>
        <v>Associate professional occupations</v>
      </c>
      <c r="M28" s="18">
        <f t="shared" ref="M28:Q28" si="22">M10/M$18*100</f>
        <v>14.32461267294984</v>
      </c>
      <c r="N28" s="18">
        <f t="shared" si="22"/>
        <v>13.941128895175678</v>
      </c>
      <c r="O28" s="18">
        <f t="shared" si="22"/>
        <v>14.757251308695393</v>
      </c>
      <c r="P28" s="18">
        <f t="shared" si="22"/>
        <v>13.840360169655453</v>
      </c>
      <c r="Q28" s="18">
        <f t="shared" si="22"/>
        <v>13.84985711902047</v>
      </c>
      <c r="R28" s="11"/>
      <c r="S28" s="40">
        <f t="shared" si="15"/>
        <v>0.77746649278563118</v>
      </c>
      <c r="T28" s="40">
        <f t="shared" si="16"/>
        <v>37.323906589977739</v>
      </c>
      <c r="U28" s="40">
        <f t="shared" si="17"/>
        <v>38.101373082763374</v>
      </c>
      <c r="W28" t="str">
        <f>$A$10</f>
        <v>Associate professional occupations</v>
      </c>
      <c r="X28" s="18">
        <f t="shared" ref="X28:AB28" si="23">X10/X$18*100</f>
        <v>13.262489474966577</v>
      </c>
      <c r="Y28" s="18">
        <f t="shared" si="23"/>
        <v>13.554102893487446</v>
      </c>
      <c r="Z28" s="18">
        <f t="shared" si="23"/>
        <v>14.158583438228678</v>
      </c>
      <c r="AA28" s="18">
        <f t="shared" si="23"/>
        <v>15.613768670804726</v>
      </c>
      <c r="AB28" s="18">
        <f t="shared" si="23"/>
        <v>16.734536067096133</v>
      </c>
      <c r="AC28" s="11"/>
      <c r="AD28" s="40">
        <f t="shared" si="19"/>
        <v>25.786145215708622</v>
      </c>
      <c r="AE28" s="40">
        <f t="shared" si="20"/>
        <v>63.837659292700401</v>
      </c>
      <c r="AF28" s="40">
        <f t="shared" si="21"/>
        <v>89.623804508409023</v>
      </c>
    </row>
    <row r="29" spans="1:32" x14ac:dyDescent="0.2">
      <c r="A29" t="str">
        <f>$A$11</f>
        <v>Administrative and secretarial occupations</v>
      </c>
      <c r="B29" s="18">
        <f t="shared" si="8"/>
        <v>11.103751096908214</v>
      </c>
      <c r="C29" s="18">
        <f t="shared" si="8"/>
        <v>10.063311751073712</v>
      </c>
      <c r="D29" s="18">
        <f t="shared" si="8"/>
        <v>10.287187170420857</v>
      </c>
      <c r="E29" s="18">
        <f t="shared" si="8"/>
        <v>9.9444158143142953</v>
      </c>
      <c r="F29" s="18">
        <f t="shared" si="8"/>
        <v>8.7110432475443709</v>
      </c>
      <c r="G29" s="11"/>
      <c r="H29" s="40">
        <f t="shared" si="11"/>
        <v>-9.4742036269385395</v>
      </c>
      <c r="I29" s="40">
        <f t="shared" si="12"/>
        <v>49.256109284151492</v>
      </c>
      <c r="J29" s="40">
        <f t="shared" si="13"/>
        <v>39.781905657212953</v>
      </c>
      <c r="L29" t="str">
        <f>$A$11</f>
        <v>Administrative and secretarial occupations</v>
      </c>
      <c r="M29" s="18">
        <f t="shared" ref="M29:Q29" si="24">M11/M$18*100</f>
        <v>4.3768276590557864</v>
      </c>
      <c r="N29" s="18">
        <f t="shared" si="24"/>
        <v>3.825964688317828</v>
      </c>
      <c r="O29" s="18">
        <f t="shared" si="24"/>
        <v>4.4976718005025234</v>
      </c>
      <c r="P29" s="18">
        <f t="shared" si="24"/>
        <v>4.5205562137289785</v>
      </c>
      <c r="Q29" s="18">
        <f t="shared" si="24"/>
        <v>4.6534064488478455</v>
      </c>
      <c r="R29" s="11"/>
      <c r="S29" s="40">
        <f t="shared" si="15"/>
        <v>11.098153865813858</v>
      </c>
      <c r="T29" s="40">
        <f t="shared" si="16"/>
        <v>39.006954481220205</v>
      </c>
      <c r="U29" s="40">
        <f t="shared" si="17"/>
        <v>50.105108347034069</v>
      </c>
      <c r="W29" t="str">
        <f>$A$11</f>
        <v>Administrative and secretarial occupations</v>
      </c>
      <c r="X29" s="18">
        <f t="shared" ref="X29:AB29" si="25">X11/X$18*100</f>
        <v>18.265067529444927</v>
      </c>
      <c r="Y29" s="18">
        <f t="shared" si="25"/>
        <v>16.486140506876424</v>
      </c>
      <c r="Z29" s="18">
        <f t="shared" si="25"/>
        <v>16.155971773319848</v>
      </c>
      <c r="AA29" s="18">
        <f t="shared" si="25"/>
        <v>15.475641955360759</v>
      </c>
      <c r="AB29" s="18">
        <f t="shared" si="25"/>
        <v>12.861193402474171</v>
      </c>
      <c r="AC29" s="11"/>
      <c r="AD29" s="40">
        <f t="shared" si="19"/>
        <v>-15.279771372859624</v>
      </c>
      <c r="AE29" s="40">
        <f t="shared" si="20"/>
        <v>52.148444913056061</v>
      </c>
      <c r="AF29" s="40">
        <f t="shared" si="21"/>
        <v>36.868673540196433</v>
      </c>
    </row>
    <row r="30" spans="1:32" x14ac:dyDescent="0.2">
      <c r="A30" t="str">
        <f>$A$12</f>
        <v>Skilled trades occupations</v>
      </c>
      <c r="B30" s="18">
        <f t="shared" si="8"/>
        <v>9.147526040546003</v>
      </c>
      <c r="C30" s="18">
        <f t="shared" si="8"/>
        <v>8.7023658526260803</v>
      </c>
      <c r="D30" s="18">
        <f t="shared" si="8"/>
        <v>7.9024173004949532</v>
      </c>
      <c r="E30" s="18">
        <f t="shared" si="8"/>
        <v>8.0593057433390278</v>
      </c>
      <c r="F30" s="18">
        <f t="shared" si="8"/>
        <v>7.7568436177331836</v>
      </c>
      <c r="G30" s="11"/>
      <c r="H30" s="40">
        <f t="shared" si="11"/>
        <v>4.9358542189301531</v>
      </c>
      <c r="I30" s="40">
        <f t="shared" si="12"/>
        <v>44.322212816165184</v>
      </c>
      <c r="J30" s="40">
        <f t="shared" si="13"/>
        <v>49.258067035095337</v>
      </c>
      <c r="L30" t="str">
        <f>$A$12</f>
        <v>Skilled trades occupations</v>
      </c>
      <c r="M30" s="18">
        <f t="shared" ref="M30:Q30" si="26">M12/M$18*100</f>
        <v>15.543965143978122</v>
      </c>
      <c r="N30" s="18">
        <f t="shared" si="26"/>
        <v>15.143598314699869</v>
      </c>
      <c r="O30" s="18">
        <f t="shared" si="26"/>
        <v>13.507348840814979</v>
      </c>
      <c r="P30" s="18">
        <f t="shared" si="26"/>
        <v>13.518055483183087</v>
      </c>
      <c r="Q30" s="18">
        <f t="shared" si="26"/>
        <v>12.62445180672748</v>
      </c>
      <c r="R30" s="11"/>
      <c r="S30" s="40">
        <f t="shared" si="15"/>
        <v>0.3612424016449845</v>
      </c>
      <c r="T30" s="40">
        <f t="shared" si="16"/>
        <v>40.070659081479157</v>
      </c>
      <c r="U30" s="40">
        <f t="shared" si="17"/>
        <v>40.431901483124143</v>
      </c>
      <c r="W30" t="str">
        <f>$A$12</f>
        <v>Skilled trades occupations</v>
      </c>
      <c r="X30" s="18">
        <f t="shared" ref="X30:AB30" si="27">X12/X$18*100</f>
        <v>2.3380350623414503</v>
      </c>
      <c r="Y30" s="18">
        <f t="shared" si="27"/>
        <v>2.0695887017041183</v>
      </c>
      <c r="Z30" s="18">
        <f t="shared" si="27"/>
        <v>2.2207438231176604</v>
      </c>
      <c r="AA30" s="18">
        <f t="shared" si="27"/>
        <v>2.4924988047527923</v>
      </c>
      <c r="AB30" s="18">
        <f t="shared" si="27"/>
        <v>2.7782548770697146</v>
      </c>
      <c r="AC30" s="11"/>
      <c r="AD30" s="40">
        <f t="shared" si="19"/>
        <v>33.141228027086491</v>
      </c>
      <c r="AE30" s="40">
        <f t="shared" si="20"/>
        <v>70.535729315899303</v>
      </c>
      <c r="AF30" s="40">
        <f t="shared" si="21"/>
        <v>103.67695734298579</v>
      </c>
    </row>
    <row r="31" spans="1:32" x14ac:dyDescent="0.2">
      <c r="A31" t="str">
        <f>$A$13</f>
        <v>Caring, leisure and other service occupations</v>
      </c>
      <c r="B31" s="18">
        <f t="shared" si="8"/>
        <v>9.7387784159984356</v>
      </c>
      <c r="C31" s="18">
        <f t="shared" si="8"/>
        <v>10.005241656274713</v>
      </c>
      <c r="D31" s="18">
        <f t="shared" si="8"/>
        <v>9.677182452410797</v>
      </c>
      <c r="E31" s="18">
        <f t="shared" si="8"/>
        <v>9.5454663227486467</v>
      </c>
      <c r="F31" s="18">
        <f t="shared" si="8"/>
        <v>9.6350885604468086</v>
      </c>
      <c r="G31" s="11"/>
      <c r="H31" s="40">
        <f t="shared" si="11"/>
        <v>6.4401817449183856</v>
      </c>
      <c r="I31" s="40">
        <f t="shared" si="12"/>
        <v>55.620927954183628</v>
      </c>
      <c r="J31" s="40">
        <f t="shared" si="13"/>
        <v>62.061109699102026</v>
      </c>
      <c r="L31" t="str">
        <f>$A$13</f>
        <v>Caring, leisure and other service occupations</v>
      </c>
      <c r="M31" s="18">
        <f t="shared" ref="M31:Q31" si="28">M13/M$18*100</f>
        <v>4.2406591853385702</v>
      </c>
      <c r="N31" s="18">
        <f t="shared" si="28"/>
        <v>4.3007687151997827</v>
      </c>
      <c r="O31" s="18">
        <f t="shared" si="28"/>
        <v>4.2561270884068936</v>
      </c>
      <c r="P31" s="18">
        <f t="shared" si="28"/>
        <v>4.5712867362423859</v>
      </c>
      <c r="Q31" s="18">
        <f t="shared" si="28"/>
        <v>5.0163431971397463</v>
      </c>
      <c r="R31" s="11"/>
      <c r="S31" s="40">
        <f t="shared" si="15"/>
        <v>26.559942880733612</v>
      </c>
      <c r="T31" s="40">
        <f t="shared" si="16"/>
        <v>50.558486951732419</v>
      </c>
      <c r="U31" s="40">
        <f t="shared" si="17"/>
        <v>77.118429832466035</v>
      </c>
      <c r="W31" t="str">
        <f>$A$13</f>
        <v>Caring, leisure and other service occupations</v>
      </c>
      <c r="X31" s="18">
        <f t="shared" ref="X31:AB31" si="29">X13/X$18*100</f>
        <v>15.591940260091125</v>
      </c>
      <c r="Y31" s="18">
        <f t="shared" si="29"/>
        <v>15.87935006711024</v>
      </c>
      <c r="Z31" s="18">
        <f t="shared" si="29"/>
        <v>15.1724621466381</v>
      </c>
      <c r="AA31" s="18">
        <f t="shared" si="29"/>
        <v>14.6181109310593</v>
      </c>
      <c r="AB31" s="18">
        <f t="shared" si="29"/>
        <v>14.359140449779989</v>
      </c>
      <c r="AC31" s="11"/>
      <c r="AD31" s="40">
        <f t="shared" si="19"/>
        <v>0.71897944760329147</v>
      </c>
      <c r="AE31" s="40">
        <f t="shared" si="20"/>
        <v>57.060470347243587</v>
      </c>
      <c r="AF31" s="40">
        <f t="shared" si="21"/>
        <v>57.779449794846883</v>
      </c>
    </row>
    <row r="32" spans="1:32" x14ac:dyDescent="0.2">
      <c r="A32" t="str">
        <f>$A$14</f>
        <v>Sales and customer service occupations</v>
      </c>
      <c r="B32" s="18">
        <f t="shared" si="8"/>
        <v>7.6428576510206474</v>
      </c>
      <c r="C32" s="18">
        <f t="shared" si="8"/>
        <v>6.9500139786120378</v>
      </c>
      <c r="D32" s="18">
        <f t="shared" si="8"/>
        <v>7.0521526067556071</v>
      </c>
      <c r="E32" s="18">
        <f t="shared" si="8"/>
        <v>6.9952132717575051</v>
      </c>
      <c r="F32" s="18">
        <f t="shared" si="8"/>
        <v>6.7617214222832791</v>
      </c>
      <c r="H32" s="40">
        <f t="shared" si="11"/>
        <v>2.5024859630732603</v>
      </c>
      <c r="I32" s="40">
        <f t="shared" si="12"/>
        <v>45.265163495790674</v>
      </c>
      <c r="J32" s="40">
        <f t="shared" si="13"/>
        <v>47.767649458863929</v>
      </c>
      <c r="L32" t="str">
        <f>$A$14</f>
        <v>Sales and customer service occupations</v>
      </c>
      <c r="M32" s="18">
        <f t="shared" ref="M32:Q32" si="30">M14/M$18*100</f>
        <v>6.1320774847988542</v>
      </c>
      <c r="N32" s="18">
        <f t="shared" si="30"/>
        <v>5.7064640281414745</v>
      </c>
      <c r="O32" s="18">
        <f t="shared" si="30"/>
        <v>5.9483139212809295</v>
      </c>
      <c r="P32" s="18">
        <f t="shared" si="30"/>
        <v>6.0609796770737914</v>
      </c>
      <c r="Q32" s="18">
        <f t="shared" si="30"/>
        <v>6.0641587968461019</v>
      </c>
      <c r="S32" s="40">
        <f t="shared" si="15"/>
        <v>9.4713064980380395</v>
      </c>
      <c r="T32" s="40">
        <f t="shared" si="16"/>
        <v>35.49494854271844</v>
      </c>
      <c r="U32" s="40">
        <f t="shared" si="17"/>
        <v>44.966255040756479</v>
      </c>
      <c r="W32" t="str">
        <f>$A$14</f>
        <v>Sales and customer service occupations</v>
      </c>
      <c r="X32" s="18">
        <f t="shared" ref="X32:AB32" si="31">X14/X$18*100</f>
        <v>9.2511968762651779</v>
      </c>
      <c r="Y32" s="18">
        <f t="shared" si="31"/>
        <v>8.2305437135776653</v>
      </c>
      <c r="Z32" s="18">
        <f t="shared" si="31"/>
        <v>8.1711048967966864</v>
      </c>
      <c r="AA32" s="18">
        <f t="shared" si="31"/>
        <v>7.9479402339747134</v>
      </c>
      <c r="AB32" s="18">
        <f t="shared" si="31"/>
        <v>7.4751883444487479</v>
      </c>
      <c r="AD32" s="40">
        <f t="shared" si="19"/>
        <v>-2.6400617991984552</v>
      </c>
      <c r="AE32" s="40">
        <f t="shared" si="20"/>
        <v>52.474962742555988</v>
      </c>
      <c r="AF32" s="40">
        <f t="shared" si="21"/>
        <v>49.834900943357532</v>
      </c>
    </row>
    <row r="33" spans="1:32" x14ac:dyDescent="0.2">
      <c r="A33" t="str">
        <f>$A$15</f>
        <v>Process, plant and machine operatives</v>
      </c>
      <c r="B33" s="18">
        <f t="shared" si="8"/>
        <v>4.1834741654288052</v>
      </c>
      <c r="C33" s="18">
        <f t="shared" si="8"/>
        <v>4.2634737159916236</v>
      </c>
      <c r="D33" s="18">
        <f t="shared" si="8"/>
        <v>3.7029426195471506</v>
      </c>
      <c r="E33" s="18">
        <f t="shared" si="8"/>
        <v>3.7500866225458744</v>
      </c>
      <c r="F33" s="18">
        <f t="shared" si="8"/>
        <v>3.5240797340110785</v>
      </c>
      <c r="G33" s="11"/>
      <c r="H33" s="40">
        <f t="shared" si="11"/>
        <v>1.7413672384943932</v>
      </c>
      <c r="I33" s="40">
        <f t="shared" si="12"/>
        <v>48.96647870981635</v>
      </c>
      <c r="J33" s="40">
        <f t="shared" si="13"/>
        <v>50.707845948310748</v>
      </c>
      <c r="L33" t="str">
        <f>$A$15</f>
        <v>Process, plant and machine operatives</v>
      </c>
      <c r="M33" s="18">
        <f t="shared" ref="M33:Q33" si="32">M15/M$18*100</f>
        <v>7.1333979611368923</v>
      </c>
      <c r="N33" s="18">
        <f t="shared" si="32"/>
        <v>7.4583987812744459</v>
      </c>
      <c r="O33" s="18">
        <f t="shared" si="32"/>
        <v>6.5221105244291255</v>
      </c>
      <c r="P33" s="18">
        <f t="shared" si="32"/>
        <v>6.4160576548526445</v>
      </c>
      <c r="Q33" s="18">
        <f t="shared" si="32"/>
        <v>5.9343024639202211</v>
      </c>
      <c r="R33" s="11"/>
      <c r="S33" s="40">
        <f t="shared" si="15"/>
        <v>-2.297620677974916</v>
      </c>
      <c r="T33" s="40">
        <f t="shared" si="16"/>
        <v>46.619550963035636</v>
      </c>
      <c r="U33" s="40">
        <f t="shared" si="17"/>
        <v>44.321930285060716</v>
      </c>
      <c r="W33" t="str">
        <f>$A$15</f>
        <v>Process, plant and machine operatives</v>
      </c>
      <c r="X33" s="18">
        <f t="shared" ref="X33:AB33" si="33">X15/X$18*100</f>
        <v>1.0430582014142464</v>
      </c>
      <c r="Y33" s="18">
        <f t="shared" si="33"/>
        <v>0.97354029149708499</v>
      </c>
      <c r="Z33" s="18">
        <f t="shared" si="33"/>
        <v>0.84517506284892041</v>
      </c>
      <c r="AA33" s="18">
        <f t="shared" si="33"/>
        <v>1.0313420843250825</v>
      </c>
      <c r="AB33" s="18">
        <f t="shared" si="33"/>
        <v>1.0589043789470014</v>
      </c>
      <c r="AC33" s="11"/>
      <c r="AD33" s="40">
        <f t="shared" si="19"/>
        <v>33.336486023352855</v>
      </c>
      <c r="AE33" s="40">
        <f t="shared" si="20"/>
        <v>67.32539992289027</v>
      </c>
      <c r="AF33" s="40">
        <f t="shared" si="21"/>
        <v>100.66188594624312</v>
      </c>
    </row>
    <row r="34" spans="1:32" x14ac:dyDescent="0.2">
      <c r="A34" t="str">
        <f>$A$16</f>
        <v>Elementary occupations</v>
      </c>
      <c r="B34" s="18">
        <f t="shared" si="8"/>
        <v>10.981483950966391</v>
      </c>
      <c r="C34" s="18">
        <f t="shared" si="8"/>
        <v>10.203878816079291</v>
      </c>
      <c r="D34" s="18">
        <f t="shared" si="8"/>
        <v>9.462791368055754</v>
      </c>
      <c r="E34" s="18">
        <f t="shared" si="8"/>
        <v>9.2028923440106016</v>
      </c>
      <c r="F34" s="18">
        <f t="shared" si="8"/>
        <v>8.5487748694903534</v>
      </c>
      <c r="G34" s="11"/>
      <c r="H34" s="40">
        <f t="shared" si="11"/>
        <v>-3.420836171605298</v>
      </c>
      <c r="I34" s="40">
        <f t="shared" si="12"/>
        <v>46.537116521018923</v>
      </c>
      <c r="J34" s="40">
        <f t="shared" si="13"/>
        <v>43.116280349413628</v>
      </c>
      <c r="L34" t="str">
        <f>$A$16</f>
        <v>Elementary occupations</v>
      </c>
      <c r="M34" s="18">
        <f t="shared" ref="M34:Q34" si="34">M16/M$18*100</f>
        <v>10.862106887796312</v>
      </c>
      <c r="N34" s="18">
        <f t="shared" si="34"/>
        <v>10.081207482601959</v>
      </c>
      <c r="O34" s="18">
        <f t="shared" si="34"/>
        <v>9.4955014616855831</v>
      </c>
      <c r="P34" s="18">
        <f t="shared" si="34"/>
        <v>9.5475018356744581</v>
      </c>
      <c r="Q34" s="18">
        <f t="shared" si="34"/>
        <v>8.7764780319184599</v>
      </c>
      <c r="R34" s="11"/>
      <c r="S34" s="40">
        <f t="shared" si="15"/>
        <v>-0.75103616494378678</v>
      </c>
      <c r="T34" s="40">
        <f t="shared" si="16"/>
        <v>38.373362068058455</v>
      </c>
      <c r="U34" s="40">
        <f t="shared" si="17"/>
        <v>37.622325903114664</v>
      </c>
      <c r="W34" t="str">
        <f>$A$16</f>
        <v>Elementary occupations</v>
      </c>
      <c r="X34" s="18">
        <f t="shared" ref="X34:AB34" si="35">X16/X$18*100</f>
        <v>11.108569821951219</v>
      </c>
      <c r="Y34" s="18">
        <f t="shared" si="35"/>
        <v>10.330198060502237</v>
      </c>
      <c r="Z34" s="18">
        <f t="shared" si="35"/>
        <v>9.429633412408629</v>
      </c>
      <c r="AA34" s="18">
        <f t="shared" si="35"/>
        <v>8.8514612286959427</v>
      </c>
      <c r="AB34" s="18">
        <f t="shared" si="35"/>
        <v>8.3158801177637933</v>
      </c>
      <c r="AC34" s="11"/>
      <c r="AD34" s="40">
        <f t="shared" si="19"/>
        <v>-6.146095183376989</v>
      </c>
      <c r="AE34" s="40">
        <f t="shared" si="20"/>
        <v>54.870454350559797</v>
      </c>
      <c r="AF34" s="40">
        <f t="shared" si="21"/>
        <v>48.724359167182804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6.9051989041161335</v>
      </c>
      <c r="I36" s="43">
        <f t="shared" si="12"/>
        <v>49.732030101486188</v>
      </c>
      <c r="J36" s="43">
        <f t="shared" si="13"/>
        <v>56.637229005602329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7.3800535635308444</v>
      </c>
      <c r="T36" s="43">
        <f t="shared" ref="T36" si="37">IF(O18&gt;0,(T18/O18)*100,0)</f>
        <v>41.479759207276309</v>
      </c>
      <c r="U36" s="43">
        <f t="shared" ref="U36" si="38">IF(O18&gt;0,(U18/O18)*100,0)</f>
        <v>48.85981277080716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6.423842601260696</v>
      </c>
      <c r="AE36" s="43">
        <f t="shared" ref="AE36" si="40">IF(Z18&gt;0,(AE18/Z18)*100,0)</f>
        <v>58.097289932133023</v>
      </c>
      <c r="AF36" s="43">
        <f t="shared" ref="AF36" si="41">IF(Z18&gt;0,(AF18/Z18)*100,0)</f>
        <v>64.521132533393711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Enterprise M3 LEP (including all of Surrey)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Enterprise M3 LEP (including all of Surrey)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Enterprise M3 LEP (including all of Surrey)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2.9314177419192067</v>
      </c>
      <c r="C46" s="18">
        <f t="shared" si="42"/>
        <v>3.8532270469482377E-2</v>
      </c>
      <c r="D46" s="18">
        <f t="shared" si="42"/>
        <v>-0.87808301269067801</v>
      </c>
      <c r="E46" s="18">
        <f t="shared" si="42"/>
        <v>0.94464915034075947</v>
      </c>
      <c r="F46" s="18">
        <f>IF(F$6-D$6 &lt;&gt; 0,(EXP(LN(F8/D8)/(F$6-D$6))-1)*100,0)</f>
        <v>0.33337767285612774</v>
      </c>
      <c r="H46" s="18">
        <f>IF($F$6-$D$6 &lt;&gt; 0,(EXP(LN(1+(H26/100))/($F$6-$D$6))-1)*100,0)</f>
        <v>0.33337767285612774</v>
      </c>
      <c r="I46" s="18">
        <f>IF($F$6-$D$6 &lt;&gt; 0,(EXP(LN(1+(I26/100))/($F$6-$D$6))-1)*100,0)</f>
        <v>2.8539647252154188</v>
      </c>
      <c r="J46" s="18">
        <f>IF($F$6-$D$6 &lt;&gt; 0,(EXP(LN(1+(J26/100))/($F$6-$D$6))-1)*100,0)</f>
        <v>3.0805827704701194</v>
      </c>
      <c r="L46" t="str">
        <f>$A$8</f>
        <v>Managers, directors and senior officials</v>
      </c>
      <c r="M46" s="18">
        <f t="shared" ref="M46:M54" si="43">IF(N$6-M$6 &lt;&gt; 0,(EXP(LN(N8/M8)/(N$6-M$6))-1)*100,0)</f>
        <v>2.0815326758003128</v>
      </c>
      <c r="N46" s="18">
        <f t="shared" ref="N46:N54" si="44">IF(O$6-N$6 &lt;&gt; 0,(EXP(LN(O8/N8)/(O$6-N$6))-1)*100,0)</f>
        <v>-1.5880668469814285</v>
      </c>
      <c r="O46" s="18">
        <f t="shared" ref="O46:O54" si="45">IF(P$6-O$6 &lt;&gt; 0,(EXP(LN(P8/O8)/(P$6-O$6))-1)*100,0)</f>
        <v>-1.2455562394513731</v>
      </c>
      <c r="P46" s="18">
        <f t="shared" ref="P46:P54" si="46">IF(Q$6-P$6 &lt;&gt; 0,(EXP(LN(Q8/P8)/(Q$6-P$6))-1)*100,0)</f>
        <v>0.61220438296840651</v>
      </c>
      <c r="Q46" s="18">
        <f>IF(Q$6-O$6 &lt;&gt; 0,(EXP(LN(Q8/O8)/(Q$6-O$6))-1)*100,0)</f>
        <v>-1.0900159410276444E-2</v>
      </c>
      <c r="S46" s="18">
        <f>IF($F$6-$D$6 &lt;&gt; 0,(EXP(LN(1+(S26/100))/($F$6-$D$6))-1)*100,0)</f>
        <v>-1.0900159410276444E-2</v>
      </c>
      <c r="T46" s="18">
        <f>IF($F$6-$D$6 &lt;&gt; 0,(EXP(LN(1+(T26/100))/($F$6-$D$6))-1)*100,0)</f>
        <v>2.558336613332024</v>
      </c>
      <c r="U46" s="18">
        <f>IF($F$6-$D$6 &lt;&gt; 0,(EXP(LN(1+(U26/100))/($F$6-$D$6))-1)*100,0)</f>
        <v>2.5506853220224723</v>
      </c>
      <c r="W46" t="str">
        <f>$A$8</f>
        <v>Managers, directors and senior officials</v>
      </c>
      <c r="X46" s="18">
        <f t="shared" ref="X46:X54" si="47">IF(Y$6-X$6 &lt;&gt; 0,(EXP(LN(Y8/X8)/(Y$6-X$6))-1)*100,0)</f>
        <v>4.4339363536547882</v>
      </c>
      <c r="Y46" s="18">
        <f t="shared" ref="Y46:Y54" si="48">IF(Z$6-Y$6 &lt;&gt; 0,(EXP(LN(Z8/Y8)/(Z$6-Y$6))-1)*100,0)</f>
        <v>2.755236592981114</v>
      </c>
      <c r="Z46" s="18">
        <f t="shared" ref="Z46:Z54" si="49">IF(AA$6-Z$6 &lt;&gt; 0,(EXP(LN(AA8/Z8)/(AA$6-Z$6))-1)*100,0)</f>
        <v>-0.30137278159931835</v>
      </c>
      <c r="AA46" s="18">
        <f t="shared" ref="AA46:AA54" si="50">IF(AB$6-AA$6 &lt;&gt; 0,(EXP(LN(AB8/AA8)/(AB$6-AA$6))-1)*100,0)</f>
        <v>1.433472941438807</v>
      </c>
      <c r="AB46" s="18">
        <f>IF(AB$6-Z$6 &lt;&gt; 0,(EXP(LN(AB8/Z8)/(AB$6-Z$6))-1)*100,0)</f>
        <v>0.8518625056983975</v>
      </c>
      <c r="AD46" s="18">
        <f>IF($F$6-$D$6 &lt;&gt; 0,(EXP(LN(1+(AD26/100))/($F$6-$D$6))-1)*100,0)</f>
        <v>0.8518625056983975</v>
      </c>
      <c r="AE46" s="18">
        <f>IF($F$6-$D$6 &lt;&gt; 0,(EXP(LN(1+(AE26/100))/($F$6-$D$6))-1)*100,0)</f>
        <v>3.3034353515003945</v>
      </c>
      <c r="AF46" s="18">
        <f>IF($F$6-$D$6 &lt;&gt; 0,(EXP(LN(1+(AF26/100))/($F$6-$D$6))-1)*100,0)</f>
        <v>3.8561540633602176</v>
      </c>
    </row>
    <row r="47" spans="1:32" x14ac:dyDescent="0.2">
      <c r="A47" t="str">
        <f>$A$9</f>
        <v>Professional occupations</v>
      </c>
      <c r="B47" s="18">
        <f t="shared" si="42"/>
        <v>3.2746995384537847</v>
      </c>
      <c r="C47" s="18">
        <f t="shared" si="42"/>
        <v>2.3557839304172212</v>
      </c>
      <c r="D47" s="18">
        <f t="shared" si="42"/>
        <v>1.5224189692561785</v>
      </c>
      <c r="E47" s="18">
        <f t="shared" si="42"/>
        <v>0.88823798173798263</v>
      </c>
      <c r="F47" s="18">
        <f>IF(F$6-D$6 &lt;&gt; 0,(EXP(LN(F9/D9)/(F$6-D$6))-1)*100,0)</f>
        <v>1.099190246167181</v>
      </c>
      <c r="H47" s="18">
        <f t="shared" ref="H47:J56" si="51">IF($F$6-$D$6 &lt;&gt; 0,(EXP(LN(1+(H27/100))/($F$6-$D$6))-1)*100,0)</f>
        <v>1.099190246167181</v>
      </c>
      <c r="I47" s="18">
        <f t="shared" si="51"/>
        <v>2.7520192326477844</v>
      </c>
      <c r="J47" s="18">
        <f t="shared" si="51"/>
        <v>3.5225456557029799</v>
      </c>
      <c r="L47" t="str">
        <f>$A$9</f>
        <v>Professional occupations</v>
      </c>
      <c r="M47" s="18">
        <f t="shared" si="43"/>
        <v>2.282127645159937</v>
      </c>
      <c r="N47" s="18">
        <f t="shared" si="44"/>
        <v>2.0299940654181503</v>
      </c>
      <c r="O47" s="18">
        <f t="shared" si="45"/>
        <v>2.0639238242847746</v>
      </c>
      <c r="P47" s="18">
        <f t="shared" si="46"/>
        <v>0.85016903061538862</v>
      </c>
      <c r="Q47" s="18">
        <f>IF(Q$6-O$6 &lt;&gt; 0,(EXP(LN(Q9/O9)/(Q$6-O$6))-1)*100,0)</f>
        <v>1.2531416372445703</v>
      </c>
      <c r="S47" s="18">
        <f t="shared" ref="S47:U47" si="52">IF($F$6-$D$6 &lt;&gt; 0,(EXP(LN(1+(S27/100))/($F$6-$D$6))-1)*100,0)</f>
        <v>1.2531416372445703</v>
      </c>
      <c r="T47" s="18">
        <f t="shared" si="52"/>
        <v>2.3662896381420273</v>
      </c>
      <c r="U47" s="18">
        <f t="shared" si="52"/>
        <v>3.2922384728293119</v>
      </c>
      <c r="W47" t="str">
        <f>$A$9</f>
        <v>Professional occupations</v>
      </c>
      <c r="X47" s="18">
        <f t="shared" si="47"/>
        <v>4.4093119376014789</v>
      </c>
      <c r="Y47" s="18">
        <f t="shared" si="48"/>
        <v>2.709521763466749</v>
      </c>
      <c r="Z47" s="18">
        <f t="shared" si="49"/>
        <v>0.92509936644384894</v>
      </c>
      <c r="AA47" s="18">
        <f t="shared" si="50"/>
        <v>0.93151144449041823</v>
      </c>
      <c r="AB47" s="18">
        <f>IF(AB$6-Z$6 &lt;&gt; 0,(EXP(LN(AB9/Z9)/(AB$6-Z$6))-1)*100,0)</f>
        <v>0.92937403987853884</v>
      </c>
      <c r="AD47" s="18">
        <f t="shared" ref="AD47:AF47" si="53">IF($F$6-$D$6 &lt;&gt; 0,(EXP(LN(1+(AD27/100))/($F$6-$D$6))-1)*100,0)</f>
        <v>0.92937403987853884</v>
      </c>
      <c r="AE47" s="18">
        <f t="shared" si="53"/>
        <v>3.1465294590547144</v>
      </c>
      <c r="AF47" s="18">
        <f t="shared" si="53"/>
        <v>3.7631691713642557</v>
      </c>
    </row>
    <row r="48" spans="1:32" x14ac:dyDescent="0.2">
      <c r="A48" t="str">
        <f>$A$10</f>
        <v>Associate professional occupations</v>
      </c>
      <c r="B48" s="18">
        <f t="shared" si="42"/>
        <v>1.0832317321927576</v>
      </c>
      <c r="C48" s="18">
        <f t="shared" si="42"/>
        <v>2.8318282769288716</v>
      </c>
      <c r="D48" s="18">
        <f t="shared" si="42"/>
        <v>0.92338820092394691</v>
      </c>
      <c r="E48" s="18">
        <f t="shared" si="42"/>
        <v>0.75998101966681109</v>
      </c>
      <c r="F48" s="18">
        <f t="shared" ref="F48:F56" si="54">IF(F$6-D$6 &lt;&gt; 0,(EXP(LN(F10/D10)/(F$6-D$6))-1)*100,0)</f>
        <v>0.81442066157735304</v>
      </c>
      <c r="H48" s="18">
        <f t="shared" si="51"/>
        <v>0.81442066157735304</v>
      </c>
      <c r="I48" s="18">
        <f t="shared" si="51"/>
        <v>2.7498327129666267</v>
      </c>
      <c r="J48" s="18">
        <f t="shared" si="51"/>
        <v>3.3173390649520851</v>
      </c>
      <c r="L48" t="str">
        <f>$A$10</f>
        <v>Associate professional occupations</v>
      </c>
      <c r="M48" s="18">
        <f t="shared" si="43"/>
        <v>0.10103620830388405</v>
      </c>
      <c r="N48" s="18">
        <f t="shared" si="44"/>
        <v>2.7097089412051911</v>
      </c>
      <c r="O48" s="18">
        <f t="shared" si="45"/>
        <v>-0.6563413736989987</v>
      </c>
      <c r="P48" s="18">
        <f>IF(Q$6-P$6 &lt;&gt; 0,(EXP(LN(Q10/P10)/(Q$6-P$6))-1)*100,0)</f>
        <v>0.40752650221083098</v>
      </c>
      <c r="Q48" s="18">
        <f t="shared" ref="Q48:Q54" si="55">IF(Q$6-O$6 &lt;&gt; 0,(EXP(LN(Q10/O10)/(Q$6-O$6))-1)*100,0)</f>
        <v>5.1643983984761554E-2</v>
      </c>
      <c r="S48" s="18">
        <f t="shared" ref="S48:U48" si="56">IF($F$6-$D$6 &lt;&gt; 0,(EXP(LN(1+(S28/100))/($F$6-$D$6))-1)*100,0)</f>
        <v>5.1643983984761554E-2</v>
      </c>
      <c r="T48" s="18">
        <f t="shared" si="56"/>
        <v>2.1369951026377176</v>
      </c>
      <c r="U48" s="18">
        <f t="shared" si="56"/>
        <v>2.1754438840007273</v>
      </c>
      <c r="W48" t="str">
        <f>$A$10</f>
        <v>Associate professional occupations</v>
      </c>
      <c r="X48" s="18">
        <f t="shared" si="47"/>
        <v>2.1783128679688346</v>
      </c>
      <c r="Y48" s="18">
        <f t="shared" si="48"/>
        <v>2.9611698178661827</v>
      </c>
      <c r="Z48" s="18">
        <f t="shared" si="49"/>
        <v>2.4915238497465797</v>
      </c>
      <c r="AA48" s="18">
        <f t="shared" si="50"/>
        <v>1.0693111364845187</v>
      </c>
      <c r="AB48" s="18">
        <f t="shared" ref="AB48:AB54" si="57">IF(AB$6-Z$6 &lt;&gt; 0,(EXP(LN(AB10/Z10)/(AB$6-Z$6))-1)*100,0)</f>
        <v>1.5411756086656458</v>
      </c>
      <c r="AD48" s="18">
        <f t="shared" ref="AD48:AF48" si="58">IF($F$6-$D$6 &lt;&gt; 0,(EXP(LN(1+(AD28/100))/($F$6-$D$6))-1)*100,0)</f>
        <v>1.5411756086656458</v>
      </c>
      <c r="AE48" s="18">
        <f t="shared" si="58"/>
        <v>3.3461373116569382</v>
      </c>
      <c r="AF48" s="18">
        <f t="shared" si="58"/>
        <v>4.3581064602900454</v>
      </c>
    </row>
    <row r="49" spans="1:32" x14ac:dyDescent="0.2">
      <c r="A49" t="str">
        <f>$A$11</f>
        <v>Administrative and secretarial occupations</v>
      </c>
      <c r="B49" s="18">
        <f t="shared" si="42"/>
        <v>-1.2658540289167797</v>
      </c>
      <c r="C49" s="18">
        <f t="shared" si="42"/>
        <v>-3.8366543708601153E-2</v>
      </c>
      <c r="D49" s="18">
        <f t="shared" si="42"/>
        <v>-0.11281932151784302</v>
      </c>
      <c r="E49" s="18">
        <f t="shared" si="42"/>
        <v>-0.93451781146207669</v>
      </c>
      <c r="F49" s="18">
        <f t="shared" si="54"/>
        <v>-0.66137213069518141</v>
      </c>
      <c r="H49" s="18">
        <f t="shared" si="51"/>
        <v>-0.66137213069518141</v>
      </c>
      <c r="I49" s="18">
        <f t="shared" si="51"/>
        <v>2.7059193499717971</v>
      </c>
      <c r="J49" s="18">
        <f t="shared" si="51"/>
        <v>2.2578672213655171</v>
      </c>
      <c r="L49" t="str">
        <f>$A$11</f>
        <v>Administrative and secretarial occupations</v>
      </c>
      <c r="M49" s="18">
        <f t="shared" si="43"/>
        <v>-2.5503716310311009</v>
      </c>
      <c r="N49" s="18">
        <f t="shared" si="44"/>
        <v>14.064571121370605</v>
      </c>
      <c r="O49" s="18">
        <f t="shared" si="45"/>
        <v>0.72855154446849202</v>
      </c>
      <c r="P49" s="18">
        <f t="shared" si="46"/>
        <v>0.69186613387961504</v>
      </c>
      <c r="Q49" s="18">
        <f t="shared" si="55"/>
        <v>0.70409311929635621</v>
      </c>
      <c r="S49" s="18">
        <f t="shared" ref="S49:U49" si="59">IF($F$6-$D$6 &lt;&gt; 0,(EXP(LN(1+(S29/100))/($F$6-$D$6))-1)*100,0)</f>
        <v>0.70409311929635621</v>
      </c>
      <c r="T49" s="18">
        <f t="shared" si="59"/>
        <v>2.2199745666408255</v>
      </c>
      <c r="U49" s="18">
        <f t="shared" si="59"/>
        <v>2.7447638167393595</v>
      </c>
      <c r="W49" t="str">
        <f>$A$11</f>
        <v>Administrative and secretarial occupations</v>
      </c>
      <c r="X49" s="18">
        <f t="shared" si="47"/>
        <v>-0.94606688181257947</v>
      </c>
      <c r="Y49" s="18">
        <f t="shared" si="48"/>
        <v>-3.4085844358424322</v>
      </c>
      <c r="Z49" s="18">
        <f t="shared" si="49"/>
        <v>-0.3554659757894818</v>
      </c>
      <c r="AA49" s="18">
        <f t="shared" si="50"/>
        <v>-1.4692084725937193</v>
      </c>
      <c r="AB49" s="18">
        <f t="shared" si="57"/>
        <v>-1.0993510535643902</v>
      </c>
      <c r="AD49" s="18">
        <f t="shared" ref="AD49:AF49" si="60">IF($F$6-$D$6 &lt;&gt; 0,(EXP(LN(1+(AD29/100))/($F$6-$D$6))-1)*100,0)</f>
        <v>-1.0993510535643902</v>
      </c>
      <c r="AE49" s="18">
        <f t="shared" si="60"/>
        <v>2.8374189088884227</v>
      </c>
      <c r="AF49" s="18">
        <f t="shared" si="60"/>
        <v>2.1143876187811328</v>
      </c>
    </row>
    <row r="50" spans="1:32" x14ac:dyDescent="0.2">
      <c r="A50" t="str">
        <f>$A$12</f>
        <v>Skilled trades occupations</v>
      </c>
      <c r="B50" s="18">
        <f t="shared" si="42"/>
        <v>-6.1461861541101115E-2</v>
      </c>
      <c r="C50" s="18">
        <f t="shared" si="42"/>
        <v>-11.202599599413665</v>
      </c>
      <c r="D50" s="18">
        <f t="shared" si="42"/>
        <v>0.9626550815742263</v>
      </c>
      <c r="E50" s="18">
        <f t="shared" si="42"/>
        <v>2.7651505591475001E-3</v>
      </c>
      <c r="F50" s="18">
        <f t="shared" si="54"/>
        <v>0.3217101484693341</v>
      </c>
      <c r="H50" s="18">
        <f t="shared" si="51"/>
        <v>0.3217101484693341</v>
      </c>
      <c r="I50" s="18">
        <f t="shared" si="51"/>
        <v>2.4760110703415661</v>
      </c>
      <c r="J50" s="18">
        <f t="shared" si="51"/>
        <v>2.7060091604238723</v>
      </c>
      <c r="L50" t="str">
        <f>$A$12</f>
        <v>Skilled trades occupations</v>
      </c>
      <c r="M50" s="18">
        <f t="shared" si="43"/>
        <v>0.1270973692595323</v>
      </c>
      <c r="N50" s="18">
        <f t="shared" si="44"/>
        <v>-13.45439811149307</v>
      </c>
      <c r="O50" s="18">
        <f t="shared" si="45"/>
        <v>0.64230807480782914</v>
      </c>
      <c r="P50" s="18">
        <f t="shared" si="46"/>
        <v>-0.28366479370561803</v>
      </c>
      <c r="Q50" s="18">
        <f t="shared" si="55"/>
        <v>2.4042322262696203E-2</v>
      </c>
      <c r="S50" s="18">
        <f t="shared" ref="S50:U50" si="61">IF($F$6-$D$6 &lt;&gt; 0,(EXP(LN(1+(S30/100))/($F$6-$D$6))-1)*100,0)</f>
        <v>2.4042322262696203E-2</v>
      </c>
      <c r="T50" s="18">
        <f t="shared" si="61"/>
        <v>2.2719362251711672</v>
      </c>
      <c r="U50" s="18">
        <f t="shared" si="61"/>
        <v>2.2894990606498578</v>
      </c>
      <c r="W50" t="str">
        <f>$A$12</f>
        <v>Skilled trades occupations</v>
      </c>
      <c r="X50" s="18">
        <f t="shared" si="47"/>
        <v>-1.4275497116196578</v>
      </c>
      <c r="Y50" s="18">
        <f t="shared" si="48"/>
        <v>5.7642416931573459</v>
      </c>
      <c r="Z50" s="18">
        <f t="shared" si="49"/>
        <v>2.8531654456204647</v>
      </c>
      <c r="AA50" s="18">
        <f t="shared" si="50"/>
        <v>1.466440352665499</v>
      </c>
      <c r="AB50" s="18">
        <f t="shared" si="57"/>
        <v>1.9265921010536147</v>
      </c>
      <c r="AD50" s="18">
        <f t="shared" ref="AD50:AF50" si="62">IF($F$6-$D$6 &lt;&gt; 0,(EXP(LN(1+(AD30/100))/($F$6-$D$6))-1)*100,0)</f>
        <v>1.9265921010536147</v>
      </c>
      <c r="AE50" s="18">
        <f t="shared" si="62"/>
        <v>3.6225699039469816</v>
      </c>
      <c r="AF50" s="18">
        <f t="shared" si="62"/>
        <v>4.8566857280044839</v>
      </c>
    </row>
    <row r="51" spans="1:32" x14ac:dyDescent="0.2">
      <c r="A51" t="str">
        <f>$A$13</f>
        <v>Caring, leisure and other service occupations</v>
      </c>
      <c r="B51" s="18">
        <f t="shared" si="42"/>
        <v>1.8779849074501254</v>
      </c>
      <c r="C51" s="18">
        <f t="shared" si="42"/>
        <v>-5.4200726423415553</v>
      </c>
      <c r="D51" s="18">
        <f t="shared" si="42"/>
        <v>0.29121036790820121</v>
      </c>
      <c r="E51" s="18">
        <f t="shared" si="42"/>
        <v>0.47988386220279011</v>
      </c>
      <c r="F51" s="18">
        <f t="shared" si="54"/>
        <v>0.41695329223845334</v>
      </c>
      <c r="H51" s="18">
        <f t="shared" si="51"/>
        <v>0.41695329223845334</v>
      </c>
      <c r="I51" s="18">
        <f t="shared" si="51"/>
        <v>2.9922470115011368</v>
      </c>
      <c r="J51" s="18">
        <f t="shared" si="51"/>
        <v>3.271048698757073</v>
      </c>
      <c r="L51" t="str">
        <f>$A$13</f>
        <v>Caring, leisure and other service occupations</v>
      </c>
      <c r="M51" s="18">
        <f t="shared" si="43"/>
        <v>1.1376804032958932</v>
      </c>
      <c r="N51" s="18">
        <f t="shared" si="44"/>
        <v>-3.9776196798024244</v>
      </c>
      <c r="O51" s="18">
        <f t="shared" si="45"/>
        <v>2.0743308464048482</v>
      </c>
      <c r="P51" s="18">
        <f t="shared" si="46"/>
        <v>1.3377730544395172</v>
      </c>
      <c r="Q51" s="18">
        <f t="shared" si="55"/>
        <v>1.5826998693067029</v>
      </c>
      <c r="S51" s="18">
        <f t="shared" ref="S51:U51" si="63">IF($F$6-$D$6 &lt;&gt; 0,(EXP(LN(1+(S31/100))/($F$6-$D$6))-1)*100,0)</f>
        <v>1.5826998693067029</v>
      </c>
      <c r="T51" s="18">
        <f t="shared" si="63"/>
        <v>2.7654234495689156</v>
      </c>
      <c r="U51" s="18">
        <f t="shared" si="63"/>
        <v>3.8845390030953331</v>
      </c>
      <c r="W51" t="str">
        <f>$A$13</f>
        <v>Caring, leisure and other service occupations</v>
      </c>
      <c r="X51" s="18">
        <f t="shared" si="47"/>
        <v>2.0893494234620613</v>
      </c>
      <c r="Y51" s="18">
        <f t="shared" si="48"/>
        <v>-5.8223646994617351</v>
      </c>
      <c r="Z51" s="18">
        <f t="shared" si="49"/>
        <v>-0.23977932018059978</v>
      </c>
      <c r="AA51" s="18">
        <f t="shared" si="50"/>
        <v>0.19185814952611402</v>
      </c>
      <c r="AB51" s="18">
        <f t="shared" si="57"/>
        <v>4.7771881311753361E-2</v>
      </c>
      <c r="AD51" s="18">
        <f t="shared" ref="AD51:AF51" si="64">IF($F$6-$D$6 &lt;&gt; 0,(EXP(LN(1+(AD31/100))/($F$6-$D$6))-1)*100,0)</f>
        <v>4.7771881311753361E-2</v>
      </c>
      <c r="AE51" s="18">
        <f t="shared" si="64"/>
        <v>3.0554884959038686</v>
      </c>
      <c r="AF51" s="18">
        <f t="shared" si="64"/>
        <v>3.086872143612962</v>
      </c>
    </row>
    <row r="52" spans="1:32" x14ac:dyDescent="0.2">
      <c r="A52" t="str">
        <f>$A$14</f>
        <v>Sales and customer service occupations</v>
      </c>
      <c r="B52" s="18">
        <f t="shared" si="42"/>
        <v>-1.1829127156213426</v>
      </c>
      <c r="C52" s="18">
        <f t="shared" si="42"/>
        <v>-0.77670313683713132</v>
      </c>
      <c r="D52" s="18">
        <f t="shared" si="42"/>
        <v>0.40355268363088115</v>
      </c>
      <c r="E52" s="18">
        <f t="shared" si="42"/>
        <v>4.5808848064021745E-2</v>
      </c>
      <c r="F52" s="18">
        <f t="shared" si="54"/>
        <v>0.16491493932830892</v>
      </c>
      <c r="H52" s="18">
        <f t="shared" si="51"/>
        <v>0.16491493932830892</v>
      </c>
      <c r="I52" s="18">
        <f t="shared" si="51"/>
        <v>2.5205116958106899</v>
      </c>
      <c r="J52" s="18">
        <f t="shared" si="51"/>
        <v>2.6373170477521635</v>
      </c>
      <c r="L52" t="str">
        <f>$A$14</f>
        <v>Sales and customer service occupations</v>
      </c>
      <c r="M52" s="18">
        <f t="shared" si="43"/>
        <v>-1.0137955320949743</v>
      </c>
      <c r="N52" s="18">
        <f t="shared" si="44"/>
        <v>1.1418199887515357</v>
      </c>
      <c r="O52" s="18">
        <f t="shared" si="45"/>
        <v>1.004693680421842</v>
      </c>
      <c r="P52" s="18">
        <f t="shared" si="46"/>
        <v>0.40590435460639007</v>
      </c>
      <c r="Q52" s="18">
        <f t="shared" si="55"/>
        <v>0.60510532906419279</v>
      </c>
      <c r="S52" s="18">
        <f t="shared" ref="S52:U52" si="65">IF($F$6-$D$6 &lt;&gt; 0,(EXP(LN(1+(S32/100))/($F$6-$D$6))-1)*100,0)</f>
        <v>0.60510532906419279</v>
      </c>
      <c r="T52" s="18">
        <f t="shared" si="65"/>
        <v>2.045738647606643</v>
      </c>
      <c r="U52" s="18">
        <f t="shared" si="65"/>
        <v>2.506434582305217</v>
      </c>
      <c r="W52" t="str">
        <f>$A$14</f>
        <v>Sales and customer service occupations</v>
      </c>
      <c r="X52" s="18">
        <f t="shared" si="47"/>
        <v>-1.302773967393378</v>
      </c>
      <c r="Y52" s="18">
        <f t="shared" si="48"/>
        <v>-2.146423870010572</v>
      </c>
      <c r="Z52" s="18">
        <f t="shared" si="49"/>
        <v>-4.946468966769979E-2</v>
      </c>
      <c r="AA52" s="18">
        <f t="shared" si="50"/>
        <v>-0.24252069905721374</v>
      </c>
      <c r="AB52" s="18">
        <f t="shared" si="57"/>
        <v>-0.17821016383253729</v>
      </c>
      <c r="AD52" s="18">
        <f t="shared" ref="AD52:AF52" si="66">IF($F$6-$D$6 &lt;&gt; 0,(EXP(LN(1+(AD32/100))/($F$6-$D$6))-1)*100,0)</f>
        <v>-0.17821016383253729</v>
      </c>
      <c r="AE52" s="18">
        <f t="shared" si="66"/>
        <v>2.8521171285648128</v>
      </c>
      <c r="AF52" s="18">
        <f t="shared" si="66"/>
        <v>2.73242324407732</v>
      </c>
    </row>
    <row r="53" spans="1:32" x14ac:dyDescent="0.2">
      <c r="A53" t="str">
        <f>$A$15</f>
        <v>Process, plant and machine operatives</v>
      </c>
      <c r="B53" s="18">
        <f t="shared" si="42"/>
        <v>1.6731306783721811</v>
      </c>
      <c r="C53" s="18">
        <f t="shared" si="42"/>
        <v>-15.070019995364714</v>
      </c>
      <c r="D53" s="18">
        <f t="shared" si="42"/>
        <v>0.82125334080083157</v>
      </c>
      <c r="E53" s="18">
        <f t="shared" si="42"/>
        <v>-0.23603278776415104</v>
      </c>
      <c r="F53" s="18">
        <f t="shared" si="54"/>
        <v>0.11515820199823334</v>
      </c>
      <c r="H53" s="18">
        <f t="shared" si="51"/>
        <v>0.11515820199823334</v>
      </c>
      <c r="I53" s="18">
        <f t="shared" si="51"/>
        <v>2.6926206220830196</v>
      </c>
      <c r="J53" s="18">
        <f t="shared" si="51"/>
        <v>2.7722167516742724</v>
      </c>
      <c r="L53" t="str">
        <f>$A$15</f>
        <v>Process, plant and machine operatives</v>
      </c>
      <c r="M53" s="18">
        <f t="shared" si="43"/>
        <v>1.911242421588355</v>
      </c>
      <c r="N53" s="18">
        <f t="shared" si="44"/>
        <v>-15.151040332041109</v>
      </c>
      <c r="O53" s="18">
        <f t="shared" si="45"/>
        <v>0.29696401139571726</v>
      </c>
      <c r="P53" s="18">
        <f t="shared" si="46"/>
        <v>-0.37998094940144833</v>
      </c>
      <c r="Q53" s="18">
        <f t="shared" si="55"/>
        <v>-0.15484182208161945</v>
      </c>
      <c r="S53" s="18">
        <f t="shared" ref="S53:U53" si="67">IF($F$6-$D$6 &lt;&gt; 0,(EXP(LN(1+(S33/100))/($F$6-$D$6))-1)*100,0)</f>
        <v>-0.15484182208161945</v>
      </c>
      <c r="T53" s="18">
        <f t="shared" si="67"/>
        <v>2.5839597849029339</v>
      </c>
      <c r="U53" s="18">
        <f t="shared" si="67"/>
        <v>2.4759976962455132</v>
      </c>
      <c r="W53" t="str">
        <f>$A$15</f>
        <v>Process, plant and machine operatives</v>
      </c>
      <c r="X53" s="18">
        <f t="shared" si="47"/>
        <v>-0.11307515237449772</v>
      </c>
      <c r="Y53" s="18">
        <f t="shared" si="48"/>
        <v>-14.430856229836486</v>
      </c>
      <c r="Z53" s="18">
        <f t="shared" si="49"/>
        <v>4.5879320544947921</v>
      </c>
      <c r="AA53" s="18">
        <f t="shared" si="50"/>
        <v>0.63617287861943428</v>
      </c>
      <c r="AB53" s="18">
        <f t="shared" si="57"/>
        <v>1.936550636359935</v>
      </c>
      <c r="AD53" s="18">
        <f t="shared" ref="AD53:AF53" si="68">IF($F$6-$D$6 &lt;&gt; 0,(EXP(LN(1+(AD33/100))/($F$6-$D$6))-1)*100,0)</f>
        <v>1.936550636359935</v>
      </c>
      <c r="AE53" s="18">
        <f t="shared" si="68"/>
        <v>3.4913673031291115</v>
      </c>
      <c r="AF53" s="18">
        <f t="shared" si="68"/>
        <v>4.7524829813064828</v>
      </c>
    </row>
    <row r="54" spans="1:32" x14ac:dyDescent="0.2">
      <c r="A54" t="str">
        <f>$A$16</f>
        <v>Elementary occupations</v>
      </c>
      <c r="B54" s="18">
        <f t="shared" si="42"/>
        <v>-0.64822352347664314</v>
      </c>
      <c r="C54" s="18">
        <f t="shared" si="42"/>
        <v>-9.3158049615334804</v>
      </c>
      <c r="D54" s="18">
        <f t="shared" si="42"/>
        <v>7.8852525918327032E-3</v>
      </c>
      <c r="E54" s="18">
        <f t="shared" si="42"/>
        <v>-0.35139526149712275</v>
      </c>
      <c r="F54" s="18">
        <f t="shared" si="54"/>
        <v>-0.23177873327832055</v>
      </c>
      <c r="H54" s="18">
        <f t="shared" si="51"/>
        <v>-0.23177873327832055</v>
      </c>
      <c r="I54" s="18">
        <f t="shared" si="51"/>
        <v>2.5801136988929274</v>
      </c>
      <c r="J54" s="18">
        <f t="shared" si="51"/>
        <v>2.4187024318073069</v>
      </c>
      <c r="L54" t="str">
        <f>$A$16</f>
        <v>Elementary occupations</v>
      </c>
      <c r="M54" s="18">
        <f t="shared" si="43"/>
        <v>-1.0799266530465257</v>
      </c>
      <c r="N54" s="18">
        <f t="shared" si="44"/>
        <v>-8.6077604466091699</v>
      </c>
      <c r="O54" s="18">
        <f t="shared" si="45"/>
        <v>0.73633250297240327</v>
      </c>
      <c r="P54" s="18">
        <f t="shared" si="46"/>
        <v>-0.44122818475118564</v>
      </c>
      <c r="Q54" s="18">
        <f t="shared" si="55"/>
        <v>-5.0245415590099984E-2</v>
      </c>
      <c r="S54" s="18">
        <f t="shared" ref="S54:U54" si="69">IF($F$6-$D$6 &lt;&gt; 0,(EXP(LN(1+(S34/100))/($F$6-$D$6))-1)*100,0)</f>
        <v>-5.0245415590099984E-2</v>
      </c>
      <c r="T54" s="18">
        <f t="shared" si="69"/>
        <v>2.1888471229292161</v>
      </c>
      <c r="U54" s="18">
        <f t="shared" si="69"/>
        <v>2.1517770810040915</v>
      </c>
      <c r="W54" t="str">
        <f>$A$16</f>
        <v>Elementary occupations</v>
      </c>
      <c r="X54" s="18">
        <f t="shared" si="47"/>
        <v>-0.20473843135098146</v>
      </c>
      <c r="Y54" s="18">
        <f t="shared" si="48"/>
        <v>-10.027331168377918</v>
      </c>
      <c r="Z54" s="18">
        <f t="shared" si="49"/>
        <v>-0.75825421149059435</v>
      </c>
      <c r="AA54" s="18">
        <f t="shared" si="50"/>
        <v>-0.25341474268004704</v>
      </c>
      <c r="AB54" s="18">
        <f t="shared" si="57"/>
        <v>-0.42197926702221</v>
      </c>
      <c r="AD54" s="18">
        <f t="shared" ref="AD54:AF54" si="70">IF($F$6-$D$6 &lt;&gt; 0,(EXP(LN(1+(AD34/100))/($F$6-$D$6))-1)*100,0)</f>
        <v>-0.42197926702221</v>
      </c>
      <c r="AE54" s="18">
        <f t="shared" si="70"/>
        <v>2.9590606219110693</v>
      </c>
      <c r="AF54" s="18">
        <f t="shared" si="70"/>
        <v>2.6814848868204733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1.1927903925089245</v>
      </c>
      <c r="C56" s="26">
        <f>IF(D$6-C$6 &lt;&gt; 0,(EXP(LN(D18/C18)/(D$6-C$6))-1)*100,0)</f>
        <v>-2.2137865334410645</v>
      </c>
      <c r="D56" s="26">
        <f>IF(E$6-D$6 &lt;&gt; 0,(EXP(LN(E18/D18)/(E$6-D$6))-1)*100,0)</f>
        <v>0.56647518460071211</v>
      </c>
      <c r="E56" s="26">
        <f>IF(F$6-E$6 &lt;&gt; 0,(EXP(LN(F18/E18)/(F$6-E$6))-1)*100,0)</f>
        <v>0.38602744219171647</v>
      </c>
      <c r="F56" s="26">
        <f t="shared" si="54"/>
        <v>0.44614068541455332</v>
      </c>
      <c r="H56" s="26">
        <f t="shared" si="51"/>
        <v>0.44614068541455332</v>
      </c>
      <c r="I56" s="26">
        <f t="shared" ref="I56" si="71">IF($F$6-$D$6 &lt;&gt; 0,(EXP(LN(1+(I36/100))/($F$6-$D$6))-1)*100,0)</f>
        <v>2.7277195965778045</v>
      </c>
      <c r="J56" s="26">
        <f t="shared" ref="J56" si="72">IF($F$6-$D$6 &lt;&gt; 0,(EXP(LN(1+(J36/100))/($F$6-$D$6))-1)*100,0)</f>
        <v>3.0369511389674475</v>
      </c>
      <c r="L56" s="24" t="str">
        <f>$A$18</f>
        <v>All occupations</v>
      </c>
      <c r="M56" s="26">
        <f>IF(N$6-M$6 &lt;&gt; 0,(EXP(LN(N18/M18)/(N$6-M$6))-1)*100,0)</f>
        <v>0.78242626217237543</v>
      </c>
      <c r="N56" s="26">
        <f>IF(O$6-N$6 &lt;&gt; 0,(EXP(LN(O18/N18)/(O$6-N$6))-1)*100,0)</f>
        <v>-2.9704610172485713</v>
      </c>
      <c r="O56" s="26">
        <f>IF(P$6-O$6 &lt;&gt; 0,(EXP(LN(P18/O18)/(P$6-O$6))-1)*100,0)</f>
        <v>0.62636077026709813</v>
      </c>
      <c r="P56" s="26">
        <f>IF(Q$6-P$6 &lt;&gt; 0,(EXP(LN(Q18/P18)/(Q$6-P$6))-1)*100,0)</f>
        <v>0.40063935850442878</v>
      </c>
      <c r="Q56" s="26">
        <f t="shared" ref="Q56" si="73">IF(Q$6-O$6 &lt;&gt; 0,(EXP(LN(Q18/O18)/(Q$6-O$6))-1)*100,0)</f>
        <v>0.4758235140300382</v>
      </c>
      <c r="S56" s="26">
        <f t="shared" ref="S56:U56" si="74">IF($F$6-$D$6 &lt;&gt; 0,(EXP(LN(1+(S36/100))/($F$6-$D$6))-1)*100,0)</f>
        <v>0.4758235140300382</v>
      </c>
      <c r="T56" s="26">
        <f t="shared" si="74"/>
        <v>2.3402061508948524</v>
      </c>
      <c r="U56" s="26">
        <f t="shared" si="74"/>
        <v>2.6877168491769909</v>
      </c>
      <c r="W56" s="24" t="str">
        <f>$A$18</f>
        <v>All occupations</v>
      </c>
      <c r="X56" s="26">
        <f>IF(Y$6-X$6 &lt;&gt; 0,(EXP(LN(Y18/X18)/(Y$6-X$6))-1)*100,0)</f>
        <v>1.624236554983205</v>
      </c>
      <c r="Y56" s="26">
        <f>IF(Z$6-Y$6 &lt;&gt; 0,(EXP(LN(Z18/Y18)/(Z$6-Y$6))-1)*100,0)</f>
        <v>-1.4346106138578896</v>
      </c>
      <c r="Z56" s="26">
        <f>IF(AA$6-Z$6 &lt;&gt; 0,(EXP(LN(AA18/Z18)/(AA$6-Z$6))-1)*100,0)</f>
        <v>0.5056237163289623</v>
      </c>
      <c r="AA56" s="26">
        <f>IF(AB$6-AA$6 &lt;&gt; 0,(EXP(LN(AB18/AA18)/(AB$6-AA$6))-1)*100,0)</f>
        <v>0.37110653946974548</v>
      </c>
      <c r="AB56" s="26">
        <f t="shared" ref="AB56" si="75">IF(AB$6-Z$6 &lt;&gt; 0,(EXP(LN(AB18/Z18)/(AB$6-Z$6))-1)*100,0)</f>
        <v>0.41592558224827769</v>
      </c>
      <c r="AD56" s="26">
        <f t="shared" ref="AD56:AF56" si="76">IF($F$6-$D$6 &lt;&gt; 0,(EXP(LN(1+(AD36/100))/($F$6-$D$6))-1)*100,0)</f>
        <v>0.41592558224827769</v>
      </c>
      <c r="AE56" s="26">
        <f t="shared" si="76"/>
        <v>3.1007034267482192</v>
      </c>
      <c r="AF56" s="26">
        <f t="shared" si="76"/>
        <v>3.3748230971224702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9.2163449962044695</v>
      </c>
      <c r="C64" s="27">
        <f t="shared" si="77"/>
        <v>3.2537856766509776E-2</v>
      </c>
      <c r="D64" s="27">
        <f t="shared" si="77"/>
        <v>-3.6442687790493693</v>
      </c>
      <c r="E64" s="27">
        <f t="shared" si="77"/>
        <v>7.9686338704988913</v>
      </c>
      <c r="F64" s="27">
        <f>F8-D8</f>
        <v>4.324365091449522</v>
      </c>
      <c r="L64" t="str">
        <f>$A$8</f>
        <v>Managers, directors and senior officials</v>
      </c>
      <c r="M64" s="27">
        <f t="shared" ref="M64:M72" si="78">N8-M8</f>
        <v>4.1780824988499674</v>
      </c>
      <c r="N64" s="27">
        <f t="shared" ref="N64:N72" si="79">O8-N8</f>
        <v>-0.83879401725512537</v>
      </c>
      <c r="O64" s="27">
        <f t="shared" ref="O64:O72" si="80">P8-O8</f>
        <v>-3.1575422579046304</v>
      </c>
      <c r="P64" s="27">
        <f t="shared" ref="P64:P72" si="81">Q8-P8</f>
        <v>3.0726189162838438</v>
      </c>
      <c r="Q64" s="27">
        <f>Q8-O8</f>
        <v>-8.492334162078663E-2</v>
      </c>
      <c r="W64" t="str">
        <f>$A$8</f>
        <v>Managers, directors and senior officials</v>
      </c>
      <c r="X64" s="27">
        <f t="shared" ref="X64:X72" si="82">Y8-X8</f>
        <v>5.038262497354502</v>
      </c>
      <c r="Y64" s="27">
        <f t="shared" ref="Y64:Y72" si="83">Z8-Y8</f>
        <v>0.87133187402169909</v>
      </c>
      <c r="Z64" s="27">
        <f t="shared" ref="Z64:Z72" si="84">AA8-Z8</f>
        <v>-0.48672652114490944</v>
      </c>
      <c r="AA64" s="27">
        <f t="shared" ref="AA64:AA72" si="85">AB8-AA8</f>
        <v>4.8960149542151257</v>
      </c>
      <c r="AB64" s="27">
        <f>AB8-Z8</f>
        <v>4.4092884330702162</v>
      </c>
    </row>
    <row r="65" spans="1:31" x14ac:dyDescent="0.2">
      <c r="A65" t="str">
        <f>$A$9</f>
        <v>Professional occupations</v>
      </c>
      <c r="B65" s="27">
        <f t="shared" si="77"/>
        <v>19.771540921978328</v>
      </c>
      <c r="C65" s="27">
        <f t="shared" si="77"/>
        <v>3.8516568860251823</v>
      </c>
      <c r="D65" s="27">
        <f t="shared" si="77"/>
        <v>13.132631980222015</v>
      </c>
      <c r="E65" s="27">
        <f t="shared" si="77"/>
        <v>16.687303121484263</v>
      </c>
      <c r="F65" s="27">
        <f t="shared" ref="F65:F72" si="86">F9-D9</f>
        <v>29.819935101706278</v>
      </c>
      <c r="L65" t="str">
        <f>$A$9</f>
        <v>Professional occupations</v>
      </c>
      <c r="M65" s="27">
        <f t="shared" si="78"/>
        <v>7.3455652344848943</v>
      </c>
      <c r="N65" s="27">
        <f t="shared" si="79"/>
        <v>1.7277513979512804</v>
      </c>
      <c r="O65" s="27">
        <f t="shared" si="80"/>
        <v>9.3390730460556171</v>
      </c>
      <c r="P65" s="27">
        <f t="shared" si="81"/>
        <v>8.4967756650104462</v>
      </c>
      <c r="Q65" s="27">
        <f t="shared" ref="Q65:Q72" si="87">Q9-O9</f>
        <v>17.835848711066063</v>
      </c>
      <c r="W65" t="str">
        <f>$A$9</f>
        <v>Professional occupations</v>
      </c>
      <c r="X65" s="27">
        <f t="shared" si="82"/>
        <v>12.42597568749332</v>
      </c>
      <c r="Y65" s="27">
        <f t="shared" si="83"/>
        <v>2.1239054880740866</v>
      </c>
      <c r="Z65" s="27">
        <f t="shared" si="84"/>
        <v>3.7935589341664553</v>
      </c>
      <c r="AA65" s="27">
        <f t="shared" si="85"/>
        <v>8.1905274564737596</v>
      </c>
      <c r="AB65" s="27">
        <f t="shared" ref="AB65:AB72" si="88">AB9-Z9</f>
        <v>11.984086390640215</v>
      </c>
    </row>
    <row r="66" spans="1:31" x14ac:dyDescent="0.2">
      <c r="A66" t="str">
        <f>$A$10</f>
        <v>Associate professional occupations</v>
      </c>
      <c r="B66" s="27">
        <f t="shared" si="77"/>
        <v>3.9878559745872337</v>
      </c>
      <c r="C66" s="27">
        <f t="shared" si="77"/>
        <v>2.6772646392589081</v>
      </c>
      <c r="D66" s="27">
        <f t="shared" si="77"/>
        <v>4.5722145889879755</v>
      </c>
      <c r="E66" s="27">
        <f t="shared" si="77"/>
        <v>8.0059492533826813</v>
      </c>
      <c r="F66" s="27">
        <f t="shared" si="86"/>
        <v>12.578163842370657</v>
      </c>
      <c r="L66" t="str">
        <f>$A$10</f>
        <v>Associate professional occupations</v>
      </c>
      <c r="M66" s="27">
        <f t="shared" si="78"/>
        <v>0.19603466198648078</v>
      </c>
      <c r="N66" s="27">
        <f t="shared" si="79"/>
        <v>1.3176942102062625</v>
      </c>
      <c r="O66" s="27">
        <f t="shared" si="80"/>
        <v>-1.6177164817034253</v>
      </c>
      <c r="P66" s="27">
        <f t="shared" si="81"/>
        <v>2.0060323809827594</v>
      </c>
      <c r="Q66" s="27">
        <f t="shared" si="87"/>
        <v>0.38831589927933408</v>
      </c>
      <c r="W66" t="str">
        <f>$A$10</f>
        <v>Associate professional occupations</v>
      </c>
      <c r="X66" s="27">
        <f t="shared" si="82"/>
        <v>3.7918213126007743</v>
      </c>
      <c r="Y66" s="27">
        <f t="shared" si="83"/>
        <v>1.3595704290528516</v>
      </c>
      <c r="Z66" s="27">
        <f t="shared" si="84"/>
        <v>6.1899310706911876</v>
      </c>
      <c r="AA66" s="27">
        <f t="shared" si="85"/>
        <v>5.9999168724000072</v>
      </c>
      <c r="AB66" s="27">
        <f t="shared" si="88"/>
        <v>12.189847943091195</v>
      </c>
    </row>
    <row r="67" spans="1:31" x14ac:dyDescent="0.2">
      <c r="A67" t="str">
        <f>$A$11</f>
        <v>Administrative and secretarial occupations</v>
      </c>
      <c r="B67" s="27">
        <f t="shared" si="77"/>
        <v>-3.6171590573980978</v>
      </c>
      <c r="C67" s="27">
        <f t="shared" si="77"/>
        <v>-2.6546119717565375E-2</v>
      </c>
      <c r="D67" s="27">
        <f t="shared" si="77"/>
        <v>-0.38927388352851722</v>
      </c>
      <c r="E67" s="27">
        <f t="shared" si="77"/>
        <v>-6.1634886607989046</v>
      </c>
      <c r="F67" s="27">
        <f t="shared" si="86"/>
        <v>-6.5527625443274218</v>
      </c>
      <c r="L67" t="str">
        <f>$A$11</f>
        <v>Administrative and secretarial occupations</v>
      </c>
      <c r="M67" s="27">
        <f t="shared" si="78"/>
        <v>-1.4528779915909844</v>
      </c>
      <c r="N67" s="27">
        <f t="shared" si="79"/>
        <v>1.8769880241862378</v>
      </c>
      <c r="O67" s="27">
        <f t="shared" si="80"/>
        <v>0.5626575232405866</v>
      </c>
      <c r="P67" s="27">
        <f t="shared" si="81"/>
        <v>1.1267581605574613</v>
      </c>
      <c r="Q67" s="27">
        <f t="shared" si="87"/>
        <v>1.6894156837980479</v>
      </c>
      <c r="W67" t="str">
        <f>$A$11</f>
        <v>Administrative and secretarial occupations</v>
      </c>
      <c r="X67" s="27">
        <f t="shared" si="82"/>
        <v>-2.1642810658072023</v>
      </c>
      <c r="Y67" s="27">
        <f t="shared" si="83"/>
        <v>-1.9035341439037126</v>
      </c>
      <c r="Z67" s="27">
        <f t="shared" si="84"/>
        <v>-0.95193140676907007</v>
      </c>
      <c r="AA67" s="27">
        <f t="shared" si="85"/>
        <v>-7.2902468213564404</v>
      </c>
      <c r="AB67" s="27">
        <f t="shared" si="88"/>
        <v>-8.2421782281255105</v>
      </c>
    </row>
    <row r="68" spans="1:31" x14ac:dyDescent="0.2">
      <c r="A68" t="str">
        <f>$A$12</f>
        <v>Skilled trades occupations</v>
      </c>
      <c r="B68" s="27">
        <f t="shared" si="77"/>
        <v>-0.14732556139931319</v>
      </c>
      <c r="C68" s="27">
        <f t="shared" si="77"/>
        <v>-6.702913204913564</v>
      </c>
      <c r="D68" s="27">
        <f t="shared" si="77"/>
        <v>2.6070366294784009</v>
      </c>
      <c r="E68" s="27">
        <f t="shared" si="77"/>
        <v>1.5414224230916318E-2</v>
      </c>
      <c r="F68" s="27">
        <f t="shared" si="86"/>
        <v>2.6224508537093172</v>
      </c>
      <c r="L68" t="str">
        <f>$A$12</f>
        <v>Skilled trades occupations</v>
      </c>
      <c r="M68" s="27">
        <f t="shared" si="78"/>
        <v>0.26769549143586602</v>
      </c>
      <c r="N68" s="27">
        <f t="shared" si="79"/>
        <v>-7.107017852156396</v>
      </c>
      <c r="O68" s="27">
        <f t="shared" si="80"/>
        <v>1.4871696018574809</v>
      </c>
      <c r="P68" s="27">
        <f t="shared" si="81"/>
        <v>-1.3220240594638639</v>
      </c>
      <c r="Q68" s="27">
        <f t="shared" si="87"/>
        <v>0.16514554239361701</v>
      </c>
      <c r="W68" t="str">
        <f>$A$12</f>
        <v>Skilled trades occupations</v>
      </c>
      <c r="X68" s="27">
        <f t="shared" si="82"/>
        <v>-0.41502105283514279</v>
      </c>
      <c r="Y68" s="27">
        <f t="shared" si="83"/>
        <v>0.40410464724281514</v>
      </c>
      <c r="Z68" s="27">
        <f t="shared" si="84"/>
        <v>1.1198670276209075</v>
      </c>
      <c r="AA68" s="27">
        <f t="shared" si="85"/>
        <v>1.3374382836947749</v>
      </c>
      <c r="AB68" s="27">
        <f t="shared" si="88"/>
        <v>2.4573053113156824</v>
      </c>
    </row>
    <row r="69" spans="1:31" x14ac:dyDescent="0.2">
      <c r="A69" t="str">
        <f>$A$13</f>
        <v>Caring, leisure and other service occupations</v>
      </c>
      <c r="B69" s="27">
        <f t="shared" si="77"/>
        <v>4.9337848693929232</v>
      </c>
      <c r="C69" s="27">
        <f t="shared" si="77"/>
        <v>-3.7285514002080618</v>
      </c>
      <c r="D69" s="27">
        <f t="shared" si="77"/>
        <v>0.95288449055870217</v>
      </c>
      <c r="E69" s="27">
        <f t="shared" si="77"/>
        <v>3.2372901769171989</v>
      </c>
      <c r="F69" s="27">
        <f t="shared" si="86"/>
        <v>4.1901746674759011</v>
      </c>
      <c r="L69" t="str">
        <f>$A$13</f>
        <v>Caring, leisure and other service occupations</v>
      </c>
      <c r="M69" s="27">
        <f t="shared" si="78"/>
        <v>0.66370130441926456</v>
      </c>
      <c r="N69" s="27">
        <f t="shared" si="79"/>
        <v>-0.59671010757686638</v>
      </c>
      <c r="O69" s="27">
        <f t="shared" si="80"/>
        <v>1.557316083713868</v>
      </c>
      <c r="P69" s="27">
        <f t="shared" si="81"/>
        <v>2.2686379058810306</v>
      </c>
      <c r="Q69" s="27">
        <f t="shared" si="87"/>
        <v>3.8259539895948986</v>
      </c>
      <c r="W69" t="str">
        <f>$A$13</f>
        <v>Caring, leisure and other service occupations</v>
      </c>
      <c r="X69" s="27">
        <f t="shared" si="82"/>
        <v>4.2700835649735964</v>
      </c>
      <c r="Y69" s="27">
        <f t="shared" si="83"/>
        <v>-3.1318412926311581</v>
      </c>
      <c r="Z69" s="27">
        <f t="shared" si="84"/>
        <v>-0.60443159315515516</v>
      </c>
      <c r="AA69" s="27">
        <f t="shared" si="85"/>
        <v>0.96865227103616292</v>
      </c>
      <c r="AB69" s="27">
        <f t="shared" si="88"/>
        <v>0.36422067788100776</v>
      </c>
    </row>
    <row r="70" spans="1:31" x14ac:dyDescent="0.2">
      <c r="A70" t="str">
        <f>$A$14</f>
        <v>Sales and customer service occupations</v>
      </c>
      <c r="B70" s="27">
        <f t="shared" si="77"/>
        <v>-2.329507578555436</v>
      </c>
      <c r="C70" s="27">
        <f t="shared" si="77"/>
        <v>-0.37114890354180119</v>
      </c>
      <c r="D70" s="27">
        <f t="shared" si="77"/>
        <v>0.96445556757438311</v>
      </c>
      <c r="E70" s="27">
        <f t="shared" si="77"/>
        <v>0.22207362012468934</v>
      </c>
      <c r="F70" s="27">
        <f t="shared" si="86"/>
        <v>1.1865291876990725</v>
      </c>
      <c r="L70" t="str">
        <f>$A$14</f>
        <v>Sales and customer service occupations</v>
      </c>
      <c r="M70" s="27">
        <f t="shared" si="78"/>
        <v>-0.82806227912086783</v>
      </c>
      <c r="N70" s="27">
        <f t="shared" si="79"/>
        <v>0.22727872072643862</v>
      </c>
      <c r="O70" s="27">
        <f t="shared" si="80"/>
        <v>1.031863109997893</v>
      </c>
      <c r="P70" s="27">
        <f t="shared" si="81"/>
        <v>0.87492216677813062</v>
      </c>
      <c r="Q70" s="27">
        <f t="shared" si="87"/>
        <v>1.9067852767760236</v>
      </c>
      <c r="W70" t="str">
        <f>$A$14</f>
        <v>Sales and customer service occupations</v>
      </c>
      <c r="X70" s="27">
        <f t="shared" si="82"/>
        <v>-1.5014452994346534</v>
      </c>
      <c r="Y70" s="27">
        <f t="shared" si="83"/>
        <v>-0.5984276242681652</v>
      </c>
      <c r="Z70" s="27">
        <f t="shared" si="84"/>
        <v>-6.7407542423634226E-2</v>
      </c>
      <c r="AA70" s="27">
        <f t="shared" si="85"/>
        <v>-0.65284854665338798</v>
      </c>
      <c r="AB70" s="27">
        <f t="shared" si="88"/>
        <v>-0.72025608907702221</v>
      </c>
    </row>
    <row r="71" spans="1:31" x14ac:dyDescent="0.2">
      <c r="A71" t="str">
        <f>$A$15</f>
        <v>Process, plant and machine operatives</v>
      </c>
      <c r="B71" s="27">
        <f t="shared" si="77"/>
        <v>1.8824355968196116</v>
      </c>
      <c r="C71" s="27">
        <f t="shared" si="77"/>
        <v>-4.4175844762800907</v>
      </c>
      <c r="D71" s="27">
        <f t="shared" si="77"/>
        <v>1.0392318446237852</v>
      </c>
      <c r="E71" s="27">
        <f t="shared" si="77"/>
        <v>-0.60569858015188771</v>
      </c>
      <c r="F71" s="27">
        <f t="shared" si="86"/>
        <v>0.43353326447189744</v>
      </c>
      <c r="L71" t="str">
        <f>$A$15</f>
        <v>Process, plant and machine operatives</v>
      </c>
      <c r="M71" s="27">
        <f t="shared" si="78"/>
        <v>1.8973937322443248</v>
      </c>
      <c r="N71" s="27">
        <f t="shared" si="79"/>
        <v>-3.9416867302651077</v>
      </c>
      <c r="O71" s="27">
        <f t="shared" si="80"/>
        <v>0.32971552059950682</v>
      </c>
      <c r="P71" s="27">
        <f t="shared" si="81"/>
        <v>-0.83689830537402088</v>
      </c>
      <c r="Q71" s="27">
        <f t="shared" si="87"/>
        <v>-0.50718278477451406</v>
      </c>
      <c r="W71" t="str">
        <f>$A$15</f>
        <v>Process, plant and machine operatives</v>
      </c>
      <c r="X71" s="27">
        <f t="shared" si="82"/>
        <v>-1.4958135424694596E-2</v>
      </c>
      <c r="Y71" s="27">
        <f t="shared" si="83"/>
        <v>-0.47589774601496115</v>
      </c>
      <c r="Z71" s="27">
        <f t="shared" si="84"/>
        <v>0.70951632402428588</v>
      </c>
      <c r="AA71" s="27">
        <f t="shared" si="85"/>
        <v>0.23119972522211185</v>
      </c>
      <c r="AB71" s="27">
        <f t="shared" si="88"/>
        <v>0.94071604924639773</v>
      </c>
    </row>
    <row r="72" spans="1:31" x14ac:dyDescent="0.2">
      <c r="A72" t="str">
        <f>$A$16</f>
        <v>Elementary occupations</v>
      </c>
      <c r="B72" s="27">
        <f t="shared" si="77"/>
        <v>-1.8489701616296941</v>
      </c>
      <c r="C72" s="27">
        <f t="shared" si="77"/>
        <v>-6.5357152773900609</v>
      </c>
      <c r="D72" s="27">
        <f t="shared" si="77"/>
        <v>2.5087561132735914E-2</v>
      </c>
      <c r="E72" s="27">
        <f t="shared" si="77"/>
        <v>-2.2014770256878151</v>
      </c>
      <c r="F72" s="27">
        <f t="shared" si="86"/>
        <v>-2.1763894645550792</v>
      </c>
      <c r="L72" t="str">
        <f>$A$16</f>
        <v>Elementary occupations</v>
      </c>
      <c r="M72" s="27">
        <f t="shared" si="78"/>
        <v>-1.560924083192603</v>
      </c>
      <c r="N72" s="27">
        <f t="shared" si="79"/>
        <v>-3.0268909576048273</v>
      </c>
      <c r="O72" s="27">
        <f t="shared" si="80"/>
        <v>1.2007581545904102</v>
      </c>
      <c r="P72" s="27">
        <f t="shared" si="81"/>
        <v>-1.4421245328977719</v>
      </c>
      <c r="Q72" s="27">
        <f t="shared" si="87"/>
        <v>-0.24136637830736163</v>
      </c>
      <c r="W72" t="str">
        <f>$A$16</f>
        <v>Elementary occupations</v>
      </c>
      <c r="X72" s="27">
        <f t="shared" si="82"/>
        <v>-0.28804607843699159</v>
      </c>
      <c r="Y72" s="27">
        <f t="shared" si="83"/>
        <v>-3.5088243197852371</v>
      </c>
      <c r="Z72" s="27">
        <f t="shared" si="84"/>
        <v>-1.1756705934577134</v>
      </c>
      <c r="AA72" s="27">
        <f t="shared" si="85"/>
        <v>-0.75935249279003614</v>
      </c>
      <c r="AB72" s="27">
        <f t="shared" si="88"/>
        <v>-1.9350230862477495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31.84900000000016</v>
      </c>
      <c r="C74" s="29">
        <f t="shared" ref="C74" si="89">D18-C18</f>
        <v>-15.221000000000686</v>
      </c>
      <c r="D74" s="29">
        <f>E18-D18</f>
        <v>19.260000000000332</v>
      </c>
      <c r="E74" s="29">
        <f>F18-E18</f>
        <v>27.16599999999994</v>
      </c>
      <c r="F74" s="29">
        <f>F18-D18</f>
        <v>46.426000000000272</v>
      </c>
      <c r="L74" s="24" t="str">
        <f>$A$18</f>
        <v>All occupations</v>
      </c>
      <c r="M74" s="29">
        <f>N18-M18</f>
        <v>10.706608569516391</v>
      </c>
      <c r="N74" s="29">
        <f t="shared" ref="N74" si="90">O18-N18</f>
        <v>-10.361387311788178</v>
      </c>
      <c r="O74" s="29">
        <f>P18-O18</f>
        <v>10.733294300447312</v>
      </c>
      <c r="P74" s="29">
        <f>Q18-P18</f>
        <v>14.244698297757964</v>
      </c>
      <c r="Q74" s="29">
        <f>Q18-O18</f>
        <v>24.977992598205276</v>
      </c>
      <c r="W74" s="24" t="str">
        <f>$A$18</f>
        <v>All occupations</v>
      </c>
      <c r="X74" s="29">
        <f>Y18-X18</f>
        <v>21.142391430483485</v>
      </c>
      <c r="Y74" s="29">
        <f t="shared" ref="Y74" si="91">Z18-Y18</f>
        <v>-4.8596126882118824</v>
      </c>
      <c r="Z74" s="29">
        <f>AA18-Z18</f>
        <v>8.5267056995524513</v>
      </c>
      <c r="AA74" s="29">
        <f>AB18-AA18</f>
        <v>12.92130170224209</v>
      </c>
      <c r="AB74" s="29">
        <f>AB18-Z18</f>
        <v>21.448007401794541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75.226788953755346</v>
      </c>
      <c r="C80" s="11">
        <f t="shared" si="92"/>
        <v>84.443133949959815</v>
      </c>
      <c r="D80" s="11">
        <f t="shared" si="92"/>
        <v>84.475671806726325</v>
      </c>
      <c r="E80" s="11">
        <f t="shared" si="92"/>
        <v>80.831403027676956</v>
      </c>
      <c r="F80" s="11">
        <f t="shared" si="92"/>
        <v>88.800036898175847</v>
      </c>
      <c r="H80" s="40">
        <f>IF(D$6-B$6 &lt;&gt; 0,(EXP(LN(D8/B8)/(D$6-B$6))-1)*100,0)</f>
        <v>2.346224400557162</v>
      </c>
      <c r="I80" s="40">
        <f t="shared" ref="I80:I88" si="93">F46</f>
        <v>0.33337767285612774</v>
      </c>
      <c r="L80" t="str">
        <f t="shared" ref="L80:Q88" si="94">L8</f>
        <v>Managers, directors and senior officials</v>
      </c>
      <c r="M80" s="11">
        <f t="shared" si="94"/>
        <v>48.64047604290738</v>
      </c>
      <c r="N80" s="11">
        <f t="shared" si="94"/>
        <v>52.818558541757348</v>
      </c>
      <c r="O80" s="11">
        <f t="shared" si="94"/>
        <v>51.979764524502222</v>
      </c>
      <c r="P80" s="11">
        <f t="shared" si="94"/>
        <v>48.822222266597592</v>
      </c>
      <c r="Q80" s="11">
        <f t="shared" si="94"/>
        <v>51.894841182881436</v>
      </c>
      <c r="S80" s="40">
        <f t="shared" ref="S80:S88" si="95">IF(O$6-M$6 &lt;&gt; 0,(EXP(LN(O8/M8)/(O$6-M$6))-1)*100,0)</f>
        <v>1.3368261642237922</v>
      </c>
      <c r="T80" s="40">
        <f t="shared" ref="T80:T88" si="96">Q46</f>
        <v>-1.0900159410276444E-2</v>
      </c>
      <c r="W80" t="str">
        <f t="shared" ref="W80:AB88" si="97">W8</f>
        <v>Managers, directors and senior officials</v>
      </c>
      <c r="X80" s="11">
        <f t="shared" si="97"/>
        <v>26.58631291084798</v>
      </c>
      <c r="Y80" s="11">
        <f t="shared" si="97"/>
        <v>31.624575408202482</v>
      </c>
      <c r="Z80" s="11">
        <f t="shared" si="97"/>
        <v>32.495907282224181</v>
      </c>
      <c r="AA80" s="11">
        <f t="shared" si="97"/>
        <v>32.009180761079271</v>
      </c>
      <c r="AB80" s="11">
        <f t="shared" si="97"/>
        <v>36.905195715294397</v>
      </c>
      <c r="AD80" s="40">
        <f t="shared" ref="AD80:AD88" si="98">IF(Z$6-X$6 &lt;&gt; 0,(EXP(LN(Z8/X8)/(Z$6-X$6))-1)*100,0)</f>
        <v>4.0960166340723969</v>
      </c>
      <c r="AE80" s="40">
        <f t="shared" ref="AE80:AE88" si="99">AB46</f>
        <v>0.8518625056983975</v>
      </c>
    </row>
    <row r="81" spans="1:31" x14ac:dyDescent="0.2">
      <c r="A81" t="str">
        <f t="shared" si="92"/>
        <v>Professional occupations</v>
      </c>
      <c r="B81" s="11">
        <f t="shared" si="92"/>
        <v>143.72634342529403</v>
      </c>
      <c r="C81" s="11">
        <f t="shared" si="92"/>
        <v>163.49788434727236</v>
      </c>
      <c r="D81" s="11">
        <f t="shared" si="92"/>
        <v>167.34954123329754</v>
      </c>
      <c r="E81" s="11">
        <f t="shared" si="92"/>
        <v>180.48217321351956</v>
      </c>
      <c r="F81" s="11">
        <f t="shared" si="92"/>
        <v>197.16947633500382</v>
      </c>
      <c r="H81" s="40">
        <f t="shared" ref="H81:H88" si="100">IF(D$6-B$6 &lt;&gt; 0,(EXP(LN(D9/B9)/(D$6-B$6))-1)*100,0)</f>
        <v>3.0902587981495033</v>
      </c>
      <c r="I81" s="40">
        <f t="shared" si="93"/>
        <v>1.099190246167181</v>
      </c>
      <c r="L81" t="str">
        <f t="shared" si="94"/>
        <v>Professional occupations</v>
      </c>
      <c r="M81" s="11">
        <f t="shared" si="94"/>
        <v>77.765589885832483</v>
      </c>
      <c r="N81" s="11">
        <f t="shared" si="94"/>
        <v>85.111155120317378</v>
      </c>
      <c r="O81" s="11">
        <f t="shared" si="94"/>
        <v>86.838906518268658</v>
      </c>
      <c r="P81" s="11">
        <f t="shared" si="94"/>
        <v>96.177979564324275</v>
      </c>
      <c r="Q81" s="11">
        <f t="shared" si="94"/>
        <v>104.67475522933472</v>
      </c>
      <c r="S81" s="40">
        <f t="shared" si="95"/>
        <v>2.2316511331964994</v>
      </c>
      <c r="T81" s="40">
        <f t="shared" si="96"/>
        <v>1.2531416372445703</v>
      </c>
      <c r="W81" t="str">
        <f t="shared" si="97"/>
        <v>Professional occupations</v>
      </c>
      <c r="X81" s="11">
        <f t="shared" si="97"/>
        <v>65.96075353946145</v>
      </c>
      <c r="Y81" s="11">
        <f t="shared" si="97"/>
        <v>78.38672922695477</v>
      </c>
      <c r="Z81" s="11">
        <f t="shared" si="97"/>
        <v>80.510634715028857</v>
      </c>
      <c r="AA81" s="11">
        <f t="shared" si="97"/>
        <v>84.304193649195312</v>
      </c>
      <c r="AB81" s="11">
        <f t="shared" si="97"/>
        <v>92.494721105669072</v>
      </c>
      <c r="AD81" s="40">
        <f t="shared" si="98"/>
        <v>4.0671182133313888</v>
      </c>
      <c r="AE81" s="40">
        <f t="shared" si="99"/>
        <v>0.92937403987853884</v>
      </c>
    </row>
    <row r="82" spans="1:31" x14ac:dyDescent="0.2">
      <c r="A82" t="str">
        <f t="shared" si="92"/>
        <v>Associate professional occupations</v>
      </c>
      <c r="B82" s="11">
        <f t="shared" si="92"/>
        <v>90.554057497736864</v>
      </c>
      <c r="C82" s="11">
        <f t="shared" si="92"/>
        <v>94.541913472324097</v>
      </c>
      <c r="D82" s="11">
        <f t="shared" si="92"/>
        <v>97.219178111583005</v>
      </c>
      <c r="E82" s="11">
        <f t="shared" si="92"/>
        <v>101.79139270057098</v>
      </c>
      <c r="F82" s="11">
        <f t="shared" si="92"/>
        <v>109.79734195395366</v>
      </c>
      <c r="H82" s="40">
        <f t="shared" si="100"/>
        <v>1.4305559978143867</v>
      </c>
      <c r="I82" s="40">
        <f t="shared" si="93"/>
        <v>0.81442066157735304</v>
      </c>
      <c r="L82" t="str">
        <f t="shared" si="94"/>
        <v>Associate professional occupations</v>
      </c>
      <c r="M82" s="11">
        <f t="shared" si="94"/>
        <v>48.432590729056415</v>
      </c>
      <c r="N82" s="11">
        <f t="shared" si="94"/>
        <v>48.628625391042895</v>
      </c>
      <c r="O82" s="11">
        <f t="shared" si="94"/>
        <v>49.946319601249158</v>
      </c>
      <c r="P82" s="11">
        <f t="shared" si="94"/>
        <v>48.328603119545733</v>
      </c>
      <c r="Q82" s="11">
        <f t="shared" si="94"/>
        <v>50.334635500528492</v>
      </c>
      <c r="S82" s="40">
        <f t="shared" si="95"/>
        <v>0.61741562984665155</v>
      </c>
      <c r="T82" s="40">
        <f t="shared" si="96"/>
        <v>5.1643983984761554E-2</v>
      </c>
      <c r="W82" t="str">
        <f t="shared" si="97"/>
        <v>Associate professional occupations</v>
      </c>
      <c r="X82" s="11">
        <f t="shared" si="97"/>
        <v>42.121466768680364</v>
      </c>
      <c r="Y82" s="11">
        <f t="shared" si="97"/>
        <v>45.913288081281138</v>
      </c>
      <c r="Z82" s="11">
        <f t="shared" si="97"/>
        <v>47.27285851033399</v>
      </c>
      <c r="AA82" s="11">
        <f t="shared" si="97"/>
        <v>53.462789581025177</v>
      </c>
      <c r="AB82" s="11">
        <f t="shared" si="97"/>
        <v>59.462706453425184</v>
      </c>
      <c r="AD82" s="40">
        <f t="shared" si="98"/>
        <v>2.334406612415818</v>
      </c>
      <c r="AE82" s="40">
        <f t="shared" si="99"/>
        <v>1.5411756086656458</v>
      </c>
    </row>
    <row r="83" spans="1:31" x14ac:dyDescent="0.2">
      <c r="A83" t="str">
        <f t="shared" si="92"/>
        <v>Administrative and secretarial occupations</v>
      </c>
      <c r="B83" s="11">
        <f t="shared" si="92"/>
        <v>72.807962167493002</v>
      </c>
      <c r="C83" s="11">
        <f t="shared" si="92"/>
        <v>69.190803110094905</v>
      </c>
      <c r="D83" s="11">
        <f t="shared" si="92"/>
        <v>69.164256990377339</v>
      </c>
      <c r="E83" s="11">
        <f t="shared" si="92"/>
        <v>68.774983106848822</v>
      </c>
      <c r="F83" s="11">
        <f t="shared" si="92"/>
        <v>62.611494446049917</v>
      </c>
      <c r="H83" s="40">
        <f t="shared" si="100"/>
        <v>-1.0215683381570306</v>
      </c>
      <c r="I83" s="40">
        <f t="shared" si="93"/>
        <v>-0.66137213069518141</v>
      </c>
      <c r="L83" t="str">
        <f t="shared" si="94"/>
        <v>Administrative and secretarial occupations</v>
      </c>
      <c r="M83" s="11">
        <f t="shared" si="94"/>
        <v>14.798382863291071</v>
      </c>
      <c r="N83" s="11">
        <f t="shared" si="94"/>
        <v>13.345504871700086</v>
      </c>
      <c r="O83" s="11">
        <f t="shared" si="94"/>
        <v>15.222492895886324</v>
      </c>
      <c r="P83" s="11">
        <f t="shared" si="94"/>
        <v>15.785150419126911</v>
      </c>
      <c r="Q83" s="11">
        <f t="shared" si="94"/>
        <v>16.911908579684372</v>
      </c>
      <c r="S83" s="40">
        <f t="shared" si="95"/>
        <v>0.56672426051058711</v>
      </c>
      <c r="T83" s="40">
        <f t="shared" si="96"/>
        <v>0.70409311929635621</v>
      </c>
      <c r="W83" t="str">
        <f t="shared" si="97"/>
        <v>Administrative and secretarial occupations</v>
      </c>
      <c r="X83" s="11">
        <f t="shared" si="97"/>
        <v>58.009579304201935</v>
      </c>
      <c r="Y83" s="11">
        <f t="shared" si="97"/>
        <v>55.845298238394733</v>
      </c>
      <c r="Z83" s="11">
        <f t="shared" si="97"/>
        <v>53.94176409449102</v>
      </c>
      <c r="AA83" s="11">
        <f t="shared" si="97"/>
        <v>52.98983268772195</v>
      </c>
      <c r="AB83" s="11">
        <f t="shared" si="97"/>
        <v>45.69958586636551</v>
      </c>
      <c r="AD83" s="40">
        <f t="shared" si="98"/>
        <v>-1.4435422690799449</v>
      </c>
      <c r="AE83" s="40">
        <f t="shared" si="99"/>
        <v>-1.0993510535643902</v>
      </c>
    </row>
    <row r="84" spans="1:31" x14ac:dyDescent="0.2">
      <c r="A84" t="str">
        <f t="shared" si="92"/>
        <v>Skilled trades occupations</v>
      </c>
      <c r="B84" s="11">
        <f t="shared" si="92"/>
        <v>59.980877099422592</v>
      </c>
      <c r="C84" s="11">
        <f t="shared" si="92"/>
        <v>59.833551538023279</v>
      </c>
      <c r="D84" s="11">
        <f t="shared" si="92"/>
        <v>53.130638333109715</v>
      </c>
      <c r="E84" s="11">
        <f t="shared" si="92"/>
        <v>55.737674962588116</v>
      </c>
      <c r="F84" s="11">
        <f t="shared" si="92"/>
        <v>55.753089186819032</v>
      </c>
      <c r="H84" s="40">
        <f t="shared" si="100"/>
        <v>-2.3962633832310787</v>
      </c>
      <c r="I84" s="40">
        <f t="shared" si="93"/>
        <v>0.3217101484693341</v>
      </c>
      <c r="L84" t="str">
        <f t="shared" si="94"/>
        <v>Skilled trades occupations</v>
      </c>
      <c r="M84" s="11">
        <f t="shared" si="94"/>
        <v>52.555312964701692</v>
      </c>
      <c r="N84" s="11">
        <f t="shared" si="94"/>
        <v>52.823008456137558</v>
      </c>
      <c r="O84" s="11">
        <f t="shared" si="94"/>
        <v>45.715990603981162</v>
      </c>
      <c r="P84" s="11">
        <f t="shared" si="94"/>
        <v>47.203160205838643</v>
      </c>
      <c r="Q84" s="11">
        <f t="shared" si="94"/>
        <v>45.881136146374779</v>
      </c>
      <c r="S84" s="40">
        <f t="shared" si="95"/>
        <v>-2.7498451253350487</v>
      </c>
      <c r="T84" s="40">
        <f t="shared" si="96"/>
        <v>2.4042322262696203E-2</v>
      </c>
      <c r="W84" t="str">
        <f t="shared" si="97"/>
        <v>Skilled trades occupations</v>
      </c>
      <c r="X84" s="11">
        <f t="shared" si="97"/>
        <v>7.4255641347208758</v>
      </c>
      <c r="Y84" s="11">
        <f t="shared" si="97"/>
        <v>7.0105430818857331</v>
      </c>
      <c r="Z84" s="11">
        <f t="shared" si="97"/>
        <v>7.4146477291285482</v>
      </c>
      <c r="AA84" s="11">
        <f t="shared" si="97"/>
        <v>8.5345147567494557</v>
      </c>
      <c r="AB84" s="11">
        <f t="shared" si="97"/>
        <v>9.8719530404442306</v>
      </c>
      <c r="AD84" s="40">
        <f t="shared" si="98"/>
        <v>-2.9419530677177175E-2</v>
      </c>
      <c r="AE84" s="40">
        <f t="shared" si="99"/>
        <v>1.9265921010536147</v>
      </c>
    </row>
    <row r="85" spans="1:31" x14ac:dyDescent="0.2">
      <c r="A85" t="str">
        <f t="shared" si="92"/>
        <v>Caring, leisure and other service occupations</v>
      </c>
      <c r="B85" s="11">
        <f t="shared" si="92"/>
        <v>63.857754400406719</v>
      </c>
      <c r="C85" s="11">
        <f t="shared" si="92"/>
        <v>68.791539269799642</v>
      </c>
      <c r="D85" s="11">
        <f t="shared" si="92"/>
        <v>65.062987869591581</v>
      </c>
      <c r="E85" s="11">
        <f t="shared" si="92"/>
        <v>66.015872360150283</v>
      </c>
      <c r="F85" s="11">
        <f t="shared" si="92"/>
        <v>69.253162537067482</v>
      </c>
      <c r="H85" s="40">
        <f t="shared" si="100"/>
        <v>0.37465654095194534</v>
      </c>
      <c r="I85" s="40">
        <f t="shared" si="93"/>
        <v>0.41695329223845334</v>
      </c>
      <c r="L85" t="str">
        <f t="shared" si="94"/>
        <v>Caring, leisure and other service occupations</v>
      </c>
      <c r="M85" s="11">
        <f t="shared" si="94"/>
        <v>14.337987032121406</v>
      </c>
      <c r="N85" s="11">
        <f t="shared" si="94"/>
        <v>15.001688336540671</v>
      </c>
      <c r="O85" s="11">
        <f t="shared" si="94"/>
        <v>14.404978228963804</v>
      </c>
      <c r="P85" s="11">
        <f t="shared" si="94"/>
        <v>15.962294312677672</v>
      </c>
      <c r="Q85" s="11">
        <f t="shared" si="94"/>
        <v>18.230932218558703</v>
      </c>
      <c r="S85" s="40">
        <f t="shared" si="95"/>
        <v>9.3271594795130142E-2</v>
      </c>
      <c r="T85" s="40">
        <f t="shared" si="96"/>
        <v>1.5826998693067029</v>
      </c>
      <c r="W85" t="str">
        <f t="shared" si="97"/>
        <v>Caring, leisure and other service occupations</v>
      </c>
      <c r="X85" s="11">
        <f t="shared" si="97"/>
        <v>49.519767368285343</v>
      </c>
      <c r="Y85" s="11">
        <f t="shared" si="97"/>
        <v>53.78985093325894</v>
      </c>
      <c r="Z85" s="11">
        <f t="shared" si="97"/>
        <v>50.658009640627782</v>
      </c>
      <c r="AA85" s="11">
        <f t="shared" si="97"/>
        <v>50.053578047472627</v>
      </c>
      <c r="AB85" s="11">
        <f t="shared" si="97"/>
        <v>51.02223031850879</v>
      </c>
      <c r="AD85" s="40">
        <f>IF(Z$6-X$6 &lt;&gt; 0,(EXP(LN(Z13/X13)/(Z$6-X$6))-1)*100,0)</f>
        <v>0.45554294829712738</v>
      </c>
      <c r="AE85" s="40">
        <f t="shared" si="99"/>
        <v>4.7771881311753361E-2</v>
      </c>
    </row>
    <row r="86" spans="1:31" x14ac:dyDescent="0.2">
      <c r="A86" t="str">
        <f t="shared" si="92"/>
        <v>Sales and customer service occupations</v>
      </c>
      <c r="B86" s="11">
        <f t="shared" si="92"/>
        <v>50.114676189201461</v>
      </c>
      <c r="C86" s="11">
        <f t="shared" si="92"/>
        <v>47.785168610646025</v>
      </c>
      <c r="D86" s="11">
        <f t="shared" si="92"/>
        <v>47.414019707104224</v>
      </c>
      <c r="E86" s="11">
        <f t="shared" si="92"/>
        <v>48.378475274678607</v>
      </c>
      <c r="F86" s="11">
        <f t="shared" si="92"/>
        <v>48.600548894803296</v>
      </c>
      <c r="H86" s="40">
        <f t="shared" si="100"/>
        <v>-1.1018040565042297</v>
      </c>
      <c r="I86" s="40">
        <f t="shared" si="93"/>
        <v>0.16491493932830892</v>
      </c>
      <c r="L86" t="str">
        <f t="shared" si="94"/>
        <v>Sales and customer service occupations</v>
      </c>
      <c r="M86" s="11">
        <f t="shared" si="94"/>
        <v>20.733014282540143</v>
      </c>
      <c r="N86" s="11">
        <f t="shared" si="94"/>
        <v>19.904952003419275</v>
      </c>
      <c r="O86" s="11">
        <f t="shared" si="94"/>
        <v>20.132230724145714</v>
      </c>
      <c r="P86" s="11">
        <f t="shared" si="94"/>
        <v>21.164093834143607</v>
      </c>
      <c r="Q86" s="11">
        <f t="shared" si="94"/>
        <v>22.039016000921738</v>
      </c>
      <c r="S86" s="40">
        <f t="shared" si="95"/>
        <v>-0.58637950976186959</v>
      </c>
      <c r="T86" s="40">
        <f t="shared" si="96"/>
        <v>0.60510532906419279</v>
      </c>
      <c r="W86" t="str">
        <f t="shared" si="97"/>
        <v>Sales and customer service occupations</v>
      </c>
      <c r="X86" s="11">
        <f t="shared" si="97"/>
        <v>29.3816619066614</v>
      </c>
      <c r="Y86" s="11">
        <f t="shared" si="97"/>
        <v>27.880216607226746</v>
      </c>
      <c r="Z86" s="11">
        <f t="shared" si="97"/>
        <v>27.281788982958581</v>
      </c>
      <c r="AA86" s="11">
        <f t="shared" si="97"/>
        <v>27.214381440534947</v>
      </c>
      <c r="AB86" s="11">
        <f t="shared" si="97"/>
        <v>26.561532893881559</v>
      </c>
      <c r="AD86" s="40">
        <f t="shared" si="98"/>
        <v>-1.4720838365395617</v>
      </c>
      <c r="AE86" s="40">
        <f t="shared" si="99"/>
        <v>-0.17821016383253729</v>
      </c>
    </row>
    <row r="87" spans="1:31" x14ac:dyDescent="0.2">
      <c r="A87" t="str">
        <f t="shared" si="92"/>
        <v>Process, plant and machine operatives</v>
      </c>
      <c r="B87" s="11">
        <f t="shared" si="92"/>
        <v>27.431291111166608</v>
      </c>
      <c r="C87" s="11">
        <f t="shared" si="92"/>
        <v>29.31372670798622</v>
      </c>
      <c r="D87" s="11">
        <f t="shared" si="92"/>
        <v>24.896142231706129</v>
      </c>
      <c r="E87" s="11">
        <f t="shared" si="92"/>
        <v>25.935374076329914</v>
      </c>
      <c r="F87" s="11">
        <f t="shared" si="92"/>
        <v>25.329675496178027</v>
      </c>
      <c r="H87" s="40">
        <f t="shared" si="100"/>
        <v>-1.9207442897407612</v>
      </c>
      <c r="I87" s="40">
        <f t="shared" si="93"/>
        <v>0.11515820199823334</v>
      </c>
      <c r="L87" t="str">
        <f t="shared" si="94"/>
        <v>Process, plant and machine operatives</v>
      </c>
      <c r="M87" s="11">
        <f t="shared" si="94"/>
        <v>24.11855397749353</v>
      </c>
      <c r="N87" s="11">
        <f t="shared" si="94"/>
        <v>26.015947709737855</v>
      </c>
      <c r="O87" s="11">
        <f t="shared" si="94"/>
        <v>22.074260979472747</v>
      </c>
      <c r="P87" s="11">
        <f t="shared" si="94"/>
        <v>22.403976500072254</v>
      </c>
      <c r="Q87" s="11">
        <f t="shared" si="94"/>
        <v>21.567078194698233</v>
      </c>
      <c r="S87" s="40">
        <f t="shared" si="95"/>
        <v>-1.7557862529497981</v>
      </c>
      <c r="T87" s="40">
        <f t="shared" si="96"/>
        <v>-0.15484182208161945</v>
      </c>
      <c r="W87" t="str">
        <f t="shared" si="97"/>
        <v>Process, plant and machine operatives</v>
      </c>
      <c r="X87" s="11">
        <f t="shared" si="97"/>
        <v>3.3127371336730436</v>
      </c>
      <c r="Y87" s="11">
        <f t="shared" si="97"/>
        <v>3.297778998248349</v>
      </c>
      <c r="Z87" s="11">
        <f t="shared" si="97"/>
        <v>2.8218812522333878</v>
      </c>
      <c r="AA87" s="11">
        <f t="shared" si="97"/>
        <v>3.5313975762576737</v>
      </c>
      <c r="AB87" s="11">
        <f t="shared" si="97"/>
        <v>3.7625973014797855</v>
      </c>
      <c r="AD87" s="40">
        <f t="shared" si="98"/>
        <v>-3.1565279028529014</v>
      </c>
      <c r="AE87" s="40">
        <f t="shared" si="99"/>
        <v>1.936550636359935</v>
      </c>
    </row>
    <row r="88" spans="1:31" x14ac:dyDescent="0.2">
      <c r="A88" t="str">
        <f t="shared" si="92"/>
        <v>Elementary occupations</v>
      </c>
      <c r="B88" s="11">
        <f t="shared" si="92"/>
        <v>72.006249155523705</v>
      </c>
      <c r="C88" s="11">
        <f t="shared" si="92"/>
        <v>70.15727899389401</v>
      </c>
      <c r="D88" s="11">
        <f t="shared" si="92"/>
        <v>63.62156371650395</v>
      </c>
      <c r="E88" s="11">
        <f t="shared" si="92"/>
        <v>63.646651277636686</v>
      </c>
      <c r="F88" s="11">
        <f t="shared" si="92"/>
        <v>61.44517425194887</v>
      </c>
      <c r="H88" s="40">
        <f t="shared" si="100"/>
        <v>-2.445607213951817</v>
      </c>
      <c r="I88" s="40">
        <f t="shared" si="93"/>
        <v>-0.23177873327832055</v>
      </c>
      <c r="L88" t="str">
        <f t="shared" si="94"/>
        <v>Elementary occupations</v>
      </c>
      <c r="M88" s="11">
        <f t="shared" si="94"/>
        <v>36.725598755304347</v>
      </c>
      <c r="N88" s="11">
        <f t="shared" si="94"/>
        <v>35.164674672111744</v>
      </c>
      <c r="O88" s="11">
        <f t="shared" si="94"/>
        <v>32.137783714506917</v>
      </c>
      <c r="P88" s="11">
        <f t="shared" si="94"/>
        <v>33.338541869097327</v>
      </c>
      <c r="Q88" s="11">
        <f t="shared" si="94"/>
        <v>31.896417336199555</v>
      </c>
      <c r="S88" s="40">
        <f t="shared" si="95"/>
        <v>-2.6335338825390187</v>
      </c>
      <c r="T88" s="40">
        <f t="shared" si="96"/>
        <v>-5.0245415590099984E-2</v>
      </c>
      <c r="W88" t="str">
        <f t="shared" si="97"/>
        <v>Elementary occupations</v>
      </c>
      <c r="X88" s="11">
        <f t="shared" si="97"/>
        <v>35.280650400219301</v>
      </c>
      <c r="Y88" s="11">
        <f t="shared" si="97"/>
        <v>34.992604321782309</v>
      </c>
      <c r="Z88" s="11">
        <f t="shared" si="97"/>
        <v>31.483780001997072</v>
      </c>
      <c r="AA88" s="11">
        <f t="shared" si="97"/>
        <v>30.308109408539359</v>
      </c>
      <c r="AB88" s="11">
        <f t="shared" si="97"/>
        <v>29.548756915749323</v>
      </c>
      <c r="AD88" s="40">
        <f t="shared" si="98"/>
        <v>-2.2515099930553006</v>
      </c>
      <c r="AE88" s="40">
        <f t="shared" si="99"/>
        <v>-0.42197926702221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655.70600000000024</v>
      </c>
      <c r="C90" s="34">
        <f t="shared" si="101"/>
        <v>687.5550000000004</v>
      </c>
      <c r="D90" s="34">
        <f t="shared" si="101"/>
        <v>672.33399999999972</v>
      </c>
      <c r="E90" s="34">
        <f t="shared" si="101"/>
        <v>691.59400000000005</v>
      </c>
      <c r="F90" s="34">
        <f t="shared" si="101"/>
        <v>718.76</v>
      </c>
      <c r="H90" s="43">
        <f>IF(D$6-B$6 &lt;&gt; 0,(EXP(LN(D18/B18)/(D$6-B$6))-1)*100,0)</f>
        <v>0.50211083468563178</v>
      </c>
      <c r="I90" s="43">
        <f>F56</f>
        <v>0.44614068541455332</v>
      </c>
      <c r="L90" s="24" t="str">
        <f t="shared" ref="L90:Q90" si="102">L18</f>
        <v>All occupations</v>
      </c>
      <c r="M90" s="34">
        <f t="shared" si="102"/>
        <v>338.10750653324845</v>
      </c>
      <c r="N90" s="34">
        <f t="shared" si="102"/>
        <v>348.81411510276484</v>
      </c>
      <c r="O90" s="34">
        <f t="shared" si="102"/>
        <v>338.45272779097667</v>
      </c>
      <c r="P90" s="34">
        <f t="shared" si="102"/>
        <v>349.18602209142398</v>
      </c>
      <c r="Q90" s="34">
        <f t="shared" si="102"/>
        <v>363.43072038918194</v>
      </c>
      <c r="S90" s="43">
        <f>IF(O$6-M$6 &lt;&gt; 0,(EXP(LN(O18/M18)/(O$6-M$6))-1)*100,0)</f>
        <v>2.0412463107266632E-2</v>
      </c>
      <c r="T90" s="43">
        <f>Q56</f>
        <v>0.4758235140300382</v>
      </c>
      <c r="W90" s="24" t="str">
        <f t="shared" ref="W90:AB90" si="103">W18</f>
        <v>All occupations</v>
      </c>
      <c r="X90" s="34">
        <f t="shared" si="103"/>
        <v>317.59849346675173</v>
      </c>
      <c r="Y90" s="34">
        <f t="shared" si="103"/>
        <v>338.74088489723522</v>
      </c>
      <c r="Z90" s="34">
        <f t="shared" si="103"/>
        <v>333.88127220902334</v>
      </c>
      <c r="AA90" s="34">
        <f t="shared" si="103"/>
        <v>342.40797790857579</v>
      </c>
      <c r="AB90" s="34">
        <f t="shared" si="103"/>
        <v>355.32927961081788</v>
      </c>
      <c r="AD90" s="43">
        <f>IF(Z$6-X$6 &lt;&gt; 0,(EXP(LN(Z18/X18)/(Z$6-X$6))-1)*100,0)</f>
        <v>1.0049656298734222</v>
      </c>
      <c r="AE90" s="43">
        <f>AB56</f>
        <v>0.41592558224827769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Enterprise M3 LEP (including all of Surrey)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Enterprise M3 LEP (including all of Surrey)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Enterprise M3 LEP (including all of Surrey)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51.739734539298638</v>
      </c>
      <c r="C8" s="11">
        <v>60.075023618351253</v>
      </c>
      <c r="D8" s="11">
        <v>60.451833934309072</v>
      </c>
      <c r="E8" s="11">
        <v>55.470665484169643</v>
      </c>
      <c r="F8" s="11">
        <v>60.196168631095219</v>
      </c>
      <c r="G8" s="10"/>
      <c r="H8" s="11">
        <f>F8-D8</f>
        <v>-0.25566530321385272</v>
      </c>
      <c r="I8" s="11">
        <f>'RD T1'!E7</f>
        <v>29.469659564213501</v>
      </c>
      <c r="J8" s="11">
        <f>SUM(H8:I8)</f>
        <v>29.213994260999648</v>
      </c>
      <c r="L8" s="10" t="str">
        <f>name!D4</f>
        <v>11 Corporate managers and directors</v>
      </c>
      <c r="M8" s="11">
        <v>35.212215289755633</v>
      </c>
      <c r="N8" s="11">
        <v>39.05020454130112</v>
      </c>
      <c r="O8" s="11">
        <v>39.057133215158885</v>
      </c>
      <c r="P8" s="11">
        <v>34.094304239627917</v>
      </c>
      <c r="Q8" s="11">
        <v>35.438664339506268</v>
      </c>
      <c r="R8" s="10"/>
      <c r="S8" s="11">
        <f>Q8-O8</f>
        <v>-3.6184688756526171</v>
      </c>
      <c r="T8" s="11">
        <f>'RD T1'!T7</f>
        <v>16.268513401855515</v>
      </c>
      <c r="U8" s="11">
        <f>SUM(S8:T8)</f>
        <v>12.650044526202898</v>
      </c>
      <c r="W8" s="10" t="str">
        <f>name!D4</f>
        <v>11 Corporate managers and directors</v>
      </c>
      <c r="X8" s="11">
        <v>16.527519249543023</v>
      </c>
      <c r="Y8" s="11">
        <v>21.024819077050154</v>
      </c>
      <c r="Z8" s="11">
        <v>21.394700719150233</v>
      </c>
      <c r="AA8" s="11">
        <v>21.376361244541606</v>
      </c>
      <c r="AB8" s="11">
        <v>24.757504291588962</v>
      </c>
      <c r="AC8" s="10"/>
      <c r="AD8" s="11">
        <f>AB8-Z8</f>
        <v>3.3628035724387288</v>
      </c>
      <c r="AE8" s="11">
        <f>'RD T1'!T36</f>
        <v>13.201146162357986</v>
      </c>
      <c r="AF8" s="11">
        <f>SUM(AD8:AE8)</f>
        <v>16.563949734796715</v>
      </c>
    </row>
    <row r="9" spans="1:32" x14ac:dyDescent="0.2">
      <c r="A9" s="10" t="str">
        <f>name!D5</f>
        <v>12 Other managers and proprietors</v>
      </c>
      <c r="B9" s="11">
        <v>23.487054414456715</v>
      </c>
      <c r="C9" s="11">
        <v>24.368110331608566</v>
      </c>
      <c r="D9" s="11">
        <v>24.023837872417261</v>
      </c>
      <c r="E9" s="11">
        <v>25.360737543507312</v>
      </c>
      <c r="F9" s="11">
        <v>28.603868267080621</v>
      </c>
      <c r="H9" s="11">
        <f t="shared" ref="H9:H32" si="2">F9-D9</f>
        <v>4.5800303946633605</v>
      </c>
      <c r="I9" s="11">
        <f>'RD T1'!E8</f>
        <v>14.893628971917941</v>
      </c>
      <c r="J9" s="11">
        <f>SUM(H9:I9)</f>
        <v>19.473659366581302</v>
      </c>
      <c r="L9" s="10" t="str">
        <f>name!D5</f>
        <v>12 Other managers and proprietors</v>
      </c>
      <c r="M9" s="11">
        <v>13.428260753151747</v>
      </c>
      <c r="N9" s="11">
        <v>13.768354000456227</v>
      </c>
      <c r="O9" s="11">
        <v>12.922631309343339</v>
      </c>
      <c r="P9" s="11">
        <v>14.727918026969672</v>
      </c>
      <c r="Q9" s="11">
        <v>16.456176843375172</v>
      </c>
      <c r="S9" s="11">
        <f t="shared" ref="S9:S32" si="3">Q9-O9</f>
        <v>3.5335455340318322</v>
      </c>
      <c r="T9" s="11">
        <f>'RD T1'!T8</f>
        <v>7.6791755471831289</v>
      </c>
      <c r="U9" s="11">
        <f>SUM(S9:T9)</f>
        <v>11.212721081214962</v>
      </c>
      <c r="W9" s="10" t="str">
        <f>name!D5</f>
        <v>12 Other managers and proprietors</v>
      </c>
      <c r="X9" s="11">
        <v>10.058793661304957</v>
      </c>
      <c r="Y9" s="11">
        <v>10.59975633115233</v>
      </c>
      <c r="Z9" s="11">
        <v>11.101206563073944</v>
      </c>
      <c r="AA9" s="11">
        <v>10.632819516537666</v>
      </c>
      <c r="AB9" s="11">
        <v>12.147691423705437</v>
      </c>
      <c r="AD9" s="11">
        <f t="shared" ref="AD9:AD32" si="4">AB9-Z9</f>
        <v>1.0464848606314927</v>
      </c>
      <c r="AE9" s="11">
        <f>'RD T1'!T37</f>
        <v>7.2144534247348115</v>
      </c>
      <c r="AF9" s="11">
        <f>SUM(AD9:AE9)</f>
        <v>8.2609382853663043</v>
      </c>
    </row>
    <row r="10" spans="1:32" x14ac:dyDescent="0.2">
      <c r="A10" s="10" t="str">
        <f>name!D6</f>
        <v>21 Science, research, engineering and technology professionals</v>
      </c>
      <c r="B10" s="11">
        <v>46.620619677401834</v>
      </c>
      <c r="C10" s="11">
        <v>51.350300468910277</v>
      </c>
      <c r="D10" s="11">
        <v>52.778183637484631</v>
      </c>
      <c r="E10" s="11">
        <v>64.932719393287272</v>
      </c>
      <c r="F10" s="11">
        <v>73.559182266085685</v>
      </c>
      <c r="G10" s="11"/>
      <c r="H10" s="11">
        <f t="shared" si="2"/>
        <v>20.780998628601054</v>
      </c>
      <c r="I10" s="11">
        <f>'RD T1'!E9</f>
        <v>25.114444022150376</v>
      </c>
      <c r="J10" s="11">
        <f t="shared" ref="J10:J32" si="5">SUM(H10:I10)</f>
        <v>45.895442650751434</v>
      </c>
      <c r="L10" s="10" t="str">
        <f>name!D6</f>
        <v>21 Science, research, engineering and technology professionals</v>
      </c>
      <c r="M10" s="11">
        <v>36.924992027082645</v>
      </c>
      <c r="N10" s="11">
        <v>40.773998983745415</v>
      </c>
      <c r="O10" s="11">
        <v>40.251905612411967</v>
      </c>
      <c r="P10" s="11">
        <v>47.895294316940969</v>
      </c>
      <c r="Q10" s="11">
        <v>53.240097110265253</v>
      </c>
      <c r="R10" s="11"/>
      <c r="S10" s="11">
        <f t="shared" si="3"/>
        <v>12.988191497853286</v>
      </c>
      <c r="T10" s="11">
        <f>'RD T1'!T9</f>
        <v>16.060802435909739</v>
      </c>
      <c r="U10" s="11">
        <f t="shared" ref="U10:U32" si="6">SUM(S10:T10)</f>
        <v>29.048993933763025</v>
      </c>
      <c r="W10" s="10" t="str">
        <f>name!D6</f>
        <v>21 Science, research, engineering and technology professionals</v>
      </c>
      <c r="X10" s="11">
        <v>9.6956276503191052</v>
      </c>
      <c r="Y10" s="11">
        <v>10.576301485164757</v>
      </c>
      <c r="Z10" s="11">
        <v>12.526278025072662</v>
      </c>
      <c r="AA10" s="11">
        <v>17.037425076346295</v>
      </c>
      <c r="AB10" s="11">
        <v>20.31908515582036</v>
      </c>
      <c r="AC10" s="11"/>
      <c r="AD10" s="11">
        <f t="shared" si="4"/>
        <v>7.7928071307476987</v>
      </c>
      <c r="AE10" s="11">
        <f>'RD T1'!T38</f>
        <v>9.053641586240639</v>
      </c>
      <c r="AF10" s="11">
        <f t="shared" ref="AF10:AF32" si="7">SUM(AD10:AE10)</f>
        <v>16.846448716988338</v>
      </c>
    </row>
    <row r="11" spans="1:32" x14ac:dyDescent="0.2">
      <c r="A11" s="10" t="str">
        <f>name!D7</f>
        <v>22 Health professionals</v>
      </c>
      <c r="B11" s="11">
        <v>22.753327942066822</v>
      </c>
      <c r="C11" s="11">
        <v>28.30369138090408</v>
      </c>
      <c r="D11" s="11">
        <v>28.005384621847504</v>
      </c>
      <c r="E11" s="11">
        <v>27.282101684367451</v>
      </c>
      <c r="F11" s="11">
        <v>28.143192628933537</v>
      </c>
      <c r="G11" s="11"/>
      <c r="H11" s="11">
        <f t="shared" si="2"/>
        <v>0.1378080070860328</v>
      </c>
      <c r="I11" s="11">
        <f>'RD T1'!E10</f>
        <v>14.728087102168535</v>
      </c>
      <c r="J11" s="11">
        <f t="shared" si="5"/>
        <v>14.865895109254568</v>
      </c>
      <c r="L11" s="10" t="str">
        <f>name!D7</f>
        <v>22 Health professionals</v>
      </c>
      <c r="M11" s="11">
        <v>4.8726427432831771</v>
      </c>
      <c r="N11" s="11">
        <v>5.9353790167291516</v>
      </c>
      <c r="O11" s="11">
        <v>6.4536223918647435</v>
      </c>
      <c r="P11" s="11">
        <v>6.354350549509463</v>
      </c>
      <c r="Q11" s="11">
        <v>6.6239787548864806</v>
      </c>
      <c r="R11" s="11"/>
      <c r="S11" s="11">
        <f t="shared" si="3"/>
        <v>0.17035636302173707</v>
      </c>
      <c r="T11" s="11">
        <f>'RD T1'!T10</f>
        <v>2.3969569263610482</v>
      </c>
      <c r="U11" s="11">
        <f t="shared" si="6"/>
        <v>2.5673132893827852</v>
      </c>
      <c r="W11" s="10" t="str">
        <f>name!D7</f>
        <v>22 Health professionals</v>
      </c>
      <c r="X11" s="11">
        <v>17.880685198783659</v>
      </c>
      <c r="Y11" s="11">
        <v>22.368312364174916</v>
      </c>
      <c r="Z11" s="11">
        <v>21.551762229982774</v>
      </c>
      <c r="AA11" s="11">
        <v>20.927751134858017</v>
      </c>
      <c r="AB11" s="11">
        <v>21.51921387404709</v>
      </c>
      <c r="AC11" s="11"/>
      <c r="AD11" s="11">
        <f t="shared" si="4"/>
        <v>-3.2548355935684725E-2</v>
      </c>
      <c r="AE11" s="11">
        <f>'RD T1'!T39</f>
        <v>12.331130175807491</v>
      </c>
      <c r="AF11" s="11">
        <f t="shared" si="7"/>
        <v>12.298581819871806</v>
      </c>
    </row>
    <row r="12" spans="1:32" x14ac:dyDescent="0.2">
      <c r="A12" s="10" t="str">
        <f>name!D8</f>
        <v>23 Teaching and other educational professionals</v>
      </c>
      <c r="B12" s="11">
        <v>29.334821809343204</v>
      </c>
      <c r="C12" s="11">
        <v>32.685545634228291</v>
      </c>
      <c r="D12" s="11">
        <v>32.868196066820978</v>
      </c>
      <c r="E12" s="11">
        <v>31.85725742051396</v>
      </c>
      <c r="F12" s="11">
        <v>33.895041381889854</v>
      </c>
      <c r="G12" s="11"/>
      <c r="H12" s="11">
        <f t="shared" si="2"/>
        <v>1.0268453150688757</v>
      </c>
      <c r="I12" s="11">
        <f>'RD T1'!E11</f>
        <v>16.803840834698018</v>
      </c>
      <c r="J12" s="11">
        <f t="shared" si="5"/>
        <v>17.830686149766894</v>
      </c>
      <c r="L12" s="10" t="str">
        <f>name!D8</f>
        <v>23 Teaching and other educational professionals</v>
      </c>
      <c r="M12" s="11">
        <v>9.2458719569564742</v>
      </c>
      <c r="N12" s="11">
        <v>9.7353084871420812</v>
      </c>
      <c r="O12" s="11">
        <v>10.277551478655788</v>
      </c>
      <c r="P12" s="11">
        <v>10.298539206880832</v>
      </c>
      <c r="Q12" s="11">
        <v>10.921938737490281</v>
      </c>
      <c r="R12" s="11"/>
      <c r="S12" s="11">
        <f t="shared" si="3"/>
        <v>0.64438725883449344</v>
      </c>
      <c r="T12" s="11">
        <f>'RD T1'!T11</f>
        <v>4.4963021026617538</v>
      </c>
      <c r="U12" s="11">
        <f t="shared" si="6"/>
        <v>5.1406893614962472</v>
      </c>
      <c r="W12" s="10" t="str">
        <f>name!D8</f>
        <v>23 Teaching and other educational professionals</v>
      </c>
      <c r="X12" s="11">
        <v>20.088949852386715</v>
      </c>
      <c r="Y12" s="11">
        <v>22.950237147086206</v>
      </c>
      <c r="Z12" s="11">
        <v>22.590644588165176</v>
      </c>
      <c r="AA12" s="11">
        <v>21.558718213633131</v>
      </c>
      <c r="AB12" s="11">
        <v>22.973102644399589</v>
      </c>
      <c r="AC12" s="11"/>
      <c r="AD12" s="11">
        <f t="shared" si="4"/>
        <v>0.38245805623441242</v>
      </c>
      <c r="AE12" s="11">
        <f>'RD T1'!T40</f>
        <v>12.307538732036264</v>
      </c>
      <c r="AF12" s="11">
        <f t="shared" si="7"/>
        <v>12.689996788270676</v>
      </c>
    </row>
    <row r="13" spans="1:32" x14ac:dyDescent="0.2">
      <c r="A13" s="10" t="str">
        <f>name!D9</f>
        <v>24 Business, media and public service professionals</v>
      </c>
      <c r="B13" s="11">
        <v>45.017573996482184</v>
      </c>
      <c r="C13" s="11">
        <v>51.158346863229717</v>
      </c>
      <c r="D13" s="11">
        <v>53.697776907144416</v>
      </c>
      <c r="E13" s="11">
        <v>56.410094715350894</v>
      </c>
      <c r="F13" s="11">
        <v>61.572060058094721</v>
      </c>
      <c r="G13" s="11"/>
      <c r="H13" s="11">
        <f t="shared" si="2"/>
        <v>7.8742831509503048</v>
      </c>
      <c r="I13" s="11">
        <f>'RD T1'!E12</f>
        <v>27.470509566359134</v>
      </c>
      <c r="J13" s="11">
        <f t="shared" si="5"/>
        <v>35.344792717309439</v>
      </c>
      <c r="L13" s="10" t="str">
        <f>name!D9</f>
        <v>24 Business, media and public service professionals</v>
      </c>
      <c r="M13" s="11">
        <v>26.722083158510191</v>
      </c>
      <c r="N13" s="11">
        <v>28.666468632700727</v>
      </c>
      <c r="O13" s="11">
        <v>29.855827035336162</v>
      </c>
      <c r="P13" s="11">
        <v>31.629795490993004</v>
      </c>
      <c r="Q13" s="11">
        <v>33.888740626692709</v>
      </c>
      <c r="R13" s="11"/>
      <c r="S13" s="11">
        <f t="shared" si="3"/>
        <v>4.0329135913565466</v>
      </c>
      <c r="T13" s="11">
        <f>'RD T1'!T12</f>
        <v>13.537045388851146</v>
      </c>
      <c r="U13" s="11">
        <f t="shared" si="6"/>
        <v>17.569958980207694</v>
      </c>
      <c r="W13" s="10" t="str">
        <f>name!D9</f>
        <v>24 Business, media and public service professionals</v>
      </c>
      <c r="X13" s="11">
        <v>18.295490837971965</v>
      </c>
      <c r="Y13" s="11">
        <v>22.491878230528883</v>
      </c>
      <c r="Z13" s="11">
        <v>23.841949871808239</v>
      </c>
      <c r="AA13" s="11">
        <v>24.780299224357872</v>
      </c>
      <c r="AB13" s="11">
        <v>27.68331943140203</v>
      </c>
      <c r="AC13" s="11"/>
      <c r="AD13" s="11">
        <f t="shared" si="4"/>
        <v>3.8413695595937902</v>
      </c>
      <c r="AE13" s="11">
        <f>'RD T1'!T41</f>
        <v>13.933464177507991</v>
      </c>
      <c r="AF13" s="11">
        <f t="shared" si="7"/>
        <v>17.77483373710178</v>
      </c>
    </row>
    <row r="14" spans="1:32" x14ac:dyDescent="0.2">
      <c r="A14" s="10" t="str">
        <f>name!D10</f>
        <v>31 Science, engineering and technology associate professionals</v>
      </c>
      <c r="B14" s="11">
        <v>11.633769394937962</v>
      </c>
      <c r="C14" s="11">
        <v>13.169682461814928</v>
      </c>
      <c r="D14" s="11">
        <v>14.099290861082933</v>
      </c>
      <c r="E14" s="11">
        <v>13.332186521674561</v>
      </c>
      <c r="F14" s="11">
        <v>14.496774882245825</v>
      </c>
      <c r="G14" s="11"/>
      <c r="H14" s="11">
        <f t="shared" si="2"/>
        <v>0.39748402116289228</v>
      </c>
      <c r="I14" s="11">
        <f>'RD T1'!E13</f>
        <v>5.7266108670448004</v>
      </c>
      <c r="J14" s="11">
        <f t="shared" si="5"/>
        <v>6.1240948882076927</v>
      </c>
      <c r="L14" s="10" t="str">
        <f>name!D10</f>
        <v>31 Science, engineering and technology associate professionals</v>
      </c>
      <c r="M14" s="11">
        <v>8.0156230892183338</v>
      </c>
      <c r="N14" s="11">
        <v>9.4370516567681246</v>
      </c>
      <c r="O14" s="11">
        <v>9.6750405098178298</v>
      </c>
      <c r="P14" s="11">
        <v>8.6040406071483577</v>
      </c>
      <c r="Q14" s="11">
        <v>8.9689131384381433</v>
      </c>
      <c r="R14" s="11"/>
      <c r="S14" s="11">
        <f t="shared" si="3"/>
        <v>-0.70612737137968651</v>
      </c>
      <c r="T14" s="11">
        <f>'RD T1'!T13</f>
        <v>3.232242998012139</v>
      </c>
      <c r="U14" s="11">
        <f t="shared" si="6"/>
        <v>2.5261156266324525</v>
      </c>
      <c r="W14" s="10" t="str">
        <f>name!D10</f>
        <v>31 Science, engineering and technology associate professionals</v>
      </c>
      <c r="X14" s="11">
        <v>3.6181463057196295</v>
      </c>
      <c r="Y14" s="11">
        <v>3.7326308050467865</v>
      </c>
      <c r="Z14" s="11">
        <v>4.4242503512650933</v>
      </c>
      <c r="AA14" s="11">
        <v>4.7281459145262295</v>
      </c>
      <c r="AB14" s="11">
        <v>5.5278617438076711</v>
      </c>
      <c r="AC14" s="11"/>
      <c r="AD14" s="11">
        <f t="shared" si="4"/>
        <v>1.1036113925425779</v>
      </c>
      <c r="AE14" s="11">
        <f>'RD T1'!T42</f>
        <v>2.4943678690326627</v>
      </c>
      <c r="AF14" s="11">
        <f t="shared" si="7"/>
        <v>3.5979792615752406</v>
      </c>
    </row>
    <row r="15" spans="1:32" x14ac:dyDescent="0.2">
      <c r="A15" s="10" t="str">
        <f>name!D11</f>
        <v>32 Health and social care associate professionals</v>
      </c>
      <c r="B15" s="11">
        <v>10.249634391005323</v>
      </c>
      <c r="C15" s="11">
        <v>12.214786509679266</v>
      </c>
      <c r="D15" s="11">
        <v>12.379730467379172</v>
      </c>
      <c r="E15" s="11">
        <v>19.096612851941678</v>
      </c>
      <c r="F15" s="11">
        <v>21.724209861554861</v>
      </c>
      <c r="G15" s="11"/>
      <c r="H15" s="11">
        <f t="shared" si="2"/>
        <v>9.3444793941756892</v>
      </c>
      <c r="I15" s="11">
        <f>'RD T1'!E14</f>
        <v>11.168182407072178</v>
      </c>
      <c r="J15" s="11">
        <f t="shared" si="5"/>
        <v>20.512661801247866</v>
      </c>
      <c r="L15" s="10" t="str">
        <f>name!D11</f>
        <v>32 Health and social care associate professionals</v>
      </c>
      <c r="M15" s="11">
        <v>2.0804285468856794</v>
      </c>
      <c r="N15" s="11">
        <v>2.1976033220009055</v>
      </c>
      <c r="O15" s="11">
        <v>2.4975686291614076</v>
      </c>
      <c r="P15" s="11">
        <v>3.2921347285291378</v>
      </c>
      <c r="Q15" s="11">
        <v>3.6248945691461425</v>
      </c>
      <c r="R15" s="11"/>
      <c r="S15" s="11">
        <f t="shared" si="3"/>
        <v>1.1273259399847348</v>
      </c>
      <c r="T15" s="11">
        <f>'RD T1'!T14</f>
        <v>1.5378419559883361</v>
      </c>
      <c r="U15" s="11">
        <f t="shared" si="6"/>
        <v>2.6651678959730711</v>
      </c>
      <c r="W15" s="10" t="str">
        <f>name!D11</f>
        <v>32 Health and social care associate professionals</v>
      </c>
      <c r="X15" s="11">
        <v>8.1692058441196362</v>
      </c>
      <c r="Y15" s="11">
        <v>10.017183187678361</v>
      </c>
      <c r="Z15" s="11">
        <v>9.8821618382177618</v>
      </c>
      <c r="AA15" s="11">
        <v>15.804478123412528</v>
      </c>
      <c r="AB15" s="11">
        <v>18.099315292408718</v>
      </c>
      <c r="AC15" s="11"/>
      <c r="AD15" s="11">
        <f t="shared" si="4"/>
        <v>8.2171534541909566</v>
      </c>
      <c r="AE15" s="11">
        <f>'RD T1'!T43</f>
        <v>9.6303404510838391</v>
      </c>
      <c r="AF15" s="11">
        <f t="shared" si="7"/>
        <v>17.847493905274796</v>
      </c>
    </row>
    <row r="16" spans="1:32" x14ac:dyDescent="0.2">
      <c r="A16" s="10" t="str">
        <f>name!D12</f>
        <v>33 Protective service occupations</v>
      </c>
      <c r="B16" s="11">
        <v>7.3253255591752122</v>
      </c>
      <c r="C16" s="11">
        <v>6.8985964890835554</v>
      </c>
      <c r="D16" s="11">
        <v>7.2157401970687491</v>
      </c>
      <c r="E16" s="11">
        <v>6.2613907682937135</v>
      </c>
      <c r="F16" s="11">
        <v>6.6948678078931545</v>
      </c>
      <c r="G16" s="11"/>
      <c r="H16" s="11">
        <f t="shared" si="2"/>
        <v>-0.52087238917559464</v>
      </c>
      <c r="I16" s="11">
        <f>'RD T1'!E15</f>
        <v>2.1995898797334252</v>
      </c>
      <c r="J16" s="11">
        <f t="shared" si="5"/>
        <v>1.6787174905578306</v>
      </c>
      <c r="L16" s="10" t="str">
        <f>name!D12</f>
        <v>33 Protective service occupations</v>
      </c>
      <c r="M16" s="11">
        <v>5.7562248950572537</v>
      </c>
      <c r="N16" s="11">
        <v>5.2247806198840117</v>
      </c>
      <c r="O16" s="11">
        <v>5.3761243170011319</v>
      </c>
      <c r="P16" s="11">
        <v>4.6092251463953184</v>
      </c>
      <c r="Q16" s="11">
        <v>4.5796081289370001</v>
      </c>
      <c r="R16" s="11"/>
      <c r="S16" s="11">
        <f t="shared" si="3"/>
        <v>-0.79651618806413182</v>
      </c>
      <c r="T16" s="11">
        <f>'RD T1'!T15</f>
        <v>1.3014421204427626</v>
      </c>
      <c r="U16" s="11">
        <f t="shared" si="6"/>
        <v>0.50492593237863082</v>
      </c>
      <c r="W16" s="10" t="str">
        <f>name!D12</f>
        <v>33 Protective service occupations</v>
      </c>
      <c r="X16" s="11">
        <v>1.5691006641179579</v>
      </c>
      <c r="Y16" s="11">
        <v>1.6738158691995459</v>
      </c>
      <c r="Z16" s="11">
        <v>1.8396158800676186</v>
      </c>
      <c r="AA16" s="11">
        <v>1.6521656218983916</v>
      </c>
      <c r="AB16" s="11">
        <v>2.1152596789561469</v>
      </c>
      <c r="AC16" s="11"/>
      <c r="AD16" s="11">
        <f t="shared" si="4"/>
        <v>0.2756437988885283</v>
      </c>
      <c r="AE16" s="11">
        <f>'RD T1'!T44</f>
        <v>0.89814775929066293</v>
      </c>
      <c r="AF16" s="11">
        <f t="shared" si="7"/>
        <v>1.1737915581791913</v>
      </c>
    </row>
    <row r="17" spans="1:32" x14ac:dyDescent="0.2">
      <c r="A17" s="10" t="str">
        <f>name!D13</f>
        <v>34 Culture, media and sports occupations</v>
      </c>
      <c r="B17" s="11">
        <v>17.433309851255842</v>
      </c>
      <c r="C17" s="11">
        <v>16.360733129874863</v>
      </c>
      <c r="D17" s="11">
        <v>17.025437918777587</v>
      </c>
      <c r="E17" s="11">
        <v>15.680764190459692</v>
      </c>
      <c r="F17" s="11">
        <v>17.024188601708573</v>
      </c>
      <c r="G17" s="11"/>
      <c r="H17" s="11">
        <f t="shared" si="2"/>
        <v>-1.2493170690142108E-3</v>
      </c>
      <c r="I17" s="11">
        <f>'RD T1'!E16</f>
        <v>7.5662477184286159</v>
      </c>
      <c r="J17" s="11">
        <f t="shared" si="5"/>
        <v>7.5649984013596017</v>
      </c>
      <c r="L17" s="10" t="str">
        <f>name!D13</f>
        <v>34 Culture, media and sports occupations</v>
      </c>
      <c r="M17" s="11">
        <v>9.5527603072159799</v>
      </c>
      <c r="N17" s="11">
        <v>8.4343335905307306</v>
      </c>
      <c r="O17" s="11">
        <v>8.4142902021958523</v>
      </c>
      <c r="P17" s="11">
        <v>7.697897628517401</v>
      </c>
      <c r="Q17" s="11">
        <v>8.5588871460584635</v>
      </c>
      <c r="R17" s="11"/>
      <c r="S17" s="11">
        <f t="shared" si="3"/>
        <v>0.14459694386261113</v>
      </c>
      <c r="T17" s="11">
        <f>'RD T1'!T16</f>
        <v>3.2071373070005986</v>
      </c>
      <c r="U17" s="11">
        <f t="shared" si="6"/>
        <v>3.3517342508632098</v>
      </c>
      <c r="W17" s="10" t="str">
        <f>name!D13</f>
        <v>34 Culture, media and sports occupations</v>
      </c>
      <c r="X17" s="11">
        <v>7.8805495440398605</v>
      </c>
      <c r="Y17" s="11">
        <v>7.9263995393441053</v>
      </c>
      <c r="Z17" s="11">
        <v>8.6111477165817245</v>
      </c>
      <c r="AA17" s="11">
        <v>7.9828665619422692</v>
      </c>
      <c r="AB17" s="11">
        <v>8.4653014556501294</v>
      </c>
      <c r="AC17" s="11"/>
      <c r="AD17" s="11">
        <f t="shared" si="4"/>
        <v>-0.14584626093159514</v>
      </c>
      <c r="AE17" s="11">
        <f>'RD T1'!T45</f>
        <v>4.359110411428019</v>
      </c>
      <c r="AF17" s="11">
        <f t="shared" si="7"/>
        <v>4.2132641504964239</v>
      </c>
    </row>
    <row r="18" spans="1:32" x14ac:dyDescent="0.2">
      <c r="A18" s="10" t="str">
        <f>name!D14</f>
        <v>35 Business and public service associate professionals</v>
      </c>
      <c r="B18" s="11">
        <v>43.912018301362522</v>
      </c>
      <c r="C18" s="11">
        <v>45.8981148818715</v>
      </c>
      <c r="D18" s="11">
        <v>46.498978667274578</v>
      </c>
      <c r="E18" s="11">
        <v>47.420438368201324</v>
      </c>
      <c r="F18" s="11">
        <v>49.857300800551251</v>
      </c>
      <c r="G18" s="11"/>
      <c r="H18" s="11">
        <f t="shared" si="2"/>
        <v>3.3583221332766726</v>
      </c>
      <c r="I18" s="11">
        <f>'RD T1'!E17</f>
        <v>22.159173154570308</v>
      </c>
      <c r="J18" s="11">
        <f t="shared" si="5"/>
        <v>25.51749528784698</v>
      </c>
      <c r="L18" s="10" t="str">
        <f>name!D14</f>
        <v>35 Business and public service associate professionals</v>
      </c>
      <c r="M18" s="11">
        <v>23.027553890679165</v>
      </c>
      <c r="N18" s="11">
        <v>23.334856201859122</v>
      </c>
      <c r="O18" s="11">
        <v>23.983295943072939</v>
      </c>
      <c r="P18" s="11">
        <v>24.125305008955511</v>
      </c>
      <c r="Q18" s="11">
        <v>24.602332517948742</v>
      </c>
      <c r="R18" s="11"/>
      <c r="S18" s="11">
        <f t="shared" si="3"/>
        <v>0.61903657487580332</v>
      </c>
      <c r="T18" s="11">
        <f>'RD T1'!T17</f>
        <v>9.363253291658145</v>
      </c>
      <c r="U18" s="11">
        <f t="shared" si="6"/>
        <v>9.9822898665339483</v>
      </c>
      <c r="W18" s="10" t="str">
        <f>name!D14</f>
        <v>35 Business and public service associate professionals</v>
      </c>
      <c r="X18" s="11">
        <v>20.884464410683279</v>
      </c>
      <c r="Y18" s="11">
        <v>22.563258680012343</v>
      </c>
      <c r="Z18" s="11">
        <v>22.515682724201785</v>
      </c>
      <c r="AA18" s="11">
        <v>23.295133359245757</v>
      </c>
      <c r="AB18" s="11">
        <v>25.254968282602523</v>
      </c>
      <c r="AC18" s="11"/>
      <c r="AD18" s="11">
        <f t="shared" si="4"/>
        <v>2.7392855584007378</v>
      </c>
      <c r="AE18" s="11">
        <f>'RD T1'!T46</f>
        <v>12.795919862912154</v>
      </c>
      <c r="AF18" s="11">
        <f t="shared" si="7"/>
        <v>15.535205421312892</v>
      </c>
    </row>
    <row r="19" spans="1:32" x14ac:dyDescent="0.2">
      <c r="A19" s="10" t="str">
        <f>name!D15</f>
        <v>41 Administrative occupations</v>
      </c>
      <c r="B19" s="11">
        <v>55.724101870212202</v>
      </c>
      <c r="C19" s="11">
        <v>53.762451403097849</v>
      </c>
      <c r="D19" s="11">
        <v>54.315778295124524</v>
      </c>
      <c r="E19" s="11">
        <v>55.425478641770908</v>
      </c>
      <c r="F19" s="11">
        <v>52.509622150937574</v>
      </c>
      <c r="G19" s="11"/>
      <c r="H19" s="11">
        <f t="shared" si="2"/>
        <v>-1.80615614418695</v>
      </c>
      <c r="I19" s="11">
        <f>'RD T1'!E18</f>
        <v>27.477851868217407</v>
      </c>
      <c r="J19" s="11">
        <f t="shared" si="5"/>
        <v>25.671695724030457</v>
      </c>
      <c r="L19" s="10" t="str">
        <f>name!D15</f>
        <v>41 Administrative occupations</v>
      </c>
      <c r="M19" s="11">
        <v>14.02214708314027</v>
      </c>
      <c r="N19" s="11">
        <v>12.730583732359841</v>
      </c>
      <c r="O19" s="11">
        <v>14.657067906572918</v>
      </c>
      <c r="P19" s="11">
        <v>15.242935601592308</v>
      </c>
      <c r="Q19" s="11">
        <v>16.311077613774049</v>
      </c>
      <c r="R19" s="11"/>
      <c r="S19" s="11">
        <f t="shared" si="3"/>
        <v>1.6540097072011317</v>
      </c>
      <c r="T19" s="11">
        <f>'RD T1'!T18</f>
        <v>5.7576186447081481</v>
      </c>
      <c r="U19" s="11">
        <f t="shared" si="6"/>
        <v>7.4116283519092798</v>
      </c>
      <c r="W19" s="10" t="str">
        <f>name!D15</f>
        <v>41 Administrative occupations</v>
      </c>
      <c r="X19" s="11">
        <v>41.701954787071919</v>
      </c>
      <c r="Y19" s="11">
        <v>41.03186767073791</v>
      </c>
      <c r="Z19" s="11">
        <v>39.658710388551611</v>
      </c>
      <c r="AA19" s="11">
        <v>40.182543040178651</v>
      </c>
      <c r="AB19" s="11">
        <v>36.198544537163485</v>
      </c>
      <c r="AC19" s="11"/>
      <c r="AD19" s="11">
        <f t="shared" si="4"/>
        <v>-3.4601658513881262</v>
      </c>
      <c r="AE19" s="11">
        <f>'RD T1'!T47</f>
        <v>21.720233223509265</v>
      </c>
      <c r="AF19" s="11">
        <f t="shared" si="7"/>
        <v>18.260067372121139</v>
      </c>
    </row>
    <row r="20" spans="1:32" x14ac:dyDescent="0.2">
      <c r="A20" s="10" t="str">
        <f>name!D16</f>
        <v>42 Secretarial and related occupations</v>
      </c>
      <c r="B20" s="11">
        <v>17.083860297280804</v>
      </c>
      <c r="C20" s="11">
        <v>15.428351706997061</v>
      </c>
      <c r="D20" s="11">
        <v>14.848478695252814</v>
      </c>
      <c r="E20" s="11">
        <v>13.349504465077906</v>
      </c>
      <c r="F20" s="11">
        <v>10.101872295112347</v>
      </c>
      <c r="G20" s="11"/>
      <c r="H20" s="11">
        <f t="shared" si="2"/>
        <v>-4.7466064001404664</v>
      </c>
      <c r="I20" s="11">
        <f>'RD T1'!E19</f>
        <v>6.5897701405342444</v>
      </c>
      <c r="J20" s="11">
        <f t="shared" si="5"/>
        <v>1.8431637403937779</v>
      </c>
      <c r="L20" s="10" t="str">
        <f>name!D16</f>
        <v>42 Secretarial and related occupations</v>
      </c>
      <c r="M20" s="11">
        <v>0.77623578015080152</v>
      </c>
      <c r="N20" s="11">
        <v>0.61492113934024573</v>
      </c>
      <c r="O20" s="11">
        <v>0.56542498931340712</v>
      </c>
      <c r="P20" s="11">
        <v>0.54221481753460377</v>
      </c>
      <c r="Q20" s="11">
        <v>0.60083096591032303</v>
      </c>
      <c r="R20" s="11"/>
      <c r="S20" s="11">
        <f t="shared" si="3"/>
        <v>3.5405976596915911E-2</v>
      </c>
      <c r="T20" s="11">
        <f>'RD T1'!T19</f>
        <v>0.1802122300972098</v>
      </c>
      <c r="U20" s="11">
        <f t="shared" si="6"/>
        <v>0.21561820669412571</v>
      </c>
      <c r="W20" s="10" t="str">
        <f>name!D16</f>
        <v>42 Secretarial and related occupations</v>
      </c>
      <c r="X20" s="11">
        <v>16.307624517130012</v>
      </c>
      <c r="Y20" s="11">
        <v>14.81343056765682</v>
      </c>
      <c r="Z20" s="11">
        <v>14.283053705939405</v>
      </c>
      <c r="AA20" s="11">
        <v>12.807289647543302</v>
      </c>
      <c r="AB20" s="11">
        <v>9.5010413292020246</v>
      </c>
      <c r="AC20" s="11"/>
      <c r="AD20" s="11">
        <f t="shared" si="4"/>
        <v>-4.7820123767373808</v>
      </c>
      <c r="AE20" s="11">
        <f>'RD T1'!T48</f>
        <v>6.4095579104370373</v>
      </c>
      <c r="AF20" s="11">
        <f t="shared" si="7"/>
        <v>1.6275455336996565</v>
      </c>
    </row>
    <row r="21" spans="1:32" x14ac:dyDescent="0.2">
      <c r="A21" s="10" t="str">
        <f>name!D17</f>
        <v>51 Skilled agricultural and related trades</v>
      </c>
      <c r="B21" s="11">
        <v>5.8419020870392391</v>
      </c>
      <c r="C21" s="11">
        <v>6.4943342107781978</v>
      </c>
      <c r="D21" s="11">
        <v>5.347451721445176</v>
      </c>
      <c r="E21" s="11">
        <v>5.5509268640110188</v>
      </c>
      <c r="F21" s="11">
        <v>6.5326437094992471</v>
      </c>
      <c r="G21" s="11"/>
      <c r="H21" s="11">
        <f t="shared" si="2"/>
        <v>1.1851919880540711</v>
      </c>
      <c r="I21" s="11">
        <f>'RD T1'!E20</f>
        <v>3.2643519267157854</v>
      </c>
      <c r="J21" s="11">
        <f t="shared" si="5"/>
        <v>4.4495439147698566</v>
      </c>
      <c r="L21" s="10" t="str">
        <f>name!D17</f>
        <v>51 Skilled agricultural and related trades</v>
      </c>
      <c r="M21" s="11">
        <v>4.5859930687648633</v>
      </c>
      <c r="N21" s="11">
        <v>5.529248031837934</v>
      </c>
      <c r="O21" s="11">
        <v>4.0143720852635116</v>
      </c>
      <c r="P21" s="11">
        <v>4.0578542200467886</v>
      </c>
      <c r="Q21" s="11">
        <v>4.6322457056070085</v>
      </c>
      <c r="R21" s="11"/>
      <c r="S21" s="11">
        <f t="shared" si="3"/>
        <v>0.61787362034349691</v>
      </c>
      <c r="T21" s="11">
        <f>'RD T1'!T20</f>
        <v>2.1658125358076568</v>
      </c>
      <c r="U21" s="11">
        <f t="shared" si="6"/>
        <v>2.7836861561511537</v>
      </c>
      <c r="W21" s="10" t="str">
        <f>name!D17</f>
        <v>51 Skilled agricultural and related trades</v>
      </c>
      <c r="X21" s="11">
        <v>1.2559090182743737</v>
      </c>
      <c r="Y21" s="11">
        <v>0.96508617894026627</v>
      </c>
      <c r="Z21" s="11">
        <v>1.3330796361816681</v>
      </c>
      <c r="AA21" s="11">
        <v>1.493072643964229</v>
      </c>
      <c r="AB21" s="11">
        <v>1.9003980038922379</v>
      </c>
      <c r="AC21" s="11"/>
      <c r="AD21" s="11">
        <f t="shared" si="4"/>
        <v>0.56731836771056976</v>
      </c>
      <c r="AE21" s="11">
        <f>'RD T1'!T49</f>
        <v>1.0985393909081287</v>
      </c>
      <c r="AF21" s="11">
        <f t="shared" si="7"/>
        <v>1.6658577586186984</v>
      </c>
    </row>
    <row r="22" spans="1:32" x14ac:dyDescent="0.2">
      <c r="A22" s="10" t="str">
        <f>name!D18</f>
        <v>52 Skilled metal, electrical and electronic trades</v>
      </c>
      <c r="B22" s="11">
        <v>20.830934907048732</v>
      </c>
      <c r="C22" s="11">
        <v>21.381032812004264</v>
      </c>
      <c r="D22" s="11">
        <v>18.59962304446638</v>
      </c>
      <c r="E22" s="11">
        <v>19.192549838014177</v>
      </c>
      <c r="F22" s="11">
        <v>18.800080949190455</v>
      </c>
      <c r="G22" s="11"/>
      <c r="H22" s="11">
        <f t="shared" si="2"/>
        <v>0.20045790472407532</v>
      </c>
      <c r="I22" s="11">
        <f>'RD T1'!E21</f>
        <v>7.2568567313952688</v>
      </c>
      <c r="J22" s="11">
        <f t="shared" si="5"/>
        <v>7.4573146361193441</v>
      </c>
      <c r="L22" s="10" t="str">
        <f>name!D18</f>
        <v>52 Skilled metal, electrical and electronic trades</v>
      </c>
      <c r="M22" s="11">
        <v>20.343052899198224</v>
      </c>
      <c r="N22" s="11">
        <v>20.543944353154178</v>
      </c>
      <c r="O22" s="11">
        <v>17.995606599312243</v>
      </c>
      <c r="P22" s="11">
        <v>18.066140045806737</v>
      </c>
      <c r="Q22" s="11">
        <v>17.337878491527835</v>
      </c>
      <c r="R22" s="11"/>
      <c r="S22" s="11">
        <f t="shared" si="3"/>
        <v>-0.65772810778440771</v>
      </c>
      <c r="T22" s="11">
        <f>'RD T1'!T21</f>
        <v>6.6025459052368127</v>
      </c>
      <c r="U22" s="11">
        <f t="shared" si="6"/>
        <v>5.944817797452405</v>
      </c>
      <c r="W22" s="10" t="str">
        <f>name!D18</f>
        <v>52 Skilled metal, electrical and electronic trades</v>
      </c>
      <c r="X22" s="11">
        <v>0.48788200785049313</v>
      </c>
      <c r="Y22" s="11">
        <v>0.83708845885009164</v>
      </c>
      <c r="Z22" s="11">
        <v>0.60401644515410702</v>
      </c>
      <c r="AA22" s="11">
        <v>1.1264097922074154</v>
      </c>
      <c r="AB22" s="11">
        <v>1.4622024576626032</v>
      </c>
      <c r="AC22" s="11"/>
      <c r="AD22" s="11">
        <f t="shared" si="4"/>
        <v>0.85818601250849613</v>
      </c>
      <c r="AE22" s="11">
        <f>'RD T1'!T50</f>
        <v>0.65431082615845515</v>
      </c>
      <c r="AF22" s="11">
        <f t="shared" si="7"/>
        <v>1.5124968386669513</v>
      </c>
    </row>
    <row r="23" spans="1:32" x14ac:dyDescent="0.2">
      <c r="A23" s="10" t="str">
        <f>name!D19</f>
        <v>53 Skilled construction and building trades</v>
      </c>
      <c r="B23" s="11">
        <v>19.131431277554302</v>
      </c>
      <c r="C23" s="11">
        <v>19.229485887254491</v>
      </c>
      <c r="D23" s="11">
        <v>17.42873980503504</v>
      </c>
      <c r="E23" s="11">
        <v>17.998608211972208</v>
      </c>
      <c r="F23" s="11">
        <v>16.562246244385349</v>
      </c>
      <c r="G23" s="11"/>
      <c r="H23" s="11">
        <f t="shared" si="2"/>
        <v>-0.86649356064969041</v>
      </c>
      <c r="I23" s="11">
        <f>'RD T1'!E22</f>
        <v>7.2983755519536357</v>
      </c>
      <c r="J23" s="11">
        <f t="shared" si="5"/>
        <v>6.4318819913039453</v>
      </c>
      <c r="L23" s="10" t="str">
        <f>name!D19</f>
        <v>53 Skilled construction and building trades</v>
      </c>
      <c r="M23" s="11">
        <v>18.832558154461221</v>
      </c>
      <c r="N23" s="11">
        <v>18.859598907718919</v>
      </c>
      <c r="O23" s="11">
        <v>17.078553724680656</v>
      </c>
      <c r="P23" s="11">
        <v>17.764874276995933</v>
      </c>
      <c r="Q23" s="11">
        <v>16.278564700181402</v>
      </c>
      <c r="R23" s="11"/>
      <c r="S23" s="11">
        <f t="shared" si="3"/>
        <v>-0.79998902449925424</v>
      </c>
      <c r="T23" s="11">
        <f>'RD T1'!T22</f>
        <v>7.1629337919945204</v>
      </c>
      <c r="U23" s="11">
        <f t="shared" si="6"/>
        <v>6.3629447674952662</v>
      </c>
      <c r="W23" s="10" t="str">
        <f>name!D19</f>
        <v>53 Skilled construction and building trades</v>
      </c>
      <c r="X23" s="11">
        <v>0.29887312309309738</v>
      </c>
      <c r="Y23" s="11">
        <v>0.36988697953556238</v>
      </c>
      <c r="Z23" s="11">
        <v>0.35018608035438831</v>
      </c>
      <c r="AA23" s="11">
        <v>0.23373393497628814</v>
      </c>
      <c r="AB23" s="11">
        <v>0.28368154420394343</v>
      </c>
      <c r="AC23" s="11"/>
      <c r="AD23" s="11">
        <f t="shared" si="4"/>
        <v>-6.6504536150444882E-2</v>
      </c>
      <c r="AE23" s="11">
        <f>'RD T1'!T51</f>
        <v>0.13544175995911539</v>
      </c>
      <c r="AF23" s="11">
        <f t="shared" si="7"/>
        <v>6.8937223808670511E-2</v>
      </c>
    </row>
    <row r="24" spans="1:32" x14ac:dyDescent="0.2">
      <c r="A24" s="10" t="str">
        <f>name!D20</f>
        <v>54 Textiles, printing and other skilled trades</v>
      </c>
      <c r="B24" s="11">
        <v>14.176608827780322</v>
      </c>
      <c r="C24" s="11">
        <v>12.728698627986327</v>
      </c>
      <c r="D24" s="11">
        <v>11.75482376216312</v>
      </c>
      <c r="E24" s="11">
        <v>12.995590048590717</v>
      </c>
      <c r="F24" s="11">
        <v>13.858118283743986</v>
      </c>
      <c r="G24" s="11"/>
      <c r="H24" s="11">
        <f t="shared" si="2"/>
        <v>2.1032945215808656</v>
      </c>
      <c r="I24" s="11">
        <f>'RD T1'!E23</f>
        <v>5.7290903825232347</v>
      </c>
      <c r="J24" s="11">
        <f t="shared" si="5"/>
        <v>7.8323849041041003</v>
      </c>
      <c r="L24" s="10" t="str">
        <f>name!D20</f>
        <v>54 Textiles, printing and other skilled trades</v>
      </c>
      <c r="M24" s="11">
        <v>8.7937088422773844</v>
      </c>
      <c r="N24" s="11">
        <v>7.8902171634265246</v>
      </c>
      <c r="O24" s="11">
        <v>6.6274581947247473</v>
      </c>
      <c r="P24" s="11">
        <v>7.3142916629891852</v>
      </c>
      <c r="Q24" s="11">
        <v>7.6324472490585373</v>
      </c>
      <c r="R24" s="11"/>
      <c r="S24" s="11">
        <f t="shared" si="3"/>
        <v>1.00498905433379</v>
      </c>
      <c r="T24" s="11">
        <f>'RD T1'!T23</f>
        <v>2.3874065076033464</v>
      </c>
      <c r="U24" s="11">
        <f t="shared" si="6"/>
        <v>3.3923955619371364</v>
      </c>
      <c r="W24" s="10" t="str">
        <f>name!D20</f>
        <v>54 Textiles, printing and other skilled trades</v>
      </c>
      <c r="X24" s="11">
        <v>5.3828999855029114</v>
      </c>
      <c r="Y24" s="11">
        <v>4.8384814645598127</v>
      </c>
      <c r="Z24" s="11">
        <v>5.1273655674383845</v>
      </c>
      <c r="AA24" s="11">
        <v>5.6812983856015231</v>
      </c>
      <c r="AB24" s="11">
        <v>6.2256710346854467</v>
      </c>
      <c r="AC24" s="11"/>
      <c r="AD24" s="11">
        <f t="shared" si="4"/>
        <v>1.0983054672470622</v>
      </c>
      <c r="AE24" s="11">
        <f>'RD T1'!T52</f>
        <v>3.3416838749198878</v>
      </c>
      <c r="AF24" s="11">
        <f t="shared" si="7"/>
        <v>4.4399893421669496</v>
      </c>
    </row>
    <row r="25" spans="1:32" x14ac:dyDescent="0.2">
      <c r="A25" s="10" t="str">
        <f>name!D21</f>
        <v>61 Caring personal service occupations</v>
      </c>
      <c r="B25" s="11">
        <v>46.579122488274436</v>
      </c>
      <c r="C25" s="11">
        <v>50.669497469586091</v>
      </c>
      <c r="D25" s="11">
        <v>48.198748642989237</v>
      </c>
      <c r="E25" s="11">
        <v>50.221056093971292</v>
      </c>
      <c r="F25" s="11">
        <v>53.316177513778328</v>
      </c>
      <c r="G25" s="11"/>
      <c r="H25" s="11">
        <f t="shared" si="2"/>
        <v>5.1174288707890909</v>
      </c>
      <c r="I25" s="11">
        <f>'RD T1'!E24</f>
        <v>28.121422671286997</v>
      </c>
      <c r="J25" s="11">
        <f t="shared" si="5"/>
        <v>33.238851542076091</v>
      </c>
      <c r="L25" s="10" t="str">
        <f>name!D21</f>
        <v>61 Caring personal service occupations</v>
      </c>
      <c r="M25" s="11">
        <v>8.9072999949706571</v>
      </c>
      <c r="N25" s="11">
        <v>9.1847193520872583</v>
      </c>
      <c r="O25" s="11">
        <v>9.0932122528786774</v>
      </c>
      <c r="P25" s="11">
        <v>10.887174427594619</v>
      </c>
      <c r="Q25" s="11">
        <v>12.591925079497869</v>
      </c>
      <c r="R25" s="11"/>
      <c r="S25" s="11">
        <f t="shared" si="3"/>
        <v>3.498712826619192</v>
      </c>
      <c r="T25" s="11">
        <f>'RD T1'!T24</f>
        <v>4.9839019123458383</v>
      </c>
      <c r="U25" s="11">
        <f t="shared" si="6"/>
        <v>8.4826147389650295</v>
      </c>
      <c r="W25" s="10" t="str">
        <f>name!D21</f>
        <v>61 Caring personal service occupations</v>
      </c>
      <c r="X25" s="11">
        <v>37.671822493303786</v>
      </c>
      <c r="Y25" s="11">
        <v>41.48477811749882</v>
      </c>
      <c r="Z25" s="11">
        <v>39.105536390110558</v>
      </c>
      <c r="AA25" s="11">
        <v>39.333881666376683</v>
      </c>
      <c r="AB25" s="11">
        <v>40.724252434280459</v>
      </c>
      <c r="AC25" s="11"/>
      <c r="AD25" s="11">
        <f t="shared" si="4"/>
        <v>1.6187160441699007</v>
      </c>
      <c r="AE25" s="11">
        <f>'RD T1'!T53</f>
        <v>23.137520758941161</v>
      </c>
      <c r="AF25" s="11">
        <f t="shared" si="7"/>
        <v>24.756236803111062</v>
      </c>
    </row>
    <row r="26" spans="1:32" x14ac:dyDescent="0.2">
      <c r="A26" s="10" t="str">
        <f>name!D22</f>
        <v>62 Leisure, travel and related personal service occupations</v>
      </c>
      <c r="B26" s="11">
        <v>16.607446470052196</v>
      </c>
      <c r="C26" s="11">
        <v>17.576678604979517</v>
      </c>
      <c r="D26" s="11">
        <v>16.193530107914572</v>
      </c>
      <c r="E26" s="11">
        <v>15.301269643331379</v>
      </c>
      <c r="F26" s="11">
        <v>15.405758515972643</v>
      </c>
      <c r="G26" s="11"/>
      <c r="H26" s="11">
        <f t="shared" si="2"/>
        <v>-0.78777159194192947</v>
      </c>
      <c r="I26" s="11">
        <f>'RD T1'!E25</f>
        <v>7.8143706740431584</v>
      </c>
      <c r="J26" s="11">
        <f t="shared" si="5"/>
        <v>7.026599082101229</v>
      </c>
      <c r="L26" s="10" t="str">
        <f>name!D22</f>
        <v>62 Leisure, travel and related personal service occupations</v>
      </c>
      <c r="M26" s="11">
        <v>4.9164757437964264</v>
      </c>
      <c r="N26" s="11">
        <v>5.4537176318585709</v>
      </c>
      <c r="O26" s="11">
        <v>4.7951273666122605</v>
      </c>
      <c r="P26" s="11">
        <v>4.7900910303074697</v>
      </c>
      <c r="Q26" s="11">
        <v>5.3160048286607937</v>
      </c>
      <c r="R26" s="11"/>
      <c r="S26" s="11">
        <f t="shared" si="3"/>
        <v>0.52087746204853325</v>
      </c>
      <c r="T26" s="11">
        <f>'RD T1'!T25</f>
        <v>2.1704631394490645</v>
      </c>
      <c r="U26" s="11">
        <f t="shared" si="6"/>
        <v>2.6913406014975978</v>
      </c>
      <c r="W26" s="10" t="str">
        <f>name!D22</f>
        <v>62 Leisure, travel and related personal service occupations</v>
      </c>
      <c r="X26" s="11">
        <v>11.69097072625579</v>
      </c>
      <c r="Y26" s="11">
        <v>12.122960973120932</v>
      </c>
      <c r="Z26" s="11">
        <v>11.39840274130232</v>
      </c>
      <c r="AA26" s="11">
        <v>10.511178613023906</v>
      </c>
      <c r="AB26" s="11">
        <v>10.089753687311854</v>
      </c>
      <c r="AC26" s="11"/>
      <c r="AD26" s="11">
        <f t="shared" si="4"/>
        <v>-1.3086490539904663</v>
      </c>
      <c r="AE26" s="11">
        <f>'RD T1'!T54</f>
        <v>5.6439075345940939</v>
      </c>
      <c r="AF26" s="11">
        <f t="shared" si="7"/>
        <v>4.3352584806036276</v>
      </c>
    </row>
    <row r="27" spans="1:32" x14ac:dyDescent="0.2">
      <c r="A27" s="10" t="str">
        <f>name!D23</f>
        <v>63 Community and civil enforcement occupations</v>
      </c>
      <c r="B27" s="11">
        <v>0.67118544208009079</v>
      </c>
      <c r="C27" s="11">
        <v>0.5453631952340301</v>
      </c>
      <c r="D27" s="11">
        <v>0.67070911868777017</v>
      </c>
      <c r="E27" s="11">
        <v>0.49354662284762124</v>
      </c>
      <c r="F27" s="11">
        <v>0.53122650731651366</v>
      </c>
      <c r="G27" s="11"/>
      <c r="H27" s="11">
        <f t="shared" si="2"/>
        <v>-0.1394826113712565</v>
      </c>
      <c r="I27" s="11">
        <f>'RD T1'!E26</f>
        <v>0.25284426245461467</v>
      </c>
      <c r="J27" s="11">
        <f t="shared" si="5"/>
        <v>0.11336165108335816</v>
      </c>
      <c r="L27" s="10" t="str">
        <f>name!D23</f>
        <v>63 Community and civil enforcement occupations</v>
      </c>
      <c r="M27" s="11">
        <v>0.51421129335432358</v>
      </c>
      <c r="N27" s="11">
        <v>0.36325135259484048</v>
      </c>
      <c r="O27" s="11">
        <v>0.51663860947286477</v>
      </c>
      <c r="P27" s="11">
        <v>0.28502885477558421</v>
      </c>
      <c r="Q27" s="11">
        <v>0.32300231040003829</v>
      </c>
      <c r="R27" s="11"/>
      <c r="S27" s="11">
        <f t="shared" si="3"/>
        <v>-0.19363629907282648</v>
      </c>
      <c r="T27" s="11">
        <f>'RD T1'!T26</f>
        <v>0.12857398649565807</v>
      </c>
      <c r="U27" s="11">
        <f t="shared" si="6"/>
        <v>-6.5062312577168407E-2</v>
      </c>
      <c r="W27" s="10" t="str">
        <f>name!D23</f>
        <v>63 Community and civil enforcement occupations</v>
      </c>
      <c r="X27" s="11">
        <v>0.15697414872576618</v>
      </c>
      <c r="Y27" s="11">
        <v>0.18211184263918914</v>
      </c>
      <c r="Z27" s="11">
        <v>0.15407050921490584</v>
      </c>
      <c r="AA27" s="11">
        <v>0.20851776807203742</v>
      </c>
      <c r="AB27" s="11">
        <v>0.20822419691647553</v>
      </c>
      <c r="AC27" s="11"/>
      <c r="AD27" s="11">
        <f t="shared" si="4"/>
        <v>5.4153687701569697E-2</v>
      </c>
      <c r="AE27" s="11">
        <f>'RD T1'!T55</f>
        <v>0.12427027595895658</v>
      </c>
      <c r="AF27" s="11">
        <f t="shared" si="7"/>
        <v>0.17842396366052626</v>
      </c>
    </row>
    <row r="28" spans="1:32" x14ac:dyDescent="0.2">
      <c r="A28" s="10" t="str">
        <f>name!D24</f>
        <v>71 Sales occupations</v>
      </c>
      <c r="B28" s="11">
        <v>40.081648756838845</v>
      </c>
      <c r="C28" s="11">
        <v>37.423950302168933</v>
      </c>
      <c r="D28" s="11">
        <v>36.980552411720929</v>
      </c>
      <c r="E28" s="11">
        <v>36.785524667260724</v>
      </c>
      <c r="F28" s="11">
        <v>35.775586849137945</v>
      </c>
      <c r="G28" s="11"/>
      <c r="H28" s="11">
        <f t="shared" si="2"/>
        <v>-1.2049655625829843</v>
      </c>
      <c r="I28" s="11">
        <f>'RD T1'!E27</f>
        <v>16.086597614017201</v>
      </c>
      <c r="J28" s="11">
        <f t="shared" si="5"/>
        <v>14.881632051434217</v>
      </c>
      <c r="L28" s="10" t="str">
        <f>name!D24</f>
        <v>71 Sales occupations</v>
      </c>
      <c r="M28" s="11">
        <v>17.155977444409171</v>
      </c>
      <c r="N28" s="11">
        <v>16.751356050856483</v>
      </c>
      <c r="O28" s="11">
        <v>16.540198742890578</v>
      </c>
      <c r="P28" s="11">
        <v>16.67619546726656</v>
      </c>
      <c r="Q28" s="11">
        <v>16.772105105852308</v>
      </c>
      <c r="R28" s="11"/>
      <c r="S28" s="11">
        <f t="shared" si="3"/>
        <v>0.23190636296173039</v>
      </c>
      <c r="T28" s="11">
        <f>'RD T1'!T27</f>
        <v>5.5723006488163849</v>
      </c>
      <c r="U28" s="11">
        <f t="shared" si="6"/>
        <v>5.8042070117781153</v>
      </c>
      <c r="W28" s="10" t="str">
        <f>name!D24</f>
        <v>71 Sales occupations</v>
      </c>
      <c r="X28" s="11">
        <v>22.925671312429756</v>
      </c>
      <c r="Y28" s="11">
        <v>20.672594251312425</v>
      </c>
      <c r="Z28" s="11">
        <v>20.440353668830419</v>
      </c>
      <c r="AA28" s="11">
        <v>20.109329199994121</v>
      </c>
      <c r="AB28" s="11">
        <v>19.003481743285615</v>
      </c>
      <c r="AC28" s="11"/>
      <c r="AD28" s="11">
        <f t="shared" si="4"/>
        <v>-1.4368719255448035</v>
      </c>
      <c r="AE28" s="11">
        <f>'RD T1'!T56</f>
        <v>10.514296965200815</v>
      </c>
      <c r="AF28" s="11">
        <f t="shared" si="7"/>
        <v>9.0774250396560117</v>
      </c>
    </row>
    <row r="29" spans="1:32" x14ac:dyDescent="0.2">
      <c r="A29" s="10" t="str">
        <f>name!D25</f>
        <v>72 Customer service occupations</v>
      </c>
      <c r="B29" s="11">
        <v>10.033027432362616</v>
      </c>
      <c r="C29" s="11">
        <v>10.361218308477094</v>
      </c>
      <c r="D29" s="11">
        <v>10.433467295383297</v>
      </c>
      <c r="E29" s="11">
        <v>11.592950607417881</v>
      </c>
      <c r="F29" s="11">
        <v>12.824962045665352</v>
      </c>
      <c r="G29" s="11"/>
      <c r="H29" s="11">
        <f t="shared" si="2"/>
        <v>2.3914947502820549</v>
      </c>
      <c r="I29" s="11">
        <f>'RD T1'!E28</f>
        <v>5.3754359263299332</v>
      </c>
      <c r="J29" s="11">
        <f t="shared" si="5"/>
        <v>7.7669306766119881</v>
      </c>
      <c r="L29" s="10" t="str">
        <f>name!D25</f>
        <v>72 Customer service occupations</v>
      </c>
      <c r="M29" s="11">
        <v>3.5770368381309736</v>
      </c>
      <c r="N29" s="11">
        <v>3.1535959525627928</v>
      </c>
      <c r="O29" s="11">
        <v>3.5920319812551367</v>
      </c>
      <c r="P29" s="11">
        <v>4.4878983668770491</v>
      </c>
      <c r="Q29" s="11">
        <v>5.2669108950694303</v>
      </c>
      <c r="R29" s="11"/>
      <c r="S29" s="11">
        <f t="shared" si="3"/>
        <v>1.6748789138142937</v>
      </c>
      <c r="T29" s="11">
        <f>'RD T1'!T28</f>
        <v>1.573624287220488</v>
      </c>
      <c r="U29" s="11">
        <f t="shared" si="6"/>
        <v>3.2485032010347816</v>
      </c>
      <c r="W29" s="10" t="str">
        <f>name!D25</f>
        <v>72 Customer service occupations</v>
      </c>
      <c r="X29" s="11">
        <v>6.4559905942316416</v>
      </c>
      <c r="Y29" s="11">
        <v>7.2076223559143209</v>
      </c>
      <c r="Z29" s="11">
        <v>6.8414353141281632</v>
      </c>
      <c r="AA29" s="11">
        <v>7.1050522405408243</v>
      </c>
      <c r="AB29" s="11">
        <v>7.5580511505959436</v>
      </c>
      <c r="AC29" s="11"/>
      <c r="AD29" s="11">
        <f t="shared" si="4"/>
        <v>0.71661583646778038</v>
      </c>
      <c r="AE29" s="11">
        <f>'RD T1'!T57</f>
        <v>3.8018116391094456</v>
      </c>
      <c r="AF29" s="11">
        <f t="shared" si="7"/>
        <v>4.5184274755772265</v>
      </c>
    </row>
    <row r="30" spans="1:32" x14ac:dyDescent="0.2">
      <c r="A30" s="10" t="str">
        <f>name!D26</f>
        <v>81 Process, plant and machine operatives</v>
      </c>
      <c r="B30" s="11">
        <v>9.0370928455206112</v>
      </c>
      <c r="C30" s="11">
        <v>9.1770613374347967</v>
      </c>
      <c r="D30" s="11">
        <v>8.1040367839493257</v>
      </c>
      <c r="E30" s="11">
        <v>8.7685094920990014</v>
      </c>
      <c r="F30" s="11">
        <v>8.448356897663162</v>
      </c>
      <c r="G30" s="11"/>
      <c r="H30" s="11">
        <f t="shared" si="2"/>
        <v>0.34432011371383631</v>
      </c>
      <c r="I30" s="11">
        <f>'RD T1'!E29</f>
        <v>3.2682861742557066</v>
      </c>
      <c r="J30" s="11">
        <f t="shared" si="5"/>
        <v>3.6126062879695429</v>
      </c>
      <c r="L30" s="10" t="str">
        <f>name!D26</f>
        <v>81 Process, plant and machine operatives</v>
      </c>
      <c r="M30" s="11">
        <v>7.5354791022133272</v>
      </c>
      <c r="N30" s="11">
        <v>7.6718423040295107</v>
      </c>
      <c r="O30" s="11">
        <v>6.7858214870932567</v>
      </c>
      <c r="P30" s="11">
        <v>7.1959788848793549</v>
      </c>
      <c r="Q30" s="11">
        <v>6.8965970371632315</v>
      </c>
      <c r="R30" s="11"/>
      <c r="S30" s="11">
        <f t="shared" si="3"/>
        <v>0.11077555006997475</v>
      </c>
      <c r="T30" s="11">
        <f>'RD T1'!T29</f>
        <v>2.5431052072181428</v>
      </c>
      <c r="U30" s="11">
        <f t="shared" si="6"/>
        <v>2.6538807572881176</v>
      </c>
      <c r="W30" s="10" t="str">
        <f>name!D26</f>
        <v>81 Process, plant and machine operatives</v>
      </c>
      <c r="X30" s="11">
        <v>1.5016137433072756</v>
      </c>
      <c r="Y30" s="11">
        <v>1.5052190334052711</v>
      </c>
      <c r="Z30" s="11">
        <v>1.3182152968560681</v>
      </c>
      <c r="AA30" s="11">
        <v>1.5725306072196457</v>
      </c>
      <c r="AB30" s="11">
        <v>1.5517598604999354</v>
      </c>
      <c r="AC30" s="11"/>
      <c r="AD30" s="11">
        <f t="shared" si="4"/>
        <v>0.23354456364386733</v>
      </c>
      <c r="AE30" s="11">
        <f>'RD T1'!T58</f>
        <v>0.72518096703756263</v>
      </c>
      <c r="AF30" s="11">
        <f t="shared" si="7"/>
        <v>0.95872553068142996</v>
      </c>
    </row>
    <row r="31" spans="1:32" x14ac:dyDescent="0.2">
      <c r="A31" s="10" t="str">
        <f>name!D27</f>
        <v>82 Transport and mobile machine drivers and operatives</v>
      </c>
      <c r="B31" s="11">
        <v>18.394198265645997</v>
      </c>
      <c r="C31" s="11">
        <v>20.136665370551423</v>
      </c>
      <c r="D31" s="11">
        <v>16.792105447756803</v>
      </c>
      <c r="E31" s="11">
        <v>17.166864584230911</v>
      </c>
      <c r="F31" s="11">
        <v>16.881318598514863</v>
      </c>
      <c r="G31" s="11"/>
      <c r="H31" s="11">
        <f t="shared" si="2"/>
        <v>8.9213150758059356E-2</v>
      </c>
      <c r="I31" s="11">
        <f>'RD T1'!E30</f>
        <v>8.9224780111982724</v>
      </c>
      <c r="J31" s="11">
        <f t="shared" si="5"/>
        <v>9.0116911619563318</v>
      </c>
      <c r="L31" s="10" t="str">
        <f>name!D27</f>
        <v>82 Transport and mobile machine drivers and operatives</v>
      </c>
      <c r="M31" s="11">
        <v>16.583074875280204</v>
      </c>
      <c r="N31" s="11">
        <v>18.344105405708344</v>
      </c>
      <c r="O31" s="11">
        <v>15.288439492379492</v>
      </c>
      <c r="P31" s="11">
        <v>15.2079976151929</v>
      </c>
      <c r="Q31" s="11">
        <v>14.670481157535001</v>
      </c>
      <c r="R31" s="11"/>
      <c r="S31" s="11">
        <f t="shared" si="3"/>
        <v>-0.61795833484449147</v>
      </c>
      <c r="T31" s="11">
        <f>'RD T1'!T30</f>
        <v>7.7478161398206424</v>
      </c>
      <c r="U31" s="11">
        <f t="shared" si="6"/>
        <v>7.129857804976151</v>
      </c>
      <c r="W31" s="10" t="str">
        <f>name!D27</f>
        <v>82 Transport and mobile machine drivers and operatives</v>
      </c>
      <c r="X31" s="11">
        <v>1.8111233903657677</v>
      </c>
      <c r="Y31" s="11">
        <v>1.7925599648430777</v>
      </c>
      <c r="Z31" s="11">
        <v>1.5036659553773197</v>
      </c>
      <c r="AA31" s="11">
        <v>1.9588669690380283</v>
      </c>
      <c r="AB31" s="11">
        <v>2.2108374409798501</v>
      </c>
      <c r="AC31" s="11"/>
      <c r="AD31" s="11">
        <f t="shared" si="4"/>
        <v>0.7071714856025304</v>
      </c>
      <c r="AE31" s="11">
        <f>'RD T1'!T59</f>
        <v>1.1746618713776296</v>
      </c>
      <c r="AF31" s="11">
        <f t="shared" si="7"/>
        <v>1.88183335698016</v>
      </c>
    </row>
    <row r="32" spans="1:32" x14ac:dyDescent="0.2">
      <c r="A32" s="10" t="str">
        <f>name!D28</f>
        <v>91 Elementary trades and related occupations</v>
      </c>
      <c r="B32" s="11">
        <v>8.1336458223531736</v>
      </c>
      <c r="C32" s="11">
        <v>7.3418685613933601</v>
      </c>
      <c r="D32" s="11">
        <v>6.4936373865476549</v>
      </c>
      <c r="E32" s="11">
        <v>12.056231734579024</v>
      </c>
      <c r="F32" s="11">
        <v>13.595436503429541</v>
      </c>
      <c r="G32" s="11"/>
      <c r="H32" s="11">
        <f t="shared" si="2"/>
        <v>7.1017991168818861</v>
      </c>
      <c r="I32" s="11">
        <f>'RD T1'!E31</f>
        <v>5.1550052969382056</v>
      </c>
      <c r="J32" s="11">
        <f t="shared" si="5"/>
        <v>12.256804413820092</v>
      </c>
      <c r="L32" s="10" t="str">
        <f>name!D28</f>
        <v>91 Elementary trades and related occupations</v>
      </c>
      <c r="M32" s="11">
        <v>6.586573462935271</v>
      </c>
      <c r="N32" s="11">
        <v>6.1281692023156173</v>
      </c>
      <c r="O32" s="11">
        <v>5.4421427408215051</v>
      </c>
      <c r="P32" s="11">
        <v>7.5820013516071025</v>
      </c>
      <c r="Q32" s="11">
        <v>8.2863787819273558</v>
      </c>
      <c r="R32" s="11"/>
      <c r="S32" s="11">
        <f t="shared" si="3"/>
        <v>2.8442360411058507</v>
      </c>
      <c r="T32" s="11">
        <f>'RD T1'!T31</f>
        <v>2.5085215591733996</v>
      </c>
      <c r="U32" s="11">
        <f t="shared" si="6"/>
        <v>5.3527576002792507</v>
      </c>
      <c r="W32" s="10" t="str">
        <f>name!D28</f>
        <v>91 Elementary trades and related occupations</v>
      </c>
      <c r="X32" s="11">
        <v>1.5470723594179017</v>
      </c>
      <c r="Y32" s="11">
        <v>1.2136993590777396</v>
      </c>
      <c r="Z32" s="11">
        <v>1.0514946457261543</v>
      </c>
      <c r="AA32" s="11">
        <v>4.4742303829719408</v>
      </c>
      <c r="AB32" s="11">
        <v>5.3090577215021844</v>
      </c>
      <c r="AC32" s="11"/>
      <c r="AD32" s="11">
        <f t="shared" si="4"/>
        <v>4.2575630757760301</v>
      </c>
      <c r="AE32" s="11">
        <f>'RD T1'!T60</f>
        <v>2.6464837377648069</v>
      </c>
      <c r="AF32" s="11">
        <f t="shared" si="7"/>
        <v>6.9040468135408375</v>
      </c>
    </row>
    <row r="33" spans="1:32" x14ac:dyDescent="0.2">
      <c r="A33" s="10" t="str">
        <f>name!D29</f>
        <v>92 Elementary administration and service occupations</v>
      </c>
      <c r="B33" s="11">
        <v>63.872603333170538</v>
      </c>
      <c r="C33" s="11">
        <v>62.815410432500649</v>
      </c>
      <c r="D33" s="11">
        <v>57.127926329956296</v>
      </c>
      <c r="E33" s="11">
        <v>51.590419543057664</v>
      </c>
      <c r="F33" s="11">
        <v>47.849737748519331</v>
      </c>
      <c r="G33" s="11"/>
      <c r="H33" s="11">
        <f t="shared" ref="H33" si="8">F33-D33</f>
        <v>-9.2781885814369645</v>
      </c>
      <c r="I33" s="11">
        <f>'RD T1'!E32</f>
        <v>24.452635942305534</v>
      </c>
      <c r="J33" s="11">
        <f>SUM(H33:I33)</f>
        <v>15.174447360868569</v>
      </c>
      <c r="L33" s="10" t="str">
        <f>name!D29</f>
        <v>92 Elementary administration and service occupations</v>
      </c>
      <c r="M33" s="11">
        <v>30.139025292369073</v>
      </c>
      <c r="N33" s="11">
        <v>29.036505469796129</v>
      </c>
      <c r="O33" s="11">
        <v>26.695640973685414</v>
      </c>
      <c r="P33" s="11">
        <v>25.756540517490222</v>
      </c>
      <c r="Q33" s="11">
        <v>23.610038554272197</v>
      </c>
      <c r="R33" s="11"/>
      <c r="S33" s="11">
        <f t="shared" ref="S33" si="9">Q33-O33</f>
        <v>-3.0856024194132168</v>
      </c>
      <c r="T33" s="11">
        <f>'RD T1'!T32</f>
        <v>9.8238265462438648</v>
      </c>
      <c r="U33" s="11">
        <f t="shared" ref="U33" si="10">SUM(S33:T33)</f>
        <v>6.738224126830648</v>
      </c>
      <c r="W33" s="10" t="str">
        <f>name!D29</f>
        <v>92 Elementary administration and service occupations</v>
      </c>
      <c r="X33" s="11">
        <v>33.733578040801397</v>
      </c>
      <c r="Y33" s="11">
        <v>33.778904962704573</v>
      </c>
      <c r="Z33" s="11">
        <v>30.432285356270917</v>
      </c>
      <c r="AA33" s="11">
        <v>25.83387902556742</v>
      </c>
      <c r="AB33" s="11">
        <v>24.239699194247137</v>
      </c>
      <c r="AC33" s="11"/>
      <c r="AD33" s="11">
        <f t="shared" ref="AD33" si="11">AB33-Z33</f>
        <v>-6.1925861620237797</v>
      </c>
      <c r="AE33" s="11">
        <f>'RD T1'!T61</f>
        <v>14.628809396061669</v>
      </c>
      <c r="AF33" s="11">
        <f t="shared" ref="AF33" si="12">SUM(AD33:AE33)</f>
        <v>8.4362232340378895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655.70600000000047</v>
      </c>
      <c r="C35" s="34">
        <f>SUM(C8:C33)</f>
        <v>687.55500000000029</v>
      </c>
      <c r="D35" s="34">
        <f>SUM(D8:D33)</f>
        <v>672.33399999999995</v>
      </c>
      <c r="E35" s="34">
        <f>SUM(E8:E33)</f>
        <v>691.59399999999982</v>
      </c>
      <c r="F35" s="34">
        <f>SUM(F8:F33)</f>
        <v>718.7600000000001</v>
      </c>
      <c r="G35" s="11"/>
      <c r="H35" s="34">
        <f>F35-D35</f>
        <v>46.426000000000158</v>
      </c>
      <c r="I35" s="34">
        <f>SUM(I8:I33)</f>
        <v>334.36534726252603</v>
      </c>
      <c r="J35" s="34">
        <f>SUM(J8:J33)</f>
        <v>380.79134726252613</v>
      </c>
      <c r="L35" s="231" t="str">
        <f>name!D3</f>
        <v>All occupations</v>
      </c>
      <c r="M35" s="34">
        <f>SUM(M8:M33)</f>
        <v>338.10750653324857</v>
      </c>
      <c r="N35" s="34">
        <f>SUM(N8:N33)</f>
        <v>348.81411510276479</v>
      </c>
      <c r="O35" s="34">
        <f>SUM(O8:O33)</f>
        <v>338.45272779097672</v>
      </c>
      <c r="P35" s="34">
        <f>SUM(P8:P33)</f>
        <v>349.18602209142404</v>
      </c>
      <c r="Q35" s="34">
        <f>SUM(Q8:Q33)</f>
        <v>363.430720389182</v>
      </c>
      <c r="R35" s="11"/>
      <c r="S35" s="34">
        <f>Q35-O35</f>
        <v>24.977992598205276</v>
      </c>
      <c r="T35" s="34">
        <f>SUM(T8:T33)</f>
        <v>140.38937651815547</v>
      </c>
      <c r="U35" s="34">
        <f>SUM(U8:U33)</f>
        <v>165.36736911636083</v>
      </c>
      <c r="W35" s="231" t="str">
        <f>name!D3</f>
        <v>All occupations</v>
      </c>
      <c r="X35" s="34">
        <f>SUM(X8:X33)</f>
        <v>317.59849346675168</v>
      </c>
      <c r="Y35" s="34">
        <f>SUM(Y8:Y33)</f>
        <v>338.74088489723522</v>
      </c>
      <c r="Z35" s="34">
        <f>SUM(Z8:Z33)</f>
        <v>333.88127220902339</v>
      </c>
      <c r="AA35" s="34">
        <f>SUM(AA8:AA33)</f>
        <v>342.40797790857584</v>
      </c>
      <c r="AB35" s="34">
        <f>SUM(AB8:AB33)</f>
        <v>355.32927961081776</v>
      </c>
      <c r="AC35" s="11"/>
      <c r="AD35" s="34">
        <f t="shared" ref="AD35" si="13">AB35-Z35</f>
        <v>21.448007401794371</v>
      </c>
      <c r="AE35" s="34">
        <f>SUM(AE8:AE33)</f>
        <v>193.97597074437056</v>
      </c>
      <c r="AF35" s="34">
        <f>SUM(AF8:AF33)</f>
        <v>215.42397814616498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Enterprise M3 LEP (including all of Surrey) (Continued)</v>
      </c>
      <c r="L38" s="19" t="str">
        <f>CONCATENATE(L$1," (Continued)")</f>
        <v>Occupation Table 2.1  Males: Employment Change by Occupation (SOC 2020) and Replacement Demand, 2015-2035, Enterprise M3 LEP (including all of Surrey) (Continued)</v>
      </c>
      <c r="W38" s="19" t="str">
        <f>CONCATENATE(W$1," (Continued)")</f>
        <v>Occupation Table 2.2  Females: Employment Change by Occupation (SOC 2020) and Replacement Demand, 2015-2035, Enterprise M3 LEP (including all of Surrey)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7.8906910321544412</v>
      </c>
      <c r="C45" s="173">
        <f t="shared" si="20"/>
        <v>8.7374862546779859</v>
      </c>
      <c r="D45" s="173">
        <f t="shared" si="20"/>
        <v>8.991339711260931</v>
      </c>
      <c r="E45" s="173">
        <f t="shared" si="20"/>
        <v>8.0206979071781515</v>
      </c>
      <c r="F45" s="173">
        <f t="shared" si="20"/>
        <v>8.3750025921163118</v>
      </c>
      <c r="H45" s="68">
        <f t="shared" ref="H45:H70" si="21">IF(D8&gt;0,(H8/D8)*100,0)</f>
        <v>-0.42292398191207142</v>
      </c>
      <c r="I45" s="69">
        <f t="shared" ref="I45:I70" si="22">IF(D8&gt;0,I8/D8*100,0)</f>
        <v>48.748991794421272</v>
      </c>
      <c r="J45" s="69">
        <f t="shared" ref="J45:J70" si="23">IF(D8&gt;0,(J8/D8)*100,0)</f>
        <v>48.326067812509201</v>
      </c>
      <c r="L45" t="str">
        <f t="shared" ref="L45:L70" si="24">L8</f>
        <v>11 Corporate managers and directors</v>
      </c>
      <c r="M45" s="173">
        <f t="shared" ref="M45:Q45" si="25">M8/M$35*100</f>
        <v>10.414502668337818</v>
      </c>
      <c r="N45" s="173">
        <f t="shared" si="25"/>
        <v>11.195133124069955</v>
      </c>
      <c r="O45" s="173">
        <f t="shared" si="25"/>
        <v>11.539907942263646</v>
      </c>
      <c r="P45" s="173">
        <f t="shared" si="25"/>
        <v>9.7639372949187901</v>
      </c>
      <c r="Q45" s="173">
        <f t="shared" si="25"/>
        <v>9.751147151665263</v>
      </c>
      <c r="S45" s="68">
        <f t="shared" ref="S45:S70" si="26">IF(O8&gt;0,(S8/O8)*100,0)</f>
        <v>-9.2645531757774116</v>
      </c>
      <c r="T45" s="69">
        <f t="shared" ref="T45:T70" si="27">IF(O8&gt;0,T8/O8*100,0)</f>
        <v>41.653117017665203</v>
      </c>
      <c r="U45" s="69">
        <f t="shared" ref="U45:U70" si="28">IF(O8&gt;0,(U8/O8)*100,0)</f>
        <v>32.388563841887787</v>
      </c>
      <c r="W45" t="str">
        <f t="shared" ref="W45:W70" si="29">W8</f>
        <v>11 Corporate managers and directors</v>
      </c>
      <c r="X45" s="173">
        <f t="shared" ref="X45:AB45" si="30">X8/X$35*100</f>
        <v>5.2039035415869295</v>
      </c>
      <c r="Y45" s="173">
        <f t="shared" si="30"/>
        <v>6.206755669138821</v>
      </c>
      <c r="Z45" s="173">
        <f t="shared" si="30"/>
        <v>6.4078768412492062</v>
      </c>
      <c r="AA45" s="173">
        <f t="shared" si="30"/>
        <v>6.242950697325508</v>
      </c>
      <c r="AB45" s="173">
        <f t="shared" si="30"/>
        <v>6.9674821953049193</v>
      </c>
      <c r="AD45" s="68">
        <f t="shared" ref="AD45:AD70" si="31">IF(Z8&gt;0,(AD8/Z8)*100,0)</f>
        <v>15.71792761479813</v>
      </c>
      <c r="AE45" s="69">
        <f t="shared" ref="AE45:AE70" si="32">IF(Z8&gt;0,AE8/Z8*100,0)</f>
        <v>61.702878369977576</v>
      </c>
      <c r="AF45" s="69">
        <f t="shared" ref="AF45:AF70" si="33">IF(Z8&gt;0,(AF8/Z8)*100,0)</f>
        <v>77.420805984775711</v>
      </c>
    </row>
    <row r="46" spans="1:32" x14ac:dyDescent="0.2">
      <c r="A46" t="str">
        <f t="shared" si="19"/>
        <v>12 Other managers and proprietors</v>
      </c>
      <c r="B46" s="173">
        <f t="shared" si="20"/>
        <v>3.5819489854380921</v>
      </c>
      <c r="C46" s="173">
        <f t="shared" si="20"/>
        <v>3.5441688783600664</v>
      </c>
      <c r="D46" s="173">
        <f t="shared" si="20"/>
        <v>3.5731999084409329</v>
      </c>
      <c r="E46" s="173">
        <f t="shared" si="20"/>
        <v>3.6669979125769339</v>
      </c>
      <c r="F46" s="173">
        <f t="shared" si="20"/>
        <v>3.9796132599310781</v>
      </c>
      <c r="H46" s="68">
        <f t="shared" si="21"/>
        <v>19.064524240408225</v>
      </c>
      <c r="I46" s="69">
        <f t="shared" si="22"/>
        <v>61.995210969259496</v>
      </c>
      <c r="J46" s="69">
        <f t="shared" si="23"/>
        <v>81.059735209667721</v>
      </c>
      <c r="L46" t="str">
        <f t="shared" si="24"/>
        <v>12 Other managers and proprietors</v>
      </c>
      <c r="M46" s="173">
        <f t="shared" ref="M46:Q46" si="34">M9/M$35*100</f>
        <v>3.9715949790163116</v>
      </c>
      <c r="N46" s="173">
        <f t="shared" si="34"/>
        <v>3.9471894640501883</v>
      </c>
      <c r="O46" s="173">
        <f t="shared" si="34"/>
        <v>3.8181495518405635</v>
      </c>
      <c r="P46" s="173">
        <f t="shared" si="34"/>
        <v>4.2177856773183215</v>
      </c>
      <c r="Q46" s="173">
        <f t="shared" si="34"/>
        <v>4.5280093069053091</v>
      </c>
      <c r="S46" s="68">
        <f t="shared" si="26"/>
        <v>27.343854741696479</v>
      </c>
      <c r="T46" s="69">
        <f t="shared" si="27"/>
        <v>59.424240801723712</v>
      </c>
      <c r="U46" s="69">
        <f t="shared" si="28"/>
        <v>86.768095543420216</v>
      </c>
      <c r="W46" t="str">
        <f t="shared" si="29"/>
        <v>12 Other managers and proprietors</v>
      </c>
      <c r="X46" s="173">
        <f t="shared" ref="X46:AB46" si="35">X9/X$35*100</f>
        <v>3.1671414909775</v>
      </c>
      <c r="Y46" s="173">
        <f t="shared" si="35"/>
        <v>3.1291635594469227</v>
      </c>
      <c r="Z46" s="173">
        <f t="shared" si="35"/>
        <v>3.3248964488562667</v>
      </c>
      <c r="AA46" s="173">
        <f t="shared" si="35"/>
        <v>3.1053071781454422</v>
      </c>
      <c r="AB46" s="173">
        <f t="shared" si="35"/>
        <v>3.4187138861763557</v>
      </c>
      <c r="AD46" s="68">
        <f t="shared" si="31"/>
        <v>9.4267668535456846</v>
      </c>
      <c r="AE46" s="69">
        <f t="shared" si="32"/>
        <v>64.988011742185947</v>
      </c>
      <c r="AF46" s="69">
        <f t="shared" si="33"/>
        <v>74.414778595731619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7.1099882687365685</v>
      </c>
      <c r="C47" s="173">
        <f t="shared" si="20"/>
        <v>7.4685371306892181</v>
      </c>
      <c r="D47" s="173">
        <f t="shared" si="20"/>
        <v>7.8499947403351058</v>
      </c>
      <c r="E47" s="173">
        <f t="shared" si="20"/>
        <v>9.3888494395971183</v>
      </c>
      <c r="F47" s="173">
        <f t="shared" si="20"/>
        <v>10.234178622361521</v>
      </c>
      <c r="H47" s="68">
        <f t="shared" si="21"/>
        <v>39.374220930638039</v>
      </c>
      <c r="I47" s="69">
        <f t="shared" si="22"/>
        <v>47.584896431171146</v>
      </c>
      <c r="J47" s="69">
        <f t="shared" si="23"/>
        <v>86.959117361809191</v>
      </c>
      <c r="L47" t="str">
        <f t="shared" si="24"/>
        <v>21 Science, research, engineering and technology professionals</v>
      </c>
      <c r="M47" s="173">
        <f t="shared" ref="M47:Q47" si="36">M10/M$35*100</f>
        <v>10.921080222586404</v>
      </c>
      <c r="N47" s="173">
        <f t="shared" si="36"/>
        <v>11.68932024775801</v>
      </c>
      <c r="O47" s="173">
        <f t="shared" si="36"/>
        <v>11.892918067208173</v>
      </c>
      <c r="P47" s="173">
        <f t="shared" si="36"/>
        <v>13.716269061996131</v>
      </c>
      <c r="Q47" s="173">
        <f t="shared" si="36"/>
        <v>14.649311168096293</v>
      </c>
      <c r="S47" s="68">
        <f t="shared" si="26"/>
        <v>32.267271077591623</v>
      </c>
      <c r="T47" s="69">
        <f t="shared" si="27"/>
        <v>39.900725671376101</v>
      </c>
      <c r="U47" s="69">
        <f t="shared" si="28"/>
        <v>72.167996748967724</v>
      </c>
      <c r="W47" t="str">
        <f t="shared" si="29"/>
        <v>21 Science, research, engineering and technology professionals</v>
      </c>
      <c r="X47" s="173">
        <f t="shared" ref="X47:AB47" si="37">X10/X$35*100</f>
        <v>3.0527939677818741</v>
      </c>
      <c r="Y47" s="173">
        <f t="shared" si="37"/>
        <v>3.1222394333572456</v>
      </c>
      <c r="Z47" s="173">
        <f t="shared" si="37"/>
        <v>3.7517162739306618</v>
      </c>
      <c r="AA47" s="173">
        <f t="shared" si="37"/>
        <v>4.9757675567055131</v>
      </c>
      <c r="AB47" s="173">
        <f t="shared" si="37"/>
        <v>5.7183818845650114</v>
      </c>
      <c r="AD47" s="68">
        <f t="shared" si="31"/>
        <v>62.211673053636332</v>
      </c>
      <c r="AE47" s="69">
        <f t="shared" si="32"/>
        <v>72.277188548097243</v>
      </c>
      <c r="AF47" s="69">
        <f t="shared" si="33"/>
        <v>134.48886160173356</v>
      </c>
    </row>
    <row r="48" spans="1:32" x14ac:dyDescent="0.2">
      <c r="A48" t="str">
        <f t="shared" si="19"/>
        <v>22 Health professionals</v>
      </c>
      <c r="B48" s="173">
        <f t="shared" si="20"/>
        <v>3.4700502880966169</v>
      </c>
      <c r="C48" s="173">
        <f t="shared" si="20"/>
        <v>4.116571238796034</v>
      </c>
      <c r="D48" s="173">
        <f t="shared" si="20"/>
        <v>4.1653976478725614</v>
      </c>
      <c r="E48" s="173">
        <f t="shared" si="20"/>
        <v>3.9448146867045488</v>
      </c>
      <c r="F48" s="173">
        <f t="shared" si="20"/>
        <v>3.9155201498321461</v>
      </c>
      <c r="H48" s="68">
        <f t="shared" si="21"/>
        <v>0.49207682360672272</v>
      </c>
      <c r="I48" s="69">
        <f t="shared" si="22"/>
        <v>52.590197567502393</v>
      </c>
      <c r="J48" s="69">
        <f t="shared" si="23"/>
        <v>53.082274391109117</v>
      </c>
      <c r="L48" t="str">
        <f t="shared" si="24"/>
        <v>22 Health professionals</v>
      </c>
      <c r="M48" s="173">
        <f t="shared" ref="M48:Q48" si="38">M11/M$35*100</f>
        <v>1.4411518966982813</v>
      </c>
      <c r="N48" s="173">
        <f t="shared" si="38"/>
        <v>1.7015879689904516</v>
      </c>
      <c r="O48" s="173">
        <f t="shared" si="38"/>
        <v>1.9068017072831522</v>
      </c>
      <c r="P48" s="173">
        <f t="shared" si="38"/>
        <v>1.8197608573935886</v>
      </c>
      <c r="Q48" s="173">
        <f t="shared" si="38"/>
        <v>1.822624886468913</v>
      </c>
      <c r="S48" s="68">
        <f t="shared" si="26"/>
        <v>2.6397014370794851</v>
      </c>
      <c r="T48" s="69">
        <f t="shared" si="27"/>
        <v>37.141263941667631</v>
      </c>
      <c r="U48" s="69">
        <f t="shared" si="28"/>
        <v>39.780965378747119</v>
      </c>
      <c r="W48" t="str">
        <f t="shared" si="29"/>
        <v>22 Health professionals</v>
      </c>
      <c r="X48" s="173">
        <f t="shared" ref="X48:AB48" si="39">X11/X$35*100</f>
        <v>5.6299653703034735</v>
      </c>
      <c r="Y48" s="173">
        <f t="shared" si="39"/>
        <v>6.6033695256363432</v>
      </c>
      <c r="Z48" s="173">
        <f t="shared" si="39"/>
        <v>6.4549179675134596</v>
      </c>
      <c r="AA48" s="173">
        <f t="shared" si="39"/>
        <v>6.111934442265186</v>
      </c>
      <c r="AB48" s="173">
        <f t="shared" si="39"/>
        <v>6.056133031766052</v>
      </c>
      <c r="AD48" s="68">
        <f t="shared" si="31"/>
        <v>-0.15102410461082161</v>
      </c>
      <c r="AE48" s="69">
        <f t="shared" si="32"/>
        <v>57.216342887508496</v>
      </c>
      <c r="AF48" s="69">
        <f t="shared" si="33"/>
        <v>57.065318782897677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4.4737766330250421</v>
      </c>
      <c r="C49" s="173">
        <f t="shared" si="20"/>
        <v>4.7538808726906616</v>
      </c>
      <c r="D49" s="173">
        <f t="shared" si="20"/>
        <v>4.8886708193875341</v>
      </c>
      <c r="E49" s="173">
        <f t="shared" si="20"/>
        <v>4.6063524872271842</v>
      </c>
      <c r="F49" s="173">
        <f t="shared" si="20"/>
        <v>4.715766233776205</v>
      </c>
      <c r="H49" s="68">
        <f t="shared" si="21"/>
        <v>3.1241304298577908</v>
      </c>
      <c r="I49" s="69">
        <f t="shared" si="22"/>
        <v>51.124925750521399</v>
      </c>
      <c r="J49" s="69">
        <f t="shared" si="23"/>
        <v>54.249056180379185</v>
      </c>
      <c r="L49" t="str">
        <f t="shared" si="24"/>
        <v>23 Teaching and other educational professionals</v>
      </c>
      <c r="M49" s="173">
        <f t="shared" ref="M49:Q49" si="40">M12/M$35*100</f>
        <v>2.7345952924139709</v>
      </c>
      <c r="N49" s="173">
        <f t="shared" si="40"/>
        <v>2.7909732048182581</v>
      </c>
      <c r="O49" s="173">
        <f t="shared" si="40"/>
        <v>3.0366283485837489</v>
      </c>
      <c r="P49" s="173">
        <f t="shared" si="40"/>
        <v>2.9492988136233196</v>
      </c>
      <c r="Q49" s="173">
        <f t="shared" si="40"/>
        <v>3.0052326687723196</v>
      </c>
      <c r="S49" s="68">
        <f t="shared" si="26"/>
        <v>6.2698519211773736</v>
      </c>
      <c r="T49" s="69">
        <f t="shared" si="27"/>
        <v>43.748767515293729</v>
      </c>
      <c r="U49" s="69">
        <f t="shared" si="28"/>
        <v>50.018619436471099</v>
      </c>
      <c r="W49" t="str">
        <f t="shared" si="29"/>
        <v>23 Teaching and other educational professionals</v>
      </c>
      <c r="X49" s="173">
        <f t="shared" ref="X49:AB49" si="41">X12/X$35*100</f>
        <v>6.3252661034709101</v>
      </c>
      <c r="Y49" s="173">
        <f t="shared" si="41"/>
        <v>6.7751600619596548</v>
      </c>
      <c r="Z49" s="173">
        <f t="shared" si="41"/>
        <v>6.7660711961174345</v>
      </c>
      <c r="AA49" s="173">
        <f t="shared" si="41"/>
        <v>6.2962079170332252</v>
      </c>
      <c r="AB49" s="173">
        <f t="shared" si="41"/>
        <v>6.4652996425066309</v>
      </c>
      <c r="AD49" s="68">
        <f t="shared" si="31"/>
        <v>1.6929931093456942</v>
      </c>
      <c r="AE49" s="69">
        <f t="shared" si="32"/>
        <v>54.480688605423666</v>
      </c>
      <c r="AF49" s="69">
        <f t="shared" si="33"/>
        <v>56.173681714769366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6.8655119819678561</v>
      </c>
      <c r="C50" s="173">
        <f t="shared" si="20"/>
        <v>7.440618839689872</v>
      </c>
      <c r="D50" s="173">
        <f t="shared" si="20"/>
        <v>7.9867709958360606</v>
      </c>
      <c r="E50" s="173">
        <f t="shared" si="20"/>
        <v>8.1565332717390415</v>
      </c>
      <c r="F50" s="173">
        <f t="shared" si="20"/>
        <v>8.5664283012542022</v>
      </c>
      <c r="H50" s="68">
        <f t="shared" si="21"/>
        <v>14.664076623817628</v>
      </c>
      <c r="I50" s="69">
        <f t="shared" si="22"/>
        <v>51.157629139585893</v>
      </c>
      <c r="J50" s="69">
        <f t="shared" si="23"/>
        <v>65.821705763403514</v>
      </c>
      <c r="L50" t="str">
        <f t="shared" si="24"/>
        <v>24 Business, media and public service professionals</v>
      </c>
      <c r="M50" s="173">
        <f t="shared" ref="M50:Q50" si="42">M13/M$35*100</f>
        <v>7.9034279458928296</v>
      </c>
      <c r="N50" s="173">
        <f t="shared" si="42"/>
        <v>8.2182650849020966</v>
      </c>
      <c r="O50" s="173">
        <f t="shared" si="42"/>
        <v>8.8212694370052969</v>
      </c>
      <c r="P50" s="173">
        <f t="shared" si="42"/>
        <v>9.0581505243390517</v>
      </c>
      <c r="Q50" s="173">
        <f t="shared" si="42"/>
        <v>9.3246769536715952</v>
      </c>
      <c r="S50" s="68">
        <f t="shared" si="26"/>
        <v>13.507961399238249</v>
      </c>
      <c r="T50" s="69">
        <f t="shared" si="27"/>
        <v>45.341384691267272</v>
      </c>
      <c r="U50" s="69">
        <f t="shared" si="28"/>
        <v>58.849346090505527</v>
      </c>
      <c r="W50" t="str">
        <f t="shared" si="29"/>
        <v>24 Business, media and public service professionals</v>
      </c>
      <c r="X50" s="173">
        <f t="shared" ref="X50:AB50" si="43">X13/X$35*100</f>
        <v>5.7605722994045809</v>
      </c>
      <c r="Y50" s="173">
        <f t="shared" si="43"/>
        <v>6.6398475157057906</v>
      </c>
      <c r="Z50" s="173">
        <f t="shared" si="43"/>
        <v>7.1408467189744629</v>
      </c>
      <c r="AA50" s="173">
        <f t="shared" si="43"/>
        <v>7.2370682995517992</v>
      </c>
      <c r="AB50" s="173">
        <f t="shared" si="43"/>
        <v>7.7908917221014811</v>
      </c>
      <c r="AD50" s="68">
        <f t="shared" si="31"/>
        <v>16.111809563596111</v>
      </c>
      <c r="AE50" s="69">
        <f t="shared" si="32"/>
        <v>58.440959117960091</v>
      </c>
      <c r="AF50" s="69">
        <f t="shared" si="33"/>
        <v>74.552768681556188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1.7742356170201208</v>
      </c>
      <c r="C51" s="173">
        <f t="shared" si="20"/>
        <v>1.915436941308684</v>
      </c>
      <c r="D51" s="173">
        <f t="shared" si="20"/>
        <v>2.0970664671254071</v>
      </c>
      <c r="E51" s="173">
        <f t="shared" si="20"/>
        <v>1.9277475689023567</v>
      </c>
      <c r="F51" s="173">
        <f t="shared" si="20"/>
        <v>2.016914530892902</v>
      </c>
      <c r="H51" s="68">
        <f t="shared" si="21"/>
        <v>2.8191773974961634</v>
      </c>
      <c r="I51" s="69">
        <f t="shared" si="22"/>
        <v>40.616304206131922</v>
      </c>
      <c r="J51" s="69">
        <f t="shared" si="23"/>
        <v>43.435481603628084</v>
      </c>
      <c r="L51" t="str">
        <f t="shared" si="24"/>
        <v>31 Science, engineering and technology associate professionals</v>
      </c>
      <c r="M51" s="173">
        <f t="shared" ref="M51:Q51" si="44">M14/M$35*100</f>
        <v>2.3707320702239714</v>
      </c>
      <c r="N51" s="173">
        <f t="shared" si="44"/>
        <v>2.7054672526620251</v>
      </c>
      <c r="O51" s="173">
        <f t="shared" si="44"/>
        <v>2.8586091100417983</v>
      </c>
      <c r="P51" s="173">
        <f t="shared" si="44"/>
        <v>2.4640277854236801</v>
      </c>
      <c r="Q51" s="173">
        <f t="shared" si="44"/>
        <v>2.4678467271103908</v>
      </c>
      <c r="S51" s="68">
        <f t="shared" si="26"/>
        <v>-7.2984435637570479</v>
      </c>
      <c r="T51" s="69">
        <f t="shared" si="27"/>
        <v>33.408056480303031</v>
      </c>
      <c r="U51" s="69">
        <f t="shared" si="28"/>
        <v>26.109612916545981</v>
      </c>
      <c r="W51" t="str">
        <f t="shared" si="29"/>
        <v>31 Science, engineering and technology associate professionals</v>
      </c>
      <c r="X51" s="173">
        <f t="shared" ref="X51:AB51" si="45">X14/X$35*100</f>
        <v>1.1392202356584544</v>
      </c>
      <c r="Y51" s="173">
        <f t="shared" si="45"/>
        <v>1.1019132828265372</v>
      </c>
      <c r="Z51" s="173">
        <f t="shared" si="45"/>
        <v>1.3250968890807779</v>
      </c>
      <c r="AA51" s="173">
        <f t="shared" si="45"/>
        <v>1.380851562923765</v>
      </c>
      <c r="AB51" s="173">
        <f t="shared" si="45"/>
        <v>1.5557011653703809</v>
      </c>
      <c r="AD51" s="68">
        <f t="shared" si="31"/>
        <v>24.944596370479026</v>
      </c>
      <c r="AE51" s="69">
        <f t="shared" si="32"/>
        <v>56.379446708286075</v>
      </c>
      <c r="AF51" s="69">
        <f t="shared" si="33"/>
        <v>81.324043078765101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1.5631448226804872</v>
      </c>
      <c r="C52" s="173">
        <f t="shared" si="20"/>
        <v>1.77655409526209</v>
      </c>
      <c r="D52" s="173">
        <f t="shared" si="20"/>
        <v>1.8413066225089276</v>
      </c>
      <c r="E52" s="173">
        <f t="shared" si="20"/>
        <v>2.7612461721677288</v>
      </c>
      <c r="F52" s="173">
        <f t="shared" si="20"/>
        <v>3.0224567117751211</v>
      </c>
      <c r="H52" s="68">
        <f t="shared" si="21"/>
        <v>75.482090816101149</v>
      </c>
      <c r="I52" s="69">
        <f t="shared" si="22"/>
        <v>90.213453649096436</v>
      </c>
      <c r="J52" s="69">
        <f t="shared" si="23"/>
        <v>165.69554446519757</v>
      </c>
      <c r="L52" t="str">
        <f t="shared" si="24"/>
        <v>32 Health and social care associate professionals</v>
      </c>
      <c r="M52" s="173">
        <f t="shared" ref="M52:Q52" si="46">M15/M$35*100</f>
        <v>0.61531569299278355</v>
      </c>
      <c r="N52" s="173">
        <f t="shared" si="46"/>
        <v>0.63002132851001902</v>
      </c>
      <c r="O52" s="173">
        <f t="shared" si="46"/>
        <v>0.73793721370266763</v>
      </c>
      <c r="P52" s="173">
        <f t="shared" si="46"/>
        <v>0.94280255229322718</v>
      </c>
      <c r="Q52" s="173">
        <f t="shared" si="46"/>
        <v>0.99741006078528582</v>
      </c>
      <c r="S52" s="68">
        <f t="shared" si="26"/>
        <v>45.136935450828823</v>
      </c>
      <c r="T52" s="69">
        <f t="shared" si="27"/>
        <v>61.573561504281358</v>
      </c>
      <c r="U52" s="69">
        <f t="shared" si="28"/>
        <v>106.71049695511019</v>
      </c>
      <c r="W52" t="str">
        <f t="shared" si="29"/>
        <v>32 Health and social care associate professionals</v>
      </c>
      <c r="X52" s="173">
        <f t="shared" ref="X52:AB52" si="47">X15/X$35*100</f>
        <v>2.5721802880575826</v>
      </c>
      <c r="Y52" s="173">
        <f t="shared" si="47"/>
        <v>2.9571816200212448</v>
      </c>
      <c r="Z52" s="173">
        <f t="shared" si="47"/>
        <v>2.9597832106112025</v>
      </c>
      <c r="AA52" s="173">
        <f t="shared" si="47"/>
        <v>4.6156862991178258</v>
      </c>
      <c r="AB52" s="173">
        <f t="shared" si="47"/>
        <v>5.0936740457280614</v>
      </c>
      <c r="AD52" s="68">
        <f t="shared" si="31"/>
        <v>83.151375060590098</v>
      </c>
      <c r="AE52" s="69">
        <f t="shared" si="32"/>
        <v>97.451758114706834</v>
      </c>
      <c r="AF52" s="69">
        <f t="shared" si="33"/>
        <v>180.60313317529693</v>
      </c>
    </row>
    <row r="53" spans="1:32" x14ac:dyDescent="0.2">
      <c r="A53" t="str">
        <f t="shared" si="19"/>
        <v>33 Protective service occupations</v>
      </c>
      <c r="B53" s="173">
        <f t="shared" si="20"/>
        <v>1.1171661627581884</v>
      </c>
      <c r="C53" s="173">
        <f t="shared" si="20"/>
        <v>1.0033519484380962</v>
      </c>
      <c r="D53" s="173">
        <f t="shared" si="20"/>
        <v>1.0732374380990326</v>
      </c>
      <c r="E53" s="173">
        <f t="shared" si="20"/>
        <v>0.90535643286288137</v>
      </c>
      <c r="F53" s="173">
        <f t="shared" si="20"/>
        <v>0.9314469096629131</v>
      </c>
      <c r="H53" s="68">
        <f t="shared" si="21"/>
        <v>-7.2185579711862218</v>
      </c>
      <c r="I53" s="69">
        <f t="shared" si="22"/>
        <v>30.483218902850258</v>
      </c>
      <c r="J53" s="69">
        <f t="shared" si="23"/>
        <v>23.264660931664032</v>
      </c>
      <c r="L53" t="str">
        <f t="shared" si="24"/>
        <v>33 Protective service occupations</v>
      </c>
      <c r="M53" s="173">
        <f t="shared" ref="M53:Q53" si="48">M16/M$35*100</f>
        <v>1.7024836135932409</v>
      </c>
      <c r="N53" s="173">
        <f t="shared" si="48"/>
        <v>1.4978696083857526</v>
      </c>
      <c r="O53" s="173">
        <f t="shared" si="48"/>
        <v>1.5884417159495741</v>
      </c>
      <c r="P53" s="173">
        <f t="shared" si="48"/>
        <v>1.3199913097290386</v>
      </c>
      <c r="Q53" s="173">
        <f t="shared" si="48"/>
        <v>1.2601048486030293</v>
      </c>
      <c r="S53" s="68">
        <f t="shared" si="26"/>
        <v>-14.815806724284203</v>
      </c>
      <c r="T53" s="69">
        <f t="shared" si="27"/>
        <v>24.207812983921528</v>
      </c>
      <c r="U53" s="69">
        <f t="shared" si="28"/>
        <v>9.392006259637327</v>
      </c>
      <c r="W53" t="str">
        <f t="shared" si="29"/>
        <v>33 Protective service occupations</v>
      </c>
      <c r="X53" s="173">
        <f t="shared" ref="X53:AB53" si="49">X16/X$35*100</f>
        <v>0.49405167102350306</v>
      </c>
      <c r="Y53" s="173">
        <f t="shared" si="49"/>
        <v>0.49412868178204594</v>
      </c>
      <c r="Z53" s="173">
        <f t="shared" si="49"/>
        <v>0.55097905548770743</v>
      </c>
      <c r="AA53" s="173">
        <f t="shared" si="49"/>
        <v>0.48251376384095979</v>
      </c>
      <c r="AB53" s="173">
        <f t="shared" si="49"/>
        <v>0.59529563149789733</v>
      </c>
      <c r="AD53" s="68">
        <f t="shared" si="31"/>
        <v>14.983769268092887</v>
      </c>
      <c r="AE53" s="69">
        <f t="shared" si="32"/>
        <v>48.822570462788669</v>
      </c>
      <c r="AF53" s="69">
        <f t="shared" si="33"/>
        <v>63.806339730881554</v>
      </c>
    </row>
    <row r="54" spans="1:32" x14ac:dyDescent="0.2">
      <c r="A54" t="str">
        <f t="shared" si="19"/>
        <v>34 Culture, media and sports occupations</v>
      </c>
      <c r="B54" s="173">
        <f t="shared" si="20"/>
        <v>2.6587083008628607</v>
      </c>
      <c r="C54" s="173">
        <f t="shared" si="20"/>
        <v>2.3795526364981501</v>
      </c>
      <c r="D54" s="173">
        <f t="shared" si="20"/>
        <v>2.5322887015646374</v>
      </c>
      <c r="E54" s="173">
        <f t="shared" si="20"/>
        <v>2.2673366441090721</v>
      </c>
      <c r="F54" s="173">
        <f t="shared" si="20"/>
        <v>2.3685498082403824</v>
      </c>
      <c r="H54" s="68">
        <f t="shared" si="21"/>
        <v>-7.3379438166246633E-3</v>
      </c>
      <c r="I54" s="69">
        <f t="shared" si="22"/>
        <v>44.440840550031893</v>
      </c>
      <c r="J54" s="69">
        <f t="shared" si="23"/>
        <v>44.433502606215271</v>
      </c>
      <c r="L54" t="str">
        <f t="shared" si="24"/>
        <v>34 Culture, media and sports occupations</v>
      </c>
      <c r="M54" s="173">
        <f t="shared" ref="M54:Q54" si="50">M17/M$35*100</f>
        <v>2.8253617925151233</v>
      </c>
      <c r="N54" s="173">
        <f t="shared" si="50"/>
        <v>2.4180023758631086</v>
      </c>
      <c r="O54" s="173">
        <f t="shared" si="50"/>
        <v>2.4861050041211046</v>
      </c>
      <c r="P54" s="173">
        <f t="shared" si="50"/>
        <v>2.2045262815537141</v>
      </c>
      <c r="Q54" s="173">
        <f t="shared" si="50"/>
        <v>2.3550257768229188</v>
      </c>
      <c r="S54" s="68">
        <f t="shared" si="26"/>
        <v>1.7184687048810856</v>
      </c>
      <c r="T54" s="69">
        <f t="shared" si="27"/>
        <v>38.115363624654179</v>
      </c>
      <c r="U54" s="69">
        <f t="shared" si="28"/>
        <v>39.833832329535269</v>
      </c>
      <c r="W54" t="str">
        <f t="shared" si="29"/>
        <v>34 Culture, media and sports occupations</v>
      </c>
      <c r="X54" s="173">
        <f t="shared" ref="X54:AB54" si="51">X17/X$35*100</f>
        <v>2.4812931125773265</v>
      </c>
      <c r="Y54" s="173">
        <f t="shared" si="51"/>
        <v>2.3399595067329293</v>
      </c>
      <c r="Z54" s="173">
        <f t="shared" si="51"/>
        <v>2.5791047397204094</v>
      </c>
      <c r="AA54" s="173">
        <f t="shared" si="51"/>
        <v>2.3313903521470296</v>
      </c>
      <c r="AB54" s="173">
        <f t="shared" si="51"/>
        <v>2.3823821850318492</v>
      </c>
      <c r="AD54" s="68">
        <f t="shared" si="31"/>
        <v>-1.6936913142338961</v>
      </c>
      <c r="AE54" s="69">
        <f t="shared" si="32"/>
        <v>50.621712167752811</v>
      </c>
      <c r="AF54" s="69">
        <f t="shared" si="33"/>
        <v>48.928020853518909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6.6969065863912327</v>
      </c>
      <c r="C55" s="173">
        <f t="shared" si="52"/>
        <v>6.67555539293169</v>
      </c>
      <c r="D55" s="173">
        <f t="shared" si="52"/>
        <v>6.9160534298837453</v>
      </c>
      <c r="E55" s="173">
        <f t="shared" si="52"/>
        <v>6.8566873582190322</v>
      </c>
      <c r="F55" s="173">
        <f t="shared" si="52"/>
        <v>6.9365714286481222</v>
      </c>
      <c r="H55" s="68">
        <f t="shared" si="21"/>
        <v>7.2223567689675292</v>
      </c>
      <c r="I55" s="69">
        <f t="shared" si="22"/>
        <v>47.655182521601638</v>
      </c>
      <c r="J55" s="69">
        <f t="shared" si="23"/>
        <v>54.877539290569167</v>
      </c>
      <c r="L55" t="str">
        <f t="shared" si="24"/>
        <v>35 Business and public service associate professionals</v>
      </c>
      <c r="M55" s="173">
        <f t="shared" ref="M55:Q55" si="53">M18/M$35*100</f>
        <v>6.8107195036247141</v>
      </c>
      <c r="N55" s="173">
        <f t="shared" si="53"/>
        <v>6.6897683297547736</v>
      </c>
      <c r="O55" s="173">
        <f t="shared" si="53"/>
        <v>7.0861582648802459</v>
      </c>
      <c r="P55" s="173">
        <f t="shared" si="53"/>
        <v>6.9090122406557875</v>
      </c>
      <c r="Q55" s="173">
        <f t="shared" si="53"/>
        <v>6.7694697056988424</v>
      </c>
      <c r="S55" s="68">
        <f t="shared" si="26"/>
        <v>2.5811155245098778</v>
      </c>
      <c r="T55" s="69">
        <f t="shared" si="27"/>
        <v>39.040727821075485</v>
      </c>
      <c r="U55" s="69">
        <f t="shared" si="28"/>
        <v>41.621843345585361</v>
      </c>
      <c r="W55" t="str">
        <f t="shared" si="29"/>
        <v>35 Business and public service associate professionals</v>
      </c>
      <c r="X55" s="173">
        <f t="shared" ref="X55:AB55" si="54">X18/X$35*100</f>
        <v>6.5757441676497139</v>
      </c>
      <c r="Y55" s="173">
        <f t="shared" si="54"/>
        <v>6.66091980212469</v>
      </c>
      <c r="Z55" s="173">
        <f t="shared" si="54"/>
        <v>6.7436195433285757</v>
      </c>
      <c r="AA55" s="173">
        <f t="shared" si="54"/>
        <v>6.8033266927751441</v>
      </c>
      <c r="AB55" s="173">
        <f t="shared" si="54"/>
        <v>7.10748303946795</v>
      </c>
      <c r="AD55" s="68">
        <f t="shared" si="31"/>
        <v>12.166122573117978</v>
      </c>
      <c r="AE55" s="69">
        <f t="shared" si="32"/>
        <v>56.831143073258907</v>
      </c>
      <c r="AF55" s="69">
        <f t="shared" si="33"/>
        <v>68.997265646376889</v>
      </c>
    </row>
    <row r="56" spans="1:32" x14ac:dyDescent="0.2">
      <c r="A56" t="str">
        <f t="shared" si="19"/>
        <v>41 Administrative occupations</v>
      </c>
      <c r="B56" s="173">
        <f t="shared" si="52"/>
        <v>8.4983364297737332</v>
      </c>
      <c r="C56" s="173">
        <f t="shared" si="52"/>
        <v>7.8193673819691263</v>
      </c>
      <c r="D56" s="173">
        <f t="shared" si="52"/>
        <v>8.0786898022596692</v>
      </c>
      <c r="E56" s="173">
        <f t="shared" si="52"/>
        <v>8.0141641832883046</v>
      </c>
      <c r="F56" s="173">
        <f t="shared" si="52"/>
        <v>7.3055849172098561</v>
      </c>
      <c r="H56" s="68">
        <f t="shared" si="21"/>
        <v>-3.3252881591297632</v>
      </c>
      <c r="I56" s="69">
        <f t="shared" si="22"/>
        <v>50.589078773605387</v>
      </c>
      <c r="J56" s="69">
        <f t="shared" si="23"/>
        <v>47.263790614475631</v>
      </c>
      <c r="L56" t="str">
        <f t="shared" si="24"/>
        <v>41 Administrative occupations</v>
      </c>
      <c r="M56" s="173">
        <f t="shared" ref="M56:Q56" si="55">M19/M$35*100</f>
        <v>4.1472451253493157</v>
      </c>
      <c r="N56" s="173">
        <f t="shared" si="55"/>
        <v>3.6496756241097814</v>
      </c>
      <c r="O56" s="173">
        <f t="shared" si="55"/>
        <v>4.330610068424356</v>
      </c>
      <c r="P56" s="173">
        <f t="shared" si="55"/>
        <v>4.3652765681443562</v>
      </c>
      <c r="Q56" s="173">
        <f t="shared" si="55"/>
        <v>4.4880844404972784</v>
      </c>
      <c r="S56" s="68">
        <f t="shared" si="26"/>
        <v>11.284724323746881</v>
      </c>
      <c r="T56" s="69">
        <f t="shared" si="27"/>
        <v>39.282199423570667</v>
      </c>
      <c r="U56" s="69">
        <f t="shared" si="28"/>
        <v>50.566923747317546</v>
      </c>
      <c r="W56" t="str">
        <f t="shared" si="29"/>
        <v>41 Administrative occupations</v>
      </c>
      <c r="X56" s="173">
        <f t="shared" ref="X56:AB56" si="56">X19/X$35*100</f>
        <v>13.130400692986143</v>
      </c>
      <c r="Y56" s="173">
        <f t="shared" si="56"/>
        <v>12.113054402389562</v>
      </c>
      <c r="Z56" s="173">
        <f t="shared" si="56"/>
        <v>11.878087718476054</v>
      </c>
      <c r="AA56" s="173">
        <f t="shared" si="56"/>
        <v>11.735282362757195</v>
      </c>
      <c r="AB56" s="173">
        <f t="shared" si="56"/>
        <v>10.187323875142161</v>
      </c>
      <c r="AD56" s="68">
        <f t="shared" si="31"/>
        <v>-8.7248572066200669</v>
      </c>
      <c r="AE56" s="69">
        <f t="shared" si="32"/>
        <v>54.767875734505232</v>
      </c>
      <c r="AF56" s="69">
        <f t="shared" si="33"/>
        <v>46.043018527885174</v>
      </c>
    </row>
    <row r="57" spans="1:32" x14ac:dyDescent="0.2">
      <c r="A57" t="str">
        <f t="shared" si="19"/>
        <v>42 Secretarial and related occupations</v>
      </c>
      <c r="B57" s="173">
        <f t="shared" si="52"/>
        <v>2.6054146671344767</v>
      </c>
      <c r="C57" s="173">
        <f t="shared" si="52"/>
        <v>2.2439443691045886</v>
      </c>
      <c r="D57" s="173">
        <f t="shared" si="52"/>
        <v>2.2084973681611841</v>
      </c>
      <c r="E57" s="173">
        <f t="shared" si="52"/>
        <v>1.9302516310259934</v>
      </c>
      <c r="F57" s="173">
        <f t="shared" si="52"/>
        <v>1.4054583303345132</v>
      </c>
      <c r="H57" s="68">
        <f t="shared" si="21"/>
        <v>-31.966954309319224</v>
      </c>
      <c r="I57" s="69">
        <f t="shared" si="22"/>
        <v>44.380103011098711</v>
      </c>
      <c r="J57" s="69">
        <f t="shared" si="23"/>
        <v>12.413148701779484</v>
      </c>
      <c r="L57" t="str">
        <f t="shared" si="24"/>
        <v>42 Secretarial and related occupations</v>
      </c>
      <c r="M57" s="173">
        <f t="shared" ref="M57:Q57" si="57">M20/M$35*100</f>
        <v>0.22958253370647025</v>
      </c>
      <c r="N57" s="173">
        <f t="shared" si="57"/>
        <v>0.17628906420804749</v>
      </c>
      <c r="O57" s="173">
        <f t="shared" si="57"/>
        <v>0.16706173207816633</v>
      </c>
      <c r="P57" s="173">
        <f t="shared" si="57"/>
        <v>0.15527964558462218</v>
      </c>
      <c r="Q57" s="173">
        <f t="shared" si="57"/>
        <v>0.16532200835056529</v>
      </c>
      <c r="S57" s="68">
        <f t="shared" si="26"/>
        <v>6.2618344194354094</v>
      </c>
      <c r="T57" s="69">
        <f t="shared" si="27"/>
        <v>31.871996021265463</v>
      </c>
      <c r="U57" s="69">
        <f t="shared" si="28"/>
        <v>38.133830440700869</v>
      </c>
      <c r="W57" t="str">
        <f t="shared" si="29"/>
        <v>42 Secretarial and related occupations</v>
      </c>
      <c r="X57" s="173">
        <f t="shared" ref="X57:AB57" si="58">X20/X$35*100</f>
        <v>5.1346668364587833</v>
      </c>
      <c r="Y57" s="173">
        <f t="shared" si="58"/>
        <v>4.373086104486859</v>
      </c>
      <c r="Z57" s="173">
        <f t="shared" si="58"/>
        <v>4.2778840548437911</v>
      </c>
      <c r="AA57" s="173">
        <f t="shared" si="58"/>
        <v>3.740359592603562</v>
      </c>
      <c r="AB57" s="173">
        <f t="shared" si="58"/>
        <v>2.6738695273320143</v>
      </c>
      <c r="AD57" s="68">
        <f t="shared" si="31"/>
        <v>-33.480322031897487</v>
      </c>
      <c r="AE57" s="69">
        <f t="shared" si="32"/>
        <v>44.875262968252464</v>
      </c>
      <c r="AF57" s="69">
        <f t="shared" si="33"/>
        <v>11.394940936354981</v>
      </c>
    </row>
    <row r="58" spans="1:32" x14ac:dyDescent="0.2">
      <c r="A58" t="str">
        <f t="shared" si="19"/>
        <v>51 Skilled agricultural and related trades</v>
      </c>
      <c r="B58" s="173">
        <f t="shared" si="52"/>
        <v>0.8909331448910387</v>
      </c>
      <c r="C58" s="173">
        <f t="shared" si="52"/>
        <v>0.94455486626934504</v>
      </c>
      <c r="D58" s="173">
        <f t="shared" si="52"/>
        <v>0.79535643317832738</v>
      </c>
      <c r="E58" s="173">
        <f t="shared" si="52"/>
        <v>0.80262796727719155</v>
      </c>
      <c r="F58" s="173">
        <f t="shared" si="52"/>
        <v>0.90887691433847817</v>
      </c>
      <c r="H58" s="68">
        <f t="shared" si="21"/>
        <v>22.163678136653974</v>
      </c>
      <c r="I58" s="69">
        <f t="shared" si="22"/>
        <v>61.045000436835693</v>
      </c>
      <c r="J58" s="69">
        <f t="shared" si="23"/>
        <v>83.208678573489664</v>
      </c>
      <c r="L58" t="str">
        <f t="shared" si="24"/>
        <v>51 Skilled agricultural and related trades</v>
      </c>
      <c r="M58" s="173">
        <f t="shared" ref="M58:Q58" si="59">M21/M$35*100</f>
        <v>1.3563712665793446</v>
      </c>
      <c r="N58" s="173">
        <f t="shared" si="59"/>
        <v>1.5851560451356594</v>
      </c>
      <c r="O58" s="173">
        <f t="shared" si="59"/>
        <v>1.186095355609817</v>
      </c>
      <c r="P58" s="173">
        <f t="shared" si="59"/>
        <v>1.1620895348967775</v>
      </c>
      <c r="Q58" s="173">
        <f t="shared" si="59"/>
        <v>1.2745883728944378</v>
      </c>
      <c r="S58" s="68">
        <f t="shared" si="26"/>
        <v>15.391538383092819</v>
      </c>
      <c r="T58" s="69">
        <f t="shared" si="27"/>
        <v>53.951464632743139</v>
      </c>
      <c r="U58" s="69">
        <f t="shared" si="28"/>
        <v>69.343003015835961</v>
      </c>
      <c r="W58" t="str">
        <f t="shared" si="29"/>
        <v>51 Skilled agricultural and related trades</v>
      </c>
      <c r="X58" s="173">
        <f t="shared" ref="X58:AB58" si="60">X21/X$35*100</f>
        <v>0.39543922408619692</v>
      </c>
      <c r="Y58" s="173">
        <f t="shared" si="60"/>
        <v>0.28490395519662387</v>
      </c>
      <c r="Z58" s="173">
        <f t="shared" si="60"/>
        <v>0.39926756818726439</v>
      </c>
      <c r="AA58" s="173">
        <f t="shared" si="60"/>
        <v>0.43605077576868978</v>
      </c>
      <c r="AB58" s="173">
        <f t="shared" si="60"/>
        <v>0.53482730327590533</v>
      </c>
      <c r="AD58" s="68">
        <f t="shared" si="31"/>
        <v>42.556975015801477</v>
      </c>
      <c r="AE58" s="69">
        <f t="shared" si="32"/>
        <v>82.406133969210444</v>
      </c>
      <c r="AF58" s="69">
        <f t="shared" si="33"/>
        <v>124.96310898501193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3.1768711750462426</v>
      </c>
      <c r="C59" s="173">
        <f t="shared" si="52"/>
        <v>3.1097196314482849</v>
      </c>
      <c r="D59" s="173">
        <f t="shared" si="52"/>
        <v>2.7664260686602762</v>
      </c>
      <c r="E59" s="173">
        <f t="shared" si="52"/>
        <v>2.7751180371741486</v>
      </c>
      <c r="F59" s="173">
        <f t="shared" si="52"/>
        <v>2.6156270450763053</v>
      </c>
      <c r="H59" s="68">
        <f t="shared" si="21"/>
        <v>1.0777525127516714</v>
      </c>
      <c r="I59" s="69">
        <f t="shared" si="22"/>
        <v>39.016149488869743</v>
      </c>
      <c r="J59" s="69">
        <f t="shared" si="23"/>
        <v>40.093902001621416</v>
      </c>
      <c r="L59" t="str">
        <f t="shared" si="24"/>
        <v>52 Skilled metal, electrical and electronic trades</v>
      </c>
      <c r="M59" s="173">
        <f t="shared" ref="M59:Q59" si="61">M22/M$35*100</f>
        <v>6.0167409791588709</v>
      </c>
      <c r="N59" s="173">
        <f t="shared" si="61"/>
        <v>5.8896539628568894</v>
      </c>
      <c r="O59" s="173">
        <f t="shared" si="61"/>
        <v>5.3170221781831986</v>
      </c>
      <c r="P59" s="173">
        <f t="shared" si="61"/>
        <v>5.1737867219314557</v>
      </c>
      <c r="Q59" s="173">
        <f t="shared" si="61"/>
        <v>4.7706144579526635</v>
      </c>
      <c r="S59" s="68">
        <f t="shared" si="26"/>
        <v>-3.6549371323195343</v>
      </c>
      <c r="T59" s="69">
        <f t="shared" si="27"/>
        <v>36.689765742540452</v>
      </c>
      <c r="U59" s="69">
        <f t="shared" si="28"/>
        <v>33.03482861022092</v>
      </c>
      <c r="W59" t="str">
        <f t="shared" si="29"/>
        <v>52 Skilled metal, electrical and electronic trades</v>
      </c>
      <c r="X59" s="173">
        <f t="shared" ref="X59:AB59" si="62">X22/X$35*100</f>
        <v>0.15361597044274641</v>
      </c>
      <c r="Y59" s="173">
        <f t="shared" si="62"/>
        <v>0.24711763361663341</v>
      </c>
      <c r="Z59" s="173">
        <f t="shared" si="62"/>
        <v>0.18090755469985387</v>
      </c>
      <c r="AA59" s="173">
        <f t="shared" si="62"/>
        <v>0.32896715756668815</v>
      </c>
      <c r="AB59" s="173">
        <f t="shared" si="62"/>
        <v>0.41150632429281164</v>
      </c>
      <c r="AD59" s="68">
        <f t="shared" si="31"/>
        <v>142.079908484866</v>
      </c>
      <c r="AE59" s="69">
        <f t="shared" si="32"/>
        <v>108.32665756170201</v>
      </c>
      <c r="AF59" s="69">
        <f t="shared" si="33"/>
        <v>250.406566046568</v>
      </c>
    </row>
    <row r="60" spans="1:32" x14ac:dyDescent="0.2">
      <c r="A60" t="str">
        <f t="shared" si="19"/>
        <v>53 Skilled construction and building trades</v>
      </c>
      <c r="B60" s="173">
        <f t="shared" si="52"/>
        <v>2.9176843398648615</v>
      </c>
      <c r="C60" s="173">
        <f t="shared" si="52"/>
        <v>2.7967923856643444</v>
      </c>
      <c r="D60" s="173">
        <f t="shared" si="52"/>
        <v>2.5922740490641618</v>
      </c>
      <c r="E60" s="173">
        <f t="shared" si="52"/>
        <v>2.6024818335572912</v>
      </c>
      <c r="F60" s="173">
        <f t="shared" si="52"/>
        <v>2.304280461403716</v>
      </c>
      <c r="H60" s="68">
        <f t="shared" si="21"/>
        <v>-4.9716363336801122</v>
      </c>
      <c r="I60" s="69">
        <f t="shared" si="22"/>
        <v>41.875520741007257</v>
      </c>
      <c r="J60" s="69">
        <f t="shared" si="23"/>
        <v>36.903884407327141</v>
      </c>
      <c r="L60" t="str">
        <f t="shared" si="24"/>
        <v>53 Skilled construction and building trades</v>
      </c>
      <c r="M60" s="173">
        <f t="shared" ref="M60:Q60" si="63">M23/M$35*100</f>
        <v>5.5699911390785051</v>
      </c>
      <c r="N60" s="173">
        <f t="shared" si="63"/>
        <v>5.4067763003692262</v>
      </c>
      <c r="O60" s="173">
        <f t="shared" si="63"/>
        <v>5.0460676845920158</v>
      </c>
      <c r="P60" s="173">
        <f t="shared" si="63"/>
        <v>5.0875101387491179</v>
      </c>
      <c r="Q60" s="173">
        <f t="shared" si="63"/>
        <v>4.4791383300645036</v>
      </c>
      <c r="S60" s="68">
        <f t="shared" si="26"/>
        <v>-4.6841731296202767</v>
      </c>
      <c r="T60" s="69">
        <f t="shared" si="27"/>
        <v>41.941102902894997</v>
      </c>
      <c r="U60" s="69">
        <f t="shared" si="28"/>
        <v>37.25692977327472</v>
      </c>
      <c r="W60" t="str">
        <f t="shared" si="29"/>
        <v>53 Skilled construction and building trades</v>
      </c>
      <c r="X60" s="173">
        <f t="shared" ref="X60:AB60" si="64">X23/X$35*100</f>
        <v>9.4104074559908268E-2</v>
      </c>
      <c r="Y60" s="173">
        <f t="shared" si="64"/>
        <v>0.10919466649199315</v>
      </c>
      <c r="Z60" s="173">
        <f t="shared" si="64"/>
        <v>0.10488341500482766</v>
      </c>
      <c r="AA60" s="173">
        <f t="shared" si="64"/>
        <v>6.8261825090622147E-2</v>
      </c>
      <c r="AB60" s="173">
        <f t="shared" si="64"/>
        <v>7.9836242179268727E-2</v>
      </c>
      <c r="AD60" s="68">
        <f t="shared" si="31"/>
        <v>-18.991199217039778</v>
      </c>
      <c r="AE60" s="69">
        <f t="shared" si="32"/>
        <v>38.67708271615146</v>
      </c>
      <c r="AF60" s="69">
        <f t="shared" si="33"/>
        <v>19.685883499111682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2.1620373807438567</v>
      </c>
      <c r="C61" s="173">
        <f t="shared" si="52"/>
        <v>1.8512989692441073</v>
      </c>
      <c r="D61" s="173">
        <f t="shared" si="52"/>
        <v>1.7483607495921851</v>
      </c>
      <c r="E61" s="173">
        <f t="shared" si="52"/>
        <v>1.879077905330399</v>
      </c>
      <c r="F61" s="173">
        <f t="shared" si="52"/>
        <v>1.9280591969146843</v>
      </c>
      <c r="H61" s="68">
        <f t="shared" si="21"/>
        <v>17.89303322735498</v>
      </c>
      <c r="I61" s="69">
        <f t="shared" si="22"/>
        <v>48.738207381417759</v>
      </c>
      <c r="J61" s="69">
        <f t="shared" si="23"/>
        <v>66.631240608772728</v>
      </c>
      <c r="L61" t="str">
        <f t="shared" si="24"/>
        <v>54 Textiles, printing and other skilled trades</v>
      </c>
      <c r="M61" s="173">
        <f t="shared" ref="M61:Q61" si="65">M24/M$35*100</f>
        <v>2.6008617591613969</v>
      </c>
      <c r="N61" s="173">
        <f t="shared" si="65"/>
        <v>2.2620120063380957</v>
      </c>
      <c r="O61" s="173">
        <f t="shared" si="65"/>
        <v>1.9581636224299439</v>
      </c>
      <c r="P61" s="173">
        <f t="shared" si="65"/>
        <v>2.094669087605733</v>
      </c>
      <c r="Q61" s="173">
        <f t="shared" si="65"/>
        <v>2.1001106458158754</v>
      </c>
      <c r="S61" s="68">
        <f t="shared" si="26"/>
        <v>15.164019520088869</v>
      </c>
      <c r="T61" s="69">
        <f t="shared" si="27"/>
        <v>36.0229583870276</v>
      </c>
      <c r="U61" s="69">
        <f t="shared" si="28"/>
        <v>51.186977907116471</v>
      </c>
      <c r="W61" t="str">
        <f t="shared" si="29"/>
        <v>54 Textiles, printing and other skilled trades</v>
      </c>
      <c r="X61" s="173">
        <f t="shared" ref="X61:AB61" si="66">X24/X$35*100</f>
        <v>1.6948757932525989</v>
      </c>
      <c r="Y61" s="173">
        <f t="shared" si="66"/>
        <v>1.4283724463988683</v>
      </c>
      <c r="Z61" s="173">
        <f t="shared" si="66"/>
        <v>1.5356852852257141</v>
      </c>
      <c r="AA61" s="173">
        <f t="shared" si="66"/>
        <v>1.6592190463267917</v>
      </c>
      <c r="AB61" s="173">
        <f t="shared" si="66"/>
        <v>1.7520850073217298</v>
      </c>
      <c r="AD61" s="68">
        <f t="shared" si="31"/>
        <v>21.420463448557506</v>
      </c>
      <c r="AE61" s="69">
        <f t="shared" si="32"/>
        <v>65.173505398979827</v>
      </c>
      <c r="AF61" s="69">
        <f t="shared" si="33"/>
        <v>86.593968847537312</v>
      </c>
    </row>
    <row r="62" spans="1:32" x14ac:dyDescent="0.2">
      <c r="A62" t="str">
        <f t="shared" si="19"/>
        <v>61 Caring personal service occupations</v>
      </c>
      <c r="B62" s="173">
        <f t="shared" si="52"/>
        <v>7.1036596414055087</v>
      </c>
      <c r="C62" s="173">
        <f t="shared" si="52"/>
        <v>7.3695191613159778</v>
      </c>
      <c r="D62" s="173">
        <f t="shared" si="52"/>
        <v>7.1688697348325743</v>
      </c>
      <c r="E62" s="173">
        <f t="shared" si="52"/>
        <v>7.2616384893407551</v>
      </c>
      <c r="F62" s="173">
        <f t="shared" si="52"/>
        <v>7.4177997542682288</v>
      </c>
      <c r="H62" s="68">
        <f t="shared" si="21"/>
        <v>10.617347991115217</v>
      </c>
      <c r="I62" s="69">
        <f t="shared" si="22"/>
        <v>58.344715294548223</v>
      </c>
      <c r="J62" s="69">
        <f t="shared" si="23"/>
        <v>68.962063285663461</v>
      </c>
      <c r="L62" t="str">
        <f t="shared" si="24"/>
        <v>61 Caring personal service occupations</v>
      </c>
      <c r="M62" s="173">
        <f t="shared" ref="M62:Q62" si="67">M25/M$35*100</f>
        <v>2.6344579232507335</v>
      </c>
      <c r="N62" s="173">
        <f t="shared" si="67"/>
        <v>2.6331272028316088</v>
      </c>
      <c r="O62" s="173">
        <f t="shared" si="67"/>
        <v>2.6867008318203029</v>
      </c>
      <c r="P62" s="173">
        <f t="shared" si="67"/>
        <v>3.1178723484939881</v>
      </c>
      <c r="Q62" s="173">
        <f t="shared" si="67"/>
        <v>3.4647387722242442</v>
      </c>
      <c r="S62" s="68">
        <f t="shared" si="26"/>
        <v>38.476093258590652</v>
      </c>
      <c r="T62" s="69">
        <f t="shared" si="27"/>
        <v>54.80903528638148</v>
      </c>
      <c r="U62" s="69">
        <f t="shared" si="28"/>
        <v>93.285128544972125</v>
      </c>
      <c r="W62" t="str">
        <f t="shared" si="29"/>
        <v>61 Caring personal service occupations</v>
      </c>
      <c r="X62" s="173">
        <f t="shared" ref="X62:AB62" si="68">X25/X$35*100</f>
        <v>11.861461331915141</v>
      </c>
      <c r="Y62" s="173">
        <f t="shared" si="68"/>
        <v>12.24675850099529</v>
      </c>
      <c r="Z62" s="173">
        <f t="shared" si="68"/>
        <v>11.712407866239614</v>
      </c>
      <c r="AA62" s="173">
        <f t="shared" si="68"/>
        <v>11.487431428037279</v>
      </c>
      <c r="AB62" s="173">
        <f t="shared" si="68"/>
        <v>11.460989783584566</v>
      </c>
      <c r="AD62" s="68">
        <f t="shared" si="31"/>
        <v>4.1393526175471651</v>
      </c>
      <c r="AE62" s="69">
        <f t="shared" si="32"/>
        <v>59.166867136471332</v>
      </c>
      <c r="AF62" s="69">
        <f t="shared" si="33"/>
        <v>63.3062197540185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2.5327580455344596</v>
      </c>
      <c r="C63" s="173">
        <f t="shared" si="52"/>
        <v>2.5564032848251426</v>
      </c>
      <c r="D63" s="173">
        <f t="shared" si="52"/>
        <v>2.4085543952729704</v>
      </c>
      <c r="E63" s="173">
        <f t="shared" si="52"/>
        <v>2.2124641976841013</v>
      </c>
      <c r="F63" s="173">
        <f t="shared" si="52"/>
        <v>2.1433800595431913</v>
      </c>
      <c r="H63" s="68">
        <f t="shared" si="21"/>
        <v>-4.8647304614384659</v>
      </c>
      <c r="I63" s="69">
        <f t="shared" si="22"/>
        <v>48.256128354767391</v>
      </c>
      <c r="J63" s="69">
        <f t="shared" si="23"/>
        <v>43.391397893328929</v>
      </c>
      <c r="L63" t="str">
        <f t="shared" si="24"/>
        <v>62 Leisure, travel and related personal service occupations</v>
      </c>
      <c r="M63" s="173">
        <f t="shared" ref="M63:Q63" si="69">M26/M$35*100</f>
        <v>1.4541161165592027</v>
      </c>
      <c r="N63" s="173">
        <f t="shared" si="69"/>
        <v>1.5635025636080813</v>
      </c>
      <c r="O63" s="173">
        <f t="shared" si="69"/>
        <v>1.4167790574208809</v>
      </c>
      <c r="P63" s="173">
        <f t="shared" si="69"/>
        <v>1.3717877369825893</v>
      </c>
      <c r="Q63" s="173">
        <f t="shared" si="69"/>
        <v>1.4627285285537002</v>
      </c>
      <c r="S63" s="68">
        <f t="shared" si="26"/>
        <v>10.862640806484588</v>
      </c>
      <c r="T63" s="69">
        <f t="shared" si="27"/>
        <v>45.263930934591393</v>
      </c>
      <c r="U63" s="69">
        <f t="shared" si="28"/>
        <v>56.126571741075978</v>
      </c>
      <c r="W63" t="str">
        <f t="shared" si="29"/>
        <v>62 Leisure, travel and related personal service occupations</v>
      </c>
      <c r="X63" s="173">
        <f t="shared" ref="X63:AB63" si="70">X26/X$35*100</f>
        <v>3.6810535839269272</v>
      </c>
      <c r="Y63" s="173">
        <f t="shared" si="70"/>
        <v>3.5788301659537525</v>
      </c>
      <c r="Z63" s="173">
        <f t="shared" si="70"/>
        <v>3.41390898204271</v>
      </c>
      <c r="AA63" s="173">
        <f t="shared" si="70"/>
        <v>3.0697820410686893</v>
      </c>
      <c r="AB63" s="173">
        <f t="shared" si="70"/>
        <v>2.8395503174866081</v>
      </c>
      <c r="AD63" s="68">
        <f t="shared" si="31"/>
        <v>-11.480986272300703</v>
      </c>
      <c r="AE63" s="69">
        <f t="shared" si="32"/>
        <v>49.514898382589102</v>
      </c>
      <c r="AF63" s="69">
        <f t="shared" si="33"/>
        <v>38.033912110288398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0.10236072905846375</v>
      </c>
      <c r="C64" s="173">
        <f t="shared" si="52"/>
        <v>7.9319210133593651E-2</v>
      </c>
      <c r="D64" s="173">
        <f t="shared" si="52"/>
        <v>9.9758322305248628E-2</v>
      </c>
      <c r="E64" s="173">
        <f t="shared" si="52"/>
        <v>7.1363635723794797E-2</v>
      </c>
      <c r="F64" s="173">
        <f t="shared" si="52"/>
        <v>7.3908746635387823E-2</v>
      </c>
      <c r="H64" s="68">
        <f t="shared" si="21"/>
        <v>-20.796289700690458</v>
      </c>
      <c r="I64" s="69">
        <f t="shared" si="22"/>
        <v>37.698050527373141</v>
      </c>
      <c r="J64" s="69">
        <f t="shared" si="23"/>
        <v>16.901760826682676</v>
      </c>
      <c r="L64" t="str">
        <f t="shared" si="24"/>
        <v>63 Community and civil enforcement occupations</v>
      </c>
      <c r="M64" s="173">
        <f t="shared" ref="M64:Q64" si="71">M27/M$35*100</f>
        <v>0.15208514552863306</v>
      </c>
      <c r="N64" s="173">
        <f t="shared" si="71"/>
        <v>0.10413894876009312</v>
      </c>
      <c r="O64" s="173">
        <f t="shared" si="71"/>
        <v>0.15264719916570829</v>
      </c>
      <c r="P64" s="173">
        <f t="shared" si="71"/>
        <v>8.1626650765808106E-2</v>
      </c>
      <c r="Q64" s="173">
        <f t="shared" si="71"/>
        <v>8.8875896361801585E-2</v>
      </c>
      <c r="S64" s="68">
        <f t="shared" si="26"/>
        <v>-37.480028693634978</v>
      </c>
      <c r="T64" s="69">
        <f t="shared" si="27"/>
        <v>24.886639159013747</v>
      </c>
      <c r="U64" s="69">
        <f t="shared" si="28"/>
        <v>-12.593389534621233</v>
      </c>
      <c r="W64" t="str">
        <f t="shared" si="29"/>
        <v>63 Community and civil enforcement occupations</v>
      </c>
      <c r="X64" s="173">
        <f t="shared" ref="X64:AB64" si="72">X27/X$35*100</f>
        <v>4.9425344249058686E-2</v>
      </c>
      <c r="Y64" s="173">
        <f t="shared" si="72"/>
        <v>5.3761400161198999E-2</v>
      </c>
      <c r="Z64" s="173">
        <f t="shared" si="72"/>
        <v>4.6145298355773419E-2</v>
      </c>
      <c r="AA64" s="173">
        <f t="shared" si="72"/>
        <v>6.0897461953328791E-2</v>
      </c>
      <c r="AB64" s="173">
        <f t="shared" si="72"/>
        <v>5.8600348708819514E-2</v>
      </c>
      <c r="AD64" s="68">
        <f t="shared" si="31"/>
        <v>35.148639397325034</v>
      </c>
      <c r="AE64" s="69">
        <f t="shared" si="32"/>
        <v>80.658054933548456</v>
      </c>
      <c r="AF64" s="69">
        <f t="shared" si="33"/>
        <v>115.80669433087347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6.1127469867347282</v>
      </c>
      <c r="C65" s="173">
        <f t="shared" si="73"/>
        <v>5.443048236456562</v>
      </c>
      <c r="D65" s="173">
        <f t="shared" si="73"/>
        <v>5.5003246023138699</v>
      </c>
      <c r="E65" s="173">
        <f t="shared" si="73"/>
        <v>5.318947918469612</v>
      </c>
      <c r="F65" s="173">
        <f t="shared" si="73"/>
        <v>4.9774037020894228</v>
      </c>
      <c r="H65" s="68">
        <f t="shared" si="21"/>
        <v>-3.2583763194437094</v>
      </c>
      <c r="I65" s="69">
        <f t="shared" si="22"/>
        <v>43.500154986648006</v>
      </c>
      <c r="J65" s="69">
        <f t="shared" si="23"/>
        <v>40.241778667204301</v>
      </c>
      <c r="L65" t="str">
        <f t="shared" si="24"/>
        <v>71 Sales occupations</v>
      </c>
      <c r="M65" s="173">
        <f t="shared" ref="M65:Q65" si="74">M28/M$35*100</f>
        <v>5.0741190635831384</v>
      </c>
      <c r="N65" s="173">
        <f t="shared" si="74"/>
        <v>4.8023733345542325</v>
      </c>
      <c r="O65" s="173">
        <f t="shared" si="74"/>
        <v>4.8870041174865504</v>
      </c>
      <c r="P65" s="173">
        <f t="shared" si="74"/>
        <v>4.7757339676387138</v>
      </c>
      <c r="Q65" s="173">
        <f t="shared" si="74"/>
        <v>4.6149387393261074</v>
      </c>
      <c r="S65" s="68">
        <f t="shared" si="26"/>
        <v>1.4020772456643544</v>
      </c>
      <c r="T65" s="69">
        <f t="shared" si="27"/>
        <v>33.689441919260545</v>
      </c>
      <c r="U65" s="69">
        <f t="shared" si="28"/>
        <v>35.091519164924904</v>
      </c>
      <c r="W65" t="str">
        <f t="shared" si="29"/>
        <v>71 Sales occupations</v>
      </c>
      <c r="X65" s="173">
        <f t="shared" ref="X65:AB65" si="75">X28/X$35*100</f>
        <v>7.2184446034942438</v>
      </c>
      <c r="Y65" s="173">
        <f t="shared" si="75"/>
        <v>6.1027750628873534</v>
      </c>
      <c r="Z65" s="173">
        <f t="shared" si="75"/>
        <v>6.1220425852558504</v>
      </c>
      <c r="AA65" s="173">
        <f t="shared" si="75"/>
        <v>5.8729149136131937</v>
      </c>
      <c r="AB65" s="173">
        <f t="shared" si="75"/>
        <v>5.3481327978655733</v>
      </c>
      <c r="AD65" s="68">
        <f t="shared" si="31"/>
        <v>-7.0295844623074961</v>
      </c>
      <c r="AE65" s="69">
        <f t="shared" si="32"/>
        <v>51.438918991084336</v>
      </c>
      <c r="AF65" s="69">
        <f t="shared" si="33"/>
        <v>44.409334528776846</v>
      </c>
    </row>
    <row r="66" spans="1:32" x14ac:dyDescent="0.2">
      <c r="A66" t="str">
        <f t="shared" si="19"/>
        <v>72 Customer service occupations</v>
      </c>
      <c r="B66" s="173">
        <f t="shared" si="73"/>
        <v>1.5301106642859159</v>
      </c>
      <c r="C66" s="173">
        <f t="shared" si="73"/>
        <v>1.506965742155477</v>
      </c>
      <c r="D66" s="173">
        <f t="shared" si="73"/>
        <v>1.5518280044417354</v>
      </c>
      <c r="E66" s="173">
        <f t="shared" si="73"/>
        <v>1.6762653532878948</v>
      </c>
      <c r="F66" s="173">
        <f t="shared" si="73"/>
        <v>1.7843177201938547</v>
      </c>
      <c r="H66" s="68">
        <f t="shared" si="21"/>
        <v>22.921380616588188</v>
      </c>
      <c r="I66" s="69">
        <f t="shared" si="22"/>
        <v>51.521088571471431</v>
      </c>
      <c r="J66" s="69">
        <f t="shared" si="23"/>
        <v>74.442469188059619</v>
      </c>
      <c r="L66" t="str">
        <f t="shared" si="24"/>
        <v>72 Customer service occupations</v>
      </c>
      <c r="M66" s="173">
        <f t="shared" ref="M66:Q66" si="76">M29/M$35*100</f>
        <v>1.057958421215714</v>
      </c>
      <c r="N66" s="173">
        <f t="shared" si="76"/>
        <v>0.9040906935872437</v>
      </c>
      <c r="O66" s="173">
        <f t="shared" si="76"/>
        <v>1.0613098037943782</v>
      </c>
      <c r="P66" s="173">
        <f t="shared" si="76"/>
        <v>1.2852457094350775</v>
      </c>
      <c r="Q66" s="173">
        <f t="shared" si="76"/>
        <v>1.4492200575199934</v>
      </c>
      <c r="S66" s="68">
        <f t="shared" si="26"/>
        <v>46.627616974308047</v>
      </c>
      <c r="T66" s="69">
        <f t="shared" si="27"/>
        <v>43.808749349459532</v>
      </c>
      <c r="U66" s="69">
        <f t="shared" si="28"/>
        <v>90.436366323767572</v>
      </c>
      <c r="W66" t="str">
        <f t="shared" si="29"/>
        <v>72 Customer service occupations</v>
      </c>
      <c r="X66" s="173">
        <f t="shared" ref="X66:AB66" si="77">X29/X$35*100</f>
        <v>2.0327522727709342</v>
      </c>
      <c r="Y66" s="173">
        <f t="shared" si="77"/>
        <v>2.1277686506903111</v>
      </c>
      <c r="Z66" s="173">
        <f t="shared" si="77"/>
        <v>2.0490623115408351</v>
      </c>
      <c r="AA66" s="173">
        <f t="shared" si="77"/>
        <v>2.0750253203615188</v>
      </c>
      <c r="AB66" s="173">
        <f t="shared" si="77"/>
        <v>2.1270555465831764</v>
      </c>
      <c r="AD66" s="68">
        <f t="shared" si="31"/>
        <v>10.474641702566505</v>
      </c>
      <c r="AE66" s="69">
        <f t="shared" si="32"/>
        <v>55.570380549507959</v>
      </c>
      <c r="AF66" s="69">
        <f t="shared" si="33"/>
        <v>66.045022252074475</v>
      </c>
    </row>
    <row r="67" spans="1:32" x14ac:dyDescent="0.2">
      <c r="A67" t="str">
        <f t="shared" si="19"/>
        <v>81 Process, plant and machine operatives</v>
      </c>
      <c r="B67" s="173">
        <f t="shared" si="73"/>
        <v>1.3782232960382557</v>
      </c>
      <c r="C67" s="173">
        <f t="shared" si="73"/>
        <v>1.3347385063645516</v>
      </c>
      <c r="D67" s="173">
        <f t="shared" si="73"/>
        <v>1.2053587627502591</v>
      </c>
      <c r="E67" s="173">
        <f t="shared" si="73"/>
        <v>1.2678695147874337</v>
      </c>
      <c r="F67" s="173">
        <f t="shared" si="73"/>
        <v>1.1754072148788415</v>
      </c>
      <c r="H67" s="68">
        <f t="shared" si="21"/>
        <v>4.2487481596306305</v>
      </c>
      <c r="I67" s="69">
        <f t="shared" si="22"/>
        <v>40.329113272644577</v>
      </c>
      <c r="J67" s="69">
        <f t="shared" si="23"/>
        <v>44.577861432275213</v>
      </c>
      <c r="L67" t="str">
        <f t="shared" si="24"/>
        <v>81 Process, plant and machine operatives</v>
      </c>
      <c r="M67" s="173">
        <f t="shared" ref="M67:Q67" si="78">M30/M$35*100</f>
        <v>2.2287228046125351</v>
      </c>
      <c r="N67" s="173">
        <f t="shared" si="78"/>
        <v>2.1994070686529685</v>
      </c>
      <c r="O67" s="173">
        <f t="shared" si="78"/>
        <v>2.0049539950181985</v>
      </c>
      <c r="P67" s="173">
        <f t="shared" si="78"/>
        <v>2.0607866379586355</v>
      </c>
      <c r="Q67" s="173">
        <f t="shared" si="78"/>
        <v>1.8976373350546614</v>
      </c>
      <c r="S67" s="68">
        <f t="shared" si="26"/>
        <v>1.6324560008050852</v>
      </c>
      <c r="T67" s="69">
        <f t="shared" si="27"/>
        <v>37.476747834513041</v>
      </c>
      <c r="U67" s="69">
        <f t="shared" si="28"/>
        <v>39.109203835318127</v>
      </c>
      <c r="W67" t="str">
        <f t="shared" si="29"/>
        <v>81 Process, plant and machine operatives</v>
      </c>
      <c r="X67" s="173">
        <f t="shared" ref="X67:AB67" si="79">X30/X$35*100</f>
        <v>0.47280253974645331</v>
      </c>
      <c r="Y67" s="173">
        <f t="shared" si="79"/>
        <v>0.44435705889530097</v>
      </c>
      <c r="Z67" s="173">
        <f t="shared" si="79"/>
        <v>0.39481558463417232</v>
      </c>
      <c r="AA67" s="173">
        <f t="shared" si="79"/>
        <v>0.45925641593535449</v>
      </c>
      <c r="AB67" s="173">
        <f t="shared" si="79"/>
        <v>0.43671038373182602</v>
      </c>
      <c r="AD67" s="68">
        <f t="shared" si="31"/>
        <v>17.716723831142687</v>
      </c>
      <c r="AE67" s="69">
        <f t="shared" si="32"/>
        <v>55.012331351874991</v>
      </c>
      <c r="AF67" s="69">
        <f t="shared" si="33"/>
        <v>72.729055183017664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2.8052508693905476</v>
      </c>
      <c r="C68" s="173">
        <f t="shared" si="73"/>
        <v>2.9287352096270718</v>
      </c>
      <c r="D68" s="173">
        <f t="shared" si="73"/>
        <v>2.4975838567968904</v>
      </c>
      <c r="E68" s="173">
        <f t="shared" si="73"/>
        <v>2.4822171077584416</v>
      </c>
      <c r="F68" s="173">
        <f t="shared" si="73"/>
        <v>2.348672519132236</v>
      </c>
      <c r="H68" s="68">
        <f t="shared" si="21"/>
        <v>0.53128031523871255</v>
      </c>
      <c r="I68" s="69">
        <f t="shared" si="22"/>
        <v>53.1349570127324</v>
      </c>
      <c r="J68" s="69">
        <f t="shared" si="23"/>
        <v>53.66623732797111</v>
      </c>
      <c r="L68" t="str">
        <f t="shared" si="24"/>
        <v>82 Transport and mobile machine drivers and operatives</v>
      </c>
      <c r="M68" s="173">
        <f t="shared" ref="M68:Q68" si="80">M31/M$35*100</f>
        <v>4.9046751565243554</v>
      </c>
      <c r="N68" s="173">
        <f t="shared" si="80"/>
        <v>5.2589917126214782</v>
      </c>
      <c r="O68" s="173">
        <f t="shared" si="80"/>
        <v>4.5171565294109257</v>
      </c>
      <c r="P68" s="173">
        <f t="shared" si="80"/>
        <v>4.355271016894009</v>
      </c>
      <c r="Q68" s="173">
        <f t="shared" si="80"/>
        <v>4.0366651288655584</v>
      </c>
      <c r="S68" s="68">
        <f t="shared" si="26"/>
        <v>-4.0419974527322573</v>
      </c>
      <c r="T68" s="69">
        <f t="shared" si="27"/>
        <v>50.677612608419153</v>
      </c>
      <c r="U68" s="69">
        <f t="shared" si="28"/>
        <v>46.635615155686892</v>
      </c>
      <c r="W68" t="str">
        <f t="shared" si="29"/>
        <v>82 Transport and mobile machine drivers and operatives</v>
      </c>
      <c r="X68" s="173">
        <f t="shared" ref="X68:AB68" si="81">X31/X$35*100</f>
        <v>0.57025566166779318</v>
      </c>
      <c r="Y68" s="173">
        <f t="shared" si="81"/>
        <v>0.52918323260178401</v>
      </c>
      <c r="Z68" s="173">
        <f t="shared" si="81"/>
        <v>0.45035947821474787</v>
      </c>
      <c r="AA68" s="173">
        <f t="shared" si="81"/>
        <v>0.57208566838972796</v>
      </c>
      <c r="AB68" s="173">
        <f t="shared" si="81"/>
        <v>0.62219399521517582</v>
      </c>
      <c r="AD68" s="68">
        <f t="shared" si="31"/>
        <v>47.029826210641154</v>
      </c>
      <c r="AE68" s="69">
        <f t="shared" si="32"/>
        <v>78.119868789798318</v>
      </c>
      <c r="AF68" s="69">
        <f t="shared" si="33"/>
        <v>125.14969500043946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1.2404409632294302</v>
      </c>
      <c r="C69" s="173">
        <f t="shared" si="73"/>
        <v>1.067822728566203</v>
      </c>
      <c r="D69" s="173">
        <f t="shared" si="73"/>
        <v>0.96583504427080225</v>
      </c>
      <c r="E69" s="173">
        <f t="shared" si="73"/>
        <v>1.7432527949315677</v>
      </c>
      <c r="F69" s="173">
        <f t="shared" si="73"/>
        <v>1.8915126750834128</v>
      </c>
      <c r="H69" s="68">
        <f t="shared" si="21"/>
        <v>109.36550186177799</v>
      </c>
      <c r="I69" s="69">
        <f t="shared" si="22"/>
        <v>79.385481357758209</v>
      </c>
      <c r="J69" s="69">
        <f t="shared" si="23"/>
        <v>188.75098321953618</v>
      </c>
      <c r="L69" t="str">
        <f t="shared" si="24"/>
        <v>91 Elementary trades and related occupations</v>
      </c>
      <c r="M69" s="173">
        <f t="shared" ref="M69:Q70" si="82">M32/M$35*100</f>
        <v>1.9480707572777787</v>
      </c>
      <c r="N69" s="173">
        <f t="shared" si="82"/>
        <v>1.756858147930793</v>
      </c>
      <c r="O69" s="173">
        <f t="shared" si="82"/>
        <v>1.607947667120736</v>
      </c>
      <c r="P69" s="173">
        <f t="shared" si="82"/>
        <v>2.1713358702605738</v>
      </c>
      <c r="Q69" s="173">
        <f t="shared" si="82"/>
        <v>2.2800435728311124</v>
      </c>
      <c r="S69" s="68">
        <f t="shared" si="26"/>
        <v>52.263165017176782</v>
      </c>
      <c r="T69" s="69">
        <f t="shared" si="27"/>
        <v>46.094372724864101</v>
      </c>
      <c r="U69" s="69">
        <f t="shared" si="28"/>
        <v>98.357537742040904</v>
      </c>
      <c r="W69" t="str">
        <f t="shared" si="29"/>
        <v>91 Elementary trades and related occupations</v>
      </c>
      <c r="X69" s="173">
        <f t="shared" ref="X69:AB70" si="83">X32/X$35*100</f>
        <v>0.48711577392285693</v>
      </c>
      <c r="Y69" s="173">
        <f t="shared" si="83"/>
        <v>0.35829727475794454</v>
      </c>
      <c r="Z69" s="173">
        <f t="shared" si="83"/>
        <v>0.31493070538795465</v>
      </c>
      <c r="AA69" s="173">
        <f t="shared" si="83"/>
        <v>1.3066957172845359</v>
      </c>
      <c r="AB69" s="173">
        <f t="shared" si="83"/>
        <v>1.4941233459052536</v>
      </c>
      <c r="AD69" s="68">
        <f t="shared" si="31"/>
        <v>404.90582553901538</v>
      </c>
      <c r="AE69" s="69">
        <f t="shared" si="32"/>
        <v>251.68779969746447</v>
      </c>
      <c r="AF69" s="69">
        <f t="shared" si="33"/>
        <v>656.59362523647985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9.7410429877369573</v>
      </c>
      <c r="C70" s="173">
        <f t="shared" si="73"/>
        <v>9.1360560875130901</v>
      </c>
      <c r="D70" s="173">
        <f t="shared" si="73"/>
        <v>8.4969563237849481</v>
      </c>
      <c r="E70" s="173">
        <f t="shared" si="73"/>
        <v>7.4596395490790375</v>
      </c>
      <c r="F70" s="173">
        <f t="shared" si="73"/>
        <v>6.6572621944069406</v>
      </c>
      <c r="H70" s="68">
        <f t="shared" si="21"/>
        <v>-16.241073635070386</v>
      </c>
      <c r="I70" s="69">
        <f t="shared" si="22"/>
        <v>42.803296939352151</v>
      </c>
      <c r="J70" s="69">
        <f t="shared" si="23"/>
        <v>26.562223304281762</v>
      </c>
      <c r="L70" t="str">
        <f t="shared" si="24"/>
        <v>92 Elementary administration and service occupations</v>
      </c>
      <c r="M70" s="173">
        <f t="shared" si="82"/>
        <v>8.9140361305185287</v>
      </c>
      <c r="N70" s="173">
        <f t="shared" si="82"/>
        <v>8.3243493346711706</v>
      </c>
      <c r="O70" s="173">
        <f t="shared" si="82"/>
        <v>7.8875537945648455</v>
      </c>
      <c r="P70" s="173">
        <f t="shared" si="82"/>
        <v>7.3761659654138834</v>
      </c>
      <c r="Q70" s="173">
        <f t="shared" si="82"/>
        <v>6.4964344590873457</v>
      </c>
      <c r="S70" s="68">
        <f t="shared" si="26"/>
        <v>-11.55845039440999</v>
      </c>
      <c r="T70" s="69">
        <f t="shared" si="27"/>
        <v>36.799365693925331</v>
      </c>
      <c r="U70" s="69">
        <f t="shared" si="28"/>
        <v>25.240915299515343</v>
      </c>
      <c r="W70" t="str">
        <f t="shared" si="29"/>
        <v>92 Elementary administration and service occupations</v>
      </c>
      <c r="X70" s="173">
        <f t="shared" si="83"/>
        <v>10.621454048028363</v>
      </c>
      <c r="Y70" s="173">
        <f t="shared" si="83"/>
        <v>9.9719007857442943</v>
      </c>
      <c r="Z70" s="173">
        <f t="shared" si="83"/>
        <v>9.1147027070206743</v>
      </c>
      <c r="AA70" s="173">
        <f t="shared" si="83"/>
        <v>7.5447655114114065</v>
      </c>
      <c r="AB70" s="173">
        <f t="shared" si="83"/>
        <v>6.821756771858543</v>
      </c>
      <c r="AD70" s="68">
        <f t="shared" si="31"/>
        <v>-20.348738484563818</v>
      </c>
      <c r="AE70" s="69">
        <f t="shared" si="32"/>
        <v>48.070032285785061</v>
      </c>
      <c r="AF70" s="69">
        <f t="shared" si="33"/>
        <v>27.721293801221243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6.9051989041161335</v>
      </c>
      <c r="I72" s="67">
        <f>IF(D35&gt;0,I35/D35*100,0)</f>
        <v>49.732030101486174</v>
      </c>
      <c r="J72" s="67">
        <f>IF(D35&gt;0,(J35/D35)*100,0)</f>
        <v>56.637229005602293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7.3800535635308293</v>
      </c>
      <c r="T72" s="67">
        <f t="shared" ref="T72" si="85">IF(O35&gt;0,T35/O35*100,0)</f>
        <v>41.479759207276302</v>
      </c>
      <c r="U72" s="67">
        <f t="shared" ref="U72" si="86">IF(O35&gt;0,(U35/O35)*100,0)</f>
        <v>48.85981277080716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6.4238426012606782</v>
      </c>
      <c r="AE72" s="67">
        <f t="shared" ref="AE72" si="88">IF(Z35&gt;0,AE35/Z35*100,0)</f>
        <v>58.097289932133009</v>
      </c>
      <c r="AF72" s="67">
        <f t="shared" ref="AF72" si="89">IF(Z35&gt;0,(AF35/Z35)*100,0)</f>
        <v>64.521132533393697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Enterprise M3 LEP (including all of Surrey)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Enterprise M3 LEP (including all of Surrey)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Enterprise M3 LEP (including all of Surrey)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3.8048005941763829</v>
      </c>
      <c r="C82" s="18">
        <f t="shared" ref="B82:E107" si="96">IF(AND(D$6-C$6 &lt;&gt; 0,C8&lt;&gt;0,D8&lt;&gt;0),(EXP(LN(D8/C8)/(D$6-C$6))-1)*100,0)</f>
        <v>0.62723290522803676</v>
      </c>
      <c r="D82" s="18">
        <f t="shared" si="96"/>
        <v>-1.7051466424392592</v>
      </c>
      <c r="E82" s="18">
        <f t="shared" si="96"/>
        <v>0.82089476572064779</v>
      </c>
      <c r="F82" s="18">
        <f t="shared" ref="F82:F107" si="97">IF(AND(F$6-D$6 &lt;&gt; 0,D8&lt;&gt;0,F8&lt;&gt;0),(EXP(LN(F8/D8)/(F$6-D$6))-1)*100,0)</f>
        <v>-2.8250731059165091E-2</v>
      </c>
      <c r="H82" s="18">
        <f t="shared" ref="H82:H107" si="98">IF($F$6-$D$6 &lt;&gt; 0,(EXP(LN(1+(H45/100))/($F$6-$D$6))-1)*100,0)</f>
        <v>-2.8250731059165091E-2</v>
      </c>
      <c r="I82" s="18">
        <f t="shared" ref="I82:I107" si="99">IF(D8&gt;0,((1+(I8/D8))^(1/($F$6-$D$6))-1)*100,0)</f>
        <v>2.6826185810721936</v>
      </c>
      <c r="J82" s="18">
        <f t="shared" ref="J82:J107" si="100">IF($F$6-$D$6 &lt;&gt; 0,(EXP(LN(1+(J45/100))/($F$6-$D$6))-1)*100,0)</f>
        <v>2.6631295222057982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2.6201136111949186</v>
      </c>
      <c r="N82" s="18">
        <f t="shared" si="102"/>
        <v>1.7742989925784158E-2</v>
      </c>
      <c r="O82" s="18">
        <f t="shared" si="102"/>
        <v>-2.6813011355616978</v>
      </c>
      <c r="P82" s="18">
        <f t="shared" si="102"/>
        <v>0.38747974765040993</v>
      </c>
      <c r="Q82" s="18">
        <f t="shared" ref="Q82:Q107" si="103">IF(AND(Q$6-O$6 &lt;&gt; 0,O8&lt;&gt;0,Q8&lt;&gt;0),(EXP(LN(Q8/O8)/(Q$6-O$6))-1)*100,0)</f>
        <v>-0.64605133143638138</v>
      </c>
      <c r="S82" s="18">
        <f t="shared" ref="S82:S107" si="104">IF($F$6-$D$6 &lt;&gt; 0,(EXP(LN(1+(S45/100))/($F$6-$D$6))-1)*100,0)</f>
        <v>-0.64605133143638138</v>
      </c>
      <c r="T82" s="18">
        <f t="shared" ref="T82:T107" si="105">IF(O8&gt;0,((1+(T8/O8))^(1/($F$6-$D$6))-1)*100,0)</f>
        <v>2.348561332963417</v>
      </c>
      <c r="U82" s="18">
        <f t="shared" ref="U82:U107" si="106">IF($F$6-$D$6 &lt;&gt; 0,(EXP(LN(1+(U45/100))/($F$6-$D$6))-1)*100,0)</f>
        <v>1.8880767968256773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6.2016218054844474</v>
      </c>
      <c r="Y82" s="18">
        <f t="shared" si="108"/>
        <v>1.75926195010081</v>
      </c>
      <c r="Z82" s="18">
        <f t="shared" si="108"/>
        <v>-1.7149822568718331E-2</v>
      </c>
      <c r="AA82" s="18">
        <f t="shared" si="108"/>
        <v>1.4792638929129742</v>
      </c>
      <c r="AB82" s="18">
        <f t="shared" ref="AB82:AB107" si="109">IF(AND(AB$6-Z$6 &lt;&gt; 0,Z8&lt;&gt;0,AB8&lt;&gt;0),(EXP(LN(AB8/Z8)/(AB$6-Z$6))-1)*100,0)</f>
        <v>0.97798724430107065</v>
      </c>
      <c r="AD82" s="18">
        <f t="shared" ref="AD82:AD107" si="110">IF($F$6-$D$6 &lt;&gt; 0,(EXP(LN(1+(AD45/100))/($F$6-$D$6))-1)*100,0)</f>
        <v>0.97798724430107065</v>
      </c>
      <c r="AE82" s="18">
        <f t="shared" ref="AE82:AE107" si="111">IF(Z8&gt;0,((1+(AE8/Z8))^(1/($F$6-$D$6))-1)*100,0)</f>
        <v>3.2558144694055269</v>
      </c>
      <c r="AF82" s="18">
        <f t="shared" ref="AF82:AF107" si="112">IF($F$6-$D$6 &lt;&gt; 0,(EXP(LN(1+(AF45/100))/($F$6-$D$6))-1)*100,0)</f>
        <v>3.8963530226213017</v>
      </c>
    </row>
    <row r="83" spans="1:32" x14ac:dyDescent="0.2">
      <c r="A83" t="str">
        <f t="shared" si="95"/>
        <v>12 Other managers and proprietors</v>
      </c>
      <c r="B83" s="18">
        <f t="shared" si="96"/>
        <v>0.92489926384340393</v>
      </c>
      <c r="C83" s="18">
        <f t="shared" si="96"/>
        <v>-1.412799164589873</v>
      </c>
      <c r="D83" s="18">
        <f t="shared" si="96"/>
        <v>1.0889994992623331</v>
      </c>
      <c r="E83" s="18">
        <f t="shared" si="96"/>
        <v>1.2106674675194329</v>
      </c>
      <c r="F83" s="18">
        <f t="shared" si="97"/>
        <v>1.1700952161028511</v>
      </c>
      <c r="H83" s="18">
        <f t="shared" si="98"/>
        <v>1.1700952161028511</v>
      </c>
      <c r="I83" s="18">
        <f t="shared" si="99"/>
        <v>3.2682486345551487</v>
      </c>
      <c r="J83" s="18">
        <f t="shared" si="100"/>
        <v>4.0370730542185651</v>
      </c>
      <c r="L83" t="str">
        <f t="shared" si="101"/>
        <v>12 Other managers and proprietors</v>
      </c>
      <c r="M83" s="18">
        <f t="shared" si="102"/>
        <v>0.62724078927234306</v>
      </c>
      <c r="N83" s="18">
        <f t="shared" si="102"/>
        <v>-6.142511233258996</v>
      </c>
      <c r="O83" s="18">
        <f t="shared" si="102"/>
        <v>2.6497937025277363</v>
      </c>
      <c r="P83" s="18">
        <f t="shared" si="102"/>
        <v>1.1157386554173199</v>
      </c>
      <c r="Q83" s="18">
        <f t="shared" si="103"/>
        <v>1.6245259624858566</v>
      </c>
      <c r="S83" s="18">
        <f t="shared" si="104"/>
        <v>1.6245259624858566</v>
      </c>
      <c r="T83" s="18">
        <f t="shared" si="105"/>
        <v>3.1581687111528423</v>
      </c>
      <c r="U83" s="18">
        <f t="shared" si="106"/>
        <v>4.2525882824767436</v>
      </c>
      <c r="W83" t="str">
        <f t="shared" si="107"/>
        <v>12 Other managers and proprietors</v>
      </c>
      <c r="X83" s="18">
        <f t="shared" si="108"/>
        <v>1.3182069950118169</v>
      </c>
      <c r="Y83" s="18">
        <f t="shared" si="108"/>
        <v>4.7307713145052999</v>
      </c>
      <c r="Z83" s="18">
        <f t="shared" si="108"/>
        <v>-0.85846205269223264</v>
      </c>
      <c r="AA83" s="18">
        <f t="shared" si="108"/>
        <v>1.3408472690821016</v>
      </c>
      <c r="AB83" s="18">
        <f t="shared" si="109"/>
        <v>0.60237598882133536</v>
      </c>
      <c r="AD83" s="18">
        <f t="shared" si="110"/>
        <v>0.60237598882133536</v>
      </c>
      <c r="AE83" s="18">
        <f t="shared" si="111"/>
        <v>3.3943544305211182</v>
      </c>
      <c r="AF83" s="18">
        <f t="shared" si="112"/>
        <v>3.7780610083580024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2.4451108786138098</v>
      </c>
      <c r="C84" s="18">
        <f t="shared" si="96"/>
        <v>2.7806714966329249</v>
      </c>
      <c r="D84" s="18">
        <f t="shared" si="96"/>
        <v>4.2321822260848352</v>
      </c>
      <c r="E84" s="18">
        <f t="shared" si="96"/>
        <v>1.2551986685558347</v>
      </c>
      <c r="F84" s="18">
        <f t="shared" si="97"/>
        <v>2.2379572437938533</v>
      </c>
      <c r="H84" s="18">
        <f t="shared" si="98"/>
        <v>2.2379572437938311</v>
      </c>
      <c r="I84" s="18">
        <f t="shared" si="99"/>
        <v>2.6288496486534862</v>
      </c>
      <c r="J84" s="18">
        <f t="shared" si="100"/>
        <v>4.2596933575641316</v>
      </c>
      <c r="L84" t="str">
        <f t="shared" si="101"/>
        <v>21 Science, research, engineering and technology professionals</v>
      </c>
      <c r="M84" s="18">
        <f t="shared" si="102"/>
        <v>2.5098798257138233</v>
      </c>
      <c r="N84" s="18">
        <f t="shared" si="102"/>
        <v>-1.280456625168358</v>
      </c>
      <c r="O84" s="18">
        <f t="shared" si="102"/>
        <v>3.5383596345985868</v>
      </c>
      <c r="P84" s="18">
        <f t="shared" si="102"/>
        <v>1.0635616083320087</v>
      </c>
      <c r="Q84" s="18">
        <f t="shared" si="103"/>
        <v>1.8818508947869184</v>
      </c>
      <c r="S84" s="18">
        <f t="shared" si="104"/>
        <v>1.8818508947869184</v>
      </c>
      <c r="T84" s="18">
        <f t="shared" si="105"/>
        <v>2.2636597994452723</v>
      </c>
      <c r="U84" s="18">
        <f t="shared" si="106"/>
        <v>3.6883973154088867</v>
      </c>
      <c r="W84" t="str">
        <f t="shared" si="107"/>
        <v>21 Science, research, engineering and technology professionals</v>
      </c>
      <c r="X84" s="18">
        <f t="shared" si="108"/>
        <v>2.1973120713152161</v>
      </c>
      <c r="Y84" s="18">
        <f t="shared" si="108"/>
        <v>18.43722536316794</v>
      </c>
      <c r="Z84" s="18">
        <f t="shared" si="108"/>
        <v>6.3448302703742909</v>
      </c>
      <c r="AA84" s="18">
        <f t="shared" si="108"/>
        <v>1.7770875934513874</v>
      </c>
      <c r="AB84" s="18">
        <f t="shared" si="109"/>
        <v>3.2774422121907065</v>
      </c>
      <c r="AD84" s="18">
        <f t="shared" si="110"/>
        <v>3.2774422121907065</v>
      </c>
      <c r="AE84" s="18">
        <f t="shared" si="111"/>
        <v>3.6927800784893439</v>
      </c>
      <c r="AF84" s="18">
        <f t="shared" si="112"/>
        <v>5.846088762186552</v>
      </c>
    </row>
    <row r="85" spans="1:32" x14ac:dyDescent="0.2">
      <c r="A85" t="str">
        <f t="shared" si="95"/>
        <v>22 Health professionals</v>
      </c>
      <c r="B85" s="18">
        <f t="shared" si="96"/>
        <v>5.6086615253794658</v>
      </c>
      <c r="C85" s="18">
        <f t="shared" si="96"/>
        <v>-1.0539500132404567</v>
      </c>
      <c r="D85" s="18">
        <f t="shared" si="96"/>
        <v>-0.5219516416018033</v>
      </c>
      <c r="E85" s="18">
        <f t="shared" si="96"/>
        <v>0.31122960892153717</v>
      </c>
      <c r="F85" s="18">
        <f t="shared" si="97"/>
        <v>3.2730027285921004E-2</v>
      </c>
      <c r="H85" s="18">
        <f t="shared" si="98"/>
        <v>3.2730027285921004E-2</v>
      </c>
      <c r="I85" s="18">
        <f t="shared" si="99"/>
        <v>2.8572974184573052</v>
      </c>
      <c r="J85" s="18">
        <f t="shared" si="100"/>
        <v>2.8793773342198348</v>
      </c>
      <c r="L85" t="str">
        <f t="shared" si="101"/>
        <v>22 Health professionals</v>
      </c>
      <c r="M85" s="18">
        <f t="shared" si="102"/>
        <v>5.0560267450626917</v>
      </c>
      <c r="N85" s="18">
        <f t="shared" si="102"/>
        <v>8.7314285014469704</v>
      </c>
      <c r="O85" s="18">
        <f t="shared" si="102"/>
        <v>-0.30955748144013695</v>
      </c>
      <c r="P85" s="18">
        <f t="shared" si="102"/>
        <v>0.41642972455755434</v>
      </c>
      <c r="Q85" s="18">
        <f t="shared" si="103"/>
        <v>0.1738484446884403</v>
      </c>
      <c r="S85" s="18">
        <f t="shared" si="104"/>
        <v>0.1738484446884403</v>
      </c>
      <c r="T85" s="18">
        <f t="shared" si="105"/>
        <v>2.1279332380960581</v>
      </c>
      <c r="U85" s="18">
        <f t="shared" si="106"/>
        <v>2.2578213636550659</v>
      </c>
      <c r="W85" t="str">
        <f t="shared" si="107"/>
        <v>22 Health professionals</v>
      </c>
      <c r="X85" s="18">
        <f t="shared" si="108"/>
        <v>5.757765293154482</v>
      </c>
      <c r="Y85" s="18">
        <f t="shared" si="108"/>
        <v>-3.6504771611645004</v>
      </c>
      <c r="Z85" s="18">
        <f t="shared" si="108"/>
        <v>-0.5859069015882068</v>
      </c>
      <c r="AA85" s="18">
        <f t="shared" si="108"/>
        <v>0.27908994184733249</v>
      </c>
      <c r="AB85" s="18">
        <f t="shared" si="109"/>
        <v>-1.007537646398049E-2</v>
      </c>
      <c r="AD85" s="18">
        <f t="shared" si="110"/>
        <v>-1.007537646398049E-2</v>
      </c>
      <c r="AE85" s="18">
        <f t="shared" si="111"/>
        <v>3.0623037418143984</v>
      </c>
      <c r="AF85" s="18">
        <f t="shared" si="112"/>
        <v>3.0557005801224779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2.7408303073989781</v>
      </c>
      <c r="C86" s="18">
        <f t="shared" si="96"/>
        <v>0.5588110250220657</v>
      </c>
      <c r="D86" s="18">
        <f t="shared" si="96"/>
        <v>-0.62285788330235237</v>
      </c>
      <c r="E86" s="18">
        <f t="shared" si="96"/>
        <v>0.62196132888958644</v>
      </c>
      <c r="F86" s="18">
        <f t="shared" si="97"/>
        <v>0.20529862588392067</v>
      </c>
      <c r="H86" s="18">
        <f t="shared" si="98"/>
        <v>0.20529862588392067</v>
      </c>
      <c r="I86" s="18">
        <f t="shared" si="99"/>
        <v>2.7911535918079711</v>
      </c>
      <c r="J86" s="18">
        <f t="shared" si="100"/>
        <v>2.9314682366359923</v>
      </c>
      <c r="L86" t="str">
        <f t="shared" si="101"/>
        <v>23 Teaching and other educational professionals</v>
      </c>
      <c r="M86" s="18">
        <f t="shared" si="102"/>
        <v>1.2979043456087025</v>
      </c>
      <c r="N86" s="18">
        <f t="shared" si="102"/>
        <v>5.5698593653182638</v>
      </c>
      <c r="O86" s="18">
        <f t="shared" si="102"/>
        <v>4.0808563550731591E-2</v>
      </c>
      <c r="P86" s="18">
        <f t="shared" si="102"/>
        <v>0.58944476924802647</v>
      </c>
      <c r="Q86" s="18">
        <f t="shared" si="103"/>
        <v>0.40623253637048773</v>
      </c>
      <c r="S86" s="18">
        <f t="shared" si="104"/>
        <v>0.40623253637048773</v>
      </c>
      <c r="T86" s="18">
        <f t="shared" si="105"/>
        <v>2.448815612405153</v>
      </c>
      <c r="U86" s="18">
        <f t="shared" si="106"/>
        <v>2.7408160616893218</v>
      </c>
      <c r="W86" t="str">
        <f t="shared" si="107"/>
        <v>23 Teaching and other educational professionals</v>
      </c>
      <c r="X86" s="18">
        <f t="shared" si="108"/>
        <v>3.3849889609722572</v>
      </c>
      <c r="Y86" s="18">
        <f t="shared" si="108"/>
        <v>-1.5668359181494784</v>
      </c>
      <c r="Z86" s="18">
        <f t="shared" si="108"/>
        <v>-0.9307528710333357</v>
      </c>
      <c r="AA86" s="18">
        <f t="shared" si="108"/>
        <v>0.63746108096462972</v>
      </c>
      <c r="AB86" s="18">
        <f t="shared" si="109"/>
        <v>0.11198410239969814</v>
      </c>
      <c r="AD86" s="18">
        <f t="shared" si="110"/>
        <v>0.11198410239969814</v>
      </c>
      <c r="AE86" s="18">
        <f t="shared" si="111"/>
        <v>2.9417656841907558</v>
      </c>
      <c r="AF86" s="18">
        <f t="shared" si="112"/>
        <v>3.0165947235775814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3.2484650173305152</v>
      </c>
      <c r="C87" s="18">
        <f t="shared" si="96"/>
        <v>4.9638625945122694</v>
      </c>
      <c r="D87" s="18">
        <f t="shared" si="96"/>
        <v>0.990402835177151</v>
      </c>
      <c r="E87" s="18">
        <f t="shared" si="96"/>
        <v>0.87944529943910776</v>
      </c>
      <c r="F87" s="18">
        <f t="shared" si="97"/>
        <v>0.91641759269285306</v>
      </c>
      <c r="H87" s="18">
        <f t="shared" si="98"/>
        <v>0.91641759269285306</v>
      </c>
      <c r="I87" s="18">
        <f t="shared" si="99"/>
        <v>2.792636373747337</v>
      </c>
      <c r="J87" s="18">
        <f t="shared" si="100"/>
        <v>3.4291030758936802</v>
      </c>
      <c r="L87" t="str">
        <f t="shared" si="101"/>
        <v>24 Business, media and public service professionals</v>
      </c>
      <c r="M87" s="18">
        <f t="shared" si="102"/>
        <v>1.7714521254846849</v>
      </c>
      <c r="N87" s="18">
        <f t="shared" si="102"/>
        <v>4.1489533219962071</v>
      </c>
      <c r="O87" s="18">
        <f t="shared" si="102"/>
        <v>1.1610796097824228</v>
      </c>
      <c r="P87" s="18">
        <f t="shared" si="102"/>
        <v>0.69221735199440637</v>
      </c>
      <c r="Q87" s="18">
        <f t="shared" si="103"/>
        <v>0.84826281843339846</v>
      </c>
      <c r="S87" s="18">
        <f t="shared" si="104"/>
        <v>0.84826281843339846</v>
      </c>
      <c r="T87" s="18">
        <f t="shared" si="105"/>
        <v>2.5240970120297135</v>
      </c>
      <c r="U87" s="18">
        <f t="shared" si="106"/>
        <v>3.1333271862819201</v>
      </c>
      <c r="W87" t="str">
        <f t="shared" si="107"/>
        <v>24 Business, media and public service professionals</v>
      </c>
      <c r="X87" s="18">
        <f t="shared" si="108"/>
        <v>5.2980708352675876</v>
      </c>
      <c r="Y87" s="18">
        <f t="shared" si="108"/>
        <v>6.0024851079216068</v>
      </c>
      <c r="Z87" s="18">
        <f t="shared" si="108"/>
        <v>0.77503441489850111</v>
      </c>
      <c r="AA87" s="18">
        <f t="shared" si="108"/>
        <v>1.1139698860271663</v>
      </c>
      <c r="AB87" s="18">
        <f t="shared" si="109"/>
        <v>1.0008649248743007</v>
      </c>
      <c r="AD87" s="18">
        <f t="shared" si="110"/>
        <v>1.0008649248743007</v>
      </c>
      <c r="AE87" s="18">
        <f t="shared" si="111"/>
        <v>3.1156295275035051</v>
      </c>
      <c r="AF87" s="18">
        <f t="shared" si="112"/>
        <v>3.7835326620660137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3.1486891519373117</v>
      </c>
      <c r="C88" s="18">
        <f t="shared" si="96"/>
        <v>7.0587001771938995</v>
      </c>
      <c r="D88" s="18">
        <f t="shared" si="96"/>
        <v>-1.112630996263364</v>
      </c>
      <c r="E88" s="18">
        <f t="shared" si="96"/>
        <v>0.84096694512181269</v>
      </c>
      <c r="F88" s="18">
        <f t="shared" si="97"/>
        <v>0.18551653735610074</v>
      </c>
      <c r="H88" s="18">
        <f t="shared" si="98"/>
        <v>0.18551653735610074</v>
      </c>
      <c r="I88" s="18">
        <f t="shared" si="99"/>
        <v>2.2984480782140881</v>
      </c>
      <c r="J88" s="18">
        <f t="shared" si="100"/>
        <v>2.4339153294699489</v>
      </c>
      <c r="L88" t="str">
        <f t="shared" si="101"/>
        <v>31 Science, engineering and technology associate professionals</v>
      </c>
      <c r="M88" s="18">
        <f t="shared" si="102"/>
        <v>4.1657058734175578</v>
      </c>
      <c r="N88" s="18">
        <f t="shared" si="102"/>
        <v>2.52185599597754</v>
      </c>
      <c r="O88" s="18">
        <f t="shared" si="102"/>
        <v>-2.3190371455117487</v>
      </c>
      <c r="P88" s="18">
        <f t="shared" si="102"/>
        <v>0.41618938737251199</v>
      </c>
      <c r="Q88" s="18">
        <f t="shared" si="103"/>
        <v>-0.50395866917045673</v>
      </c>
      <c r="S88" s="18">
        <f t="shared" si="104"/>
        <v>-0.50395866917045673</v>
      </c>
      <c r="T88" s="18">
        <f t="shared" si="105"/>
        <v>1.9401974594550175</v>
      </c>
      <c r="U88" s="18">
        <f t="shared" si="106"/>
        <v>1.5585627590350759</v>
      </c>
      <c r="W88" t="str">
        <f t="shared" si="107"/>
        <v>31 Science, engineering and technology associate professionals</v>
      </c>
      <c r="X88" s="18">
        <f t="shared" si="108"/>
        <v>0.78182718836370402</v>
      </c>
      <c r="Y88" s="18">
        <f t="shared" si="108"/>
        <v>18.529010297058779</v>
      </c>
      <c r="Z88" s="18">
        <f t="shared" si="108"/>
        <v>1.337511508308431</v>
      </c>
      <c r="AA88" s="18">
        <f t="shared" si="108"/>
        <v>1.5749530288519331</v>
      </c>
      <c r="AB88" s="18">
        <f t="shared" si="109"/>
        <v>1.4957441036674624</v>
      </c>
      <c r="AD88" s="18">
        <f t="shared" si="110"/>
        <v>1.4957441036674624</v>
      </c>
      <c r="AE88" s="18">
        <f t="shared" si="111"/>
        <v>3.0256377269086698</v>
      </c>
      <c r="AF88" s="18">
        <f t="shared" si="112"/>
        <v>4.0471909313442023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4.4826975230013888</v>
      </c>
      <c r="C89" s="18">
        <f t="shared" si="96"/>
        <v>1.3503630011805878</v>
      </c>
      <c r="D89" s="18">
        <f t="shared" si="96"/>
        <v>9.055866023389525</v>
      </c>
      <c r="E89" s="18">
        <f t="shared" si="96"/>
        <v>1.2975087200642221</v>
      </c>
      <c r="F89" s="18">
        <f t="shared" si="97"/>
        <v>3.820277815174733</v>
      </c>
      <c r="H89" s="18">
        <f t="shared" si="98"/>
        <v>3.820277815174733</v>
      </c>
      <c r="I89" s="18">
        <f t="shared" si="99"/>
        <v>4.379709075506133</v>
      </c>
      <c r="J89" s="18">
        <f t="shared" si="100"/>
        <v>6.7314193300734182</v>
      </c>
      <c r="L89" t="str">
        <f t="shared" si="101"/>
        <v>32 Health and social care associate professionals</v>
      </c>
      <c r="M89" s="18">
        <f t="shared" si="102"/>
        <v>1.3792618187839389</v>
      </c>
      <c r="N89" s="18">
        <f t="shared" si="102"/>
        <v>13.649656612613125</v>
      </c>
      <c r="O89" s="18">
        <f t="shared" si="102"/>
        <v>5.6798124516121984</v>
      </c>
      <c r="P89" s="18">
        <f t="shared" si="102"/>
        <v>0.96754065529502942</v>
      </c>
      <c r="Q89" s="18">
        <f>IF(AND(Q$6-O$6 &lt;&gt; 0,O15&lt;&gt;0,Q15&lt;&gt;0),(EXP(LN(Q15/O15)/(Q$6-O$6))-1)*100,0)</f>
        <v>2.5144761018462081</v>
      </c>
      <c r="S89" s="18">
        <f t="shared" si="104"/>
        <v>2.5144761018462081</v>
      </c>
      <c r="T89" s="18">
        <f t="shared" si="105"/>
        <v>3.2503073713417097</v>
      </c>
      <c r="U89" s="18">
        <f t="shared" si="106"/>
        <v>4.9600837918564178</v>
      </c>
      <c r="W89" t="str">
        <f t="shared" si="107"/>
        <v>32 Health and social care associate professionals</v>
      </c>
      <c r="X89" s="18">
        <f t="shared" si="108"/>
        <v>5.2304540115392539</v>
      </c>
      <c r="Y89" s="18">
        <f t="shared" si="108"/>
        <v>-1.3478973772455549</v>
      </c>
      <c r="Z89" s="18">
        <f t="shared" si="108"/>
        <v>9.8463522460128452</v>
      </c>
      <c r="AA89" s="18">
        <f t="shared" si="108"/>
        <v>1.3650405832999146</v>
      </c>
      <c r="AB89" s="18">
        <f t="shared" si="109"/>
        <v>4.1167681582282789</v>
      </c>
      <c r="AD89" s="18">
        <f t="shared" si="110"/>
        <v>4.1167681582282789</v>
      </c>
      <c r="AE89" s="18">
        <f t="shared" si="111"/>
        <v>4.6399203340669937</v>
      </c>
      <c r="AF89" s="18">
        <f t="shared" si="112"/>
        <v>7.1205600011160497</v>
      </c>
    </row>
    <row r="90" spans="1:32" x14ac:dyDescent="0.2">
      <c r="A90" t="str">
        <f t="shared" si="95"/>
        <v>33 Protective service occupations</v>
      </c>
      <c r="B90" s="18">
        <f t="shared" si="96"/>
        <v>-1.4892891206611636</v>
      </c>
      <c r="C90" s="18">
        <f t="shared" si="96"/>
        <v>4.5972207315944091</v>
      </c>
      <c r="D90" s="18">
        <f t="shared" si="96"/>
        <v>-2.7973770785204577</v>
      </c>
      <c r="E90" s="18">
        <f t="shared" si="96"/>
        <v>0.67163447749671867</v>
      </c>
      <c r="F90" s="18">
        <f t="shared" si="97"/>
        <v>-0.49824491714757224</v>
      </c>
      <c r="H90" s="18">
        <f t="shared" si="98"/>
        <v>-0.49824491714757224</v>
      </c>
      <c r="I90" s="18">
        <f t="shared" si="99"/>
        <v>1.7896554046602287</v>
      </c>
      <c r="J90" s="18">
        <f t="shared" si="100"/>
        <v>1.4041912536151058</v>
      </c>
      <c r="L90" t="str">
        <f t="shared" si="101"/>
        <v>33 Protective service occupations</v>
      </c>
      <c r="M90" s="18">
        <f t="shared" si="102"/>
        <v>-2.3926377312774472</v>
      </c>
      <c r="N90" s="18">
        <f t="shared" si="102"/>
        <v>2.8966517089952015</v>
      </c>
      <c r="O90" s="18">
        <f t="shared" si="102"/>
        <v>-3.0312663655957639</v>
      </c>
      <c r="P90" s="18">
        <f t="shared" si="102"/>
        <v>-6.4442514297613496E-2</v>
      </c>
      <c r="Q90" s="18">
        <f t="shared" si="103"/>
        <v>-1.0633348251317343</v>
      </c>
      <c r="S90" s="18">
        <f t="shared" si="104"/>
        <v>-1.0633348251317343</v>
      </c>
      <c r="T90" s="18">
        <f t="shared" si="105"/>
        <v>1.4557333297597452</v>
      </c>
      <c r="U90" s="18">
        <f t="shared" si="106"/>
        <v>0.60024517753651807</v>
      </c>
      <c r="W90" t="str">
        <f t="shared" si="107"/>
        <v>33 Protective service occupations</v>
      </c>
      <c r="X90" s="18">
        <f t="shared" si="108"/>
        <v>1.6281965163485124</v>
      </c>
      <c r="Y90" s="18">
        <f t="shared" si="108"/>
        <v>9.9055107505559459</v>
      </c>
      <c r="Z90" s="18">
        <f t="shared" si="108"/>
        <v>-2.126462342365143</v>
      </c>
      <c r="AA90" s="18">
        <f t="shared" si="108"/>
        <v>2.5016864796458815</v>
      </c>
      <c r="AB90" s="18">
        <f t="shared" si="109"/>
        <v>0.93515076881305337</v>
      </c>
      <c r="AD90" s="18">
        <f t="shared" si="110"/>
        <v>0.93515076881305337</v>
      </c>
      <c r="AE90" s="18">
        <f t="shared" si="111"/>
        <v>2.6860039292241344</v>
      </c>
      <c r="AF90" s="18">
        <f t="shared" si="112"/>
        <v>3.3448201360521068</v>
      </c>
    </row>
    <row r="91" spans="1:32" x14ac:dyDescent="0.2">
      <c r="A91" t="str">
        <f t="shared" si="95"/>
        <v>34 Culture, media and sports occupations</v>
      </c>
      <c r="B91" s="18">
        <f t="shared" si="96"/>
        <v>-1.5749310112927017</v>
      </c>
      <c r="C91" s="18">
        <f t="shared" si="96"/>
        <v>4.0628056434033999</v>
      </c>
      <c r="D91" s="18">
        <f t="shared" si="96"/>
        <v>-1.6320124548695913</v>
      </c>
      <c r="E91" s="18">
        <f t="shared" si="96"/>
        <v>0.82539214539525396</v>
      </c>
      <c r="F91" s="18">
        <f t="shared" si="97"/>
        <v>-4.8921300713766769E-4</v>
      </c>
      <c r="H91" s="18">
        <f t="shared" si="98"/>
        <v>-4.8921300713766769E-4</v>
      </c>
      <c r="I91" s="18">
        <f t="shared" si="99"/>
        <v>2.4816243602940213</v>
      </c>
      <c r="J91" s="18">
        <f t="shared" si="100"/>
        <v>2.4812772644505543</v>
      </c>
      <c r="L91" t="str">
        <f t="shared" si="101"/>
        <v>34 Culture, media and sports occupations</v>
      </c>
      <c r="M91" s="18">
        <f t="shared" si="102"/>
        <v>-3.065031546076602</v>
      </c>
      <c r="N91" s="18">
        <f t="shared" si="102"/>
        <v>-0.23764045042492521</v>
      </c>
      <c r="O91" s="18">
        <f t="shared" si="102"/>
        <v>-1.7639415200105479</v>
      </c>
      <c r="P91" s="18">
        <f t="shared" si="102"/>
        <v>1.0658695363837012</v>
      </c>
      <c r="Q91" s="18">
        <f t="shared" si="103"/>
        <v>0.11365587559639678</v>
      </c>
      <c r="S91" s="18">
        <f t="shared" si="104"/>
        <v>0.11365587559639678</v>
      </c>
      <c r="T91" s="18">
        <f t="shared" si="105"/>
        <v>2.176133919259815</v>
      </c>
      <c r="U91" s="18">
        <f t="shared" si="106"/>
        <v>2.260399256509027</v>
      </c>
      <c r="W91" t="str">
        <f t="shared" si="107"/>
        <v>34 Culture, media and sports occupations</v>
      </c>
      <c r="X91" s="18">
        <f t="shared" si="108"/>
        <v>0.1451367632713696</v>
      </c>
      <c r="Y91" s="18">
        <f t="shared" si="108"/>
        <v>8.6388299484368538</v>
      </c>
      <c r="Z91" s="18">
        <f>IF(AND(AA$6-Z$6 &lt;&gt; 0,Z17&lt;&gt;0,AA17&lt;&gt;0),(EXP(LN(AA17/Z17)/(AA$6-Z$6))-1)*100,0)</f>
        <v>-1.5037794842835961</v>
      </c>
      <c r="AA91" s="18">
        <f t="shared" si="108"/>
        <v>0.58850554678884226</v>
      </c>
      <c r="AB91" s="18">
        <f t="shared" si="109"/>
        <v>-0.11381506821528387</v>
      </c>
      <c r="AD91" s="18">
        <f t="shared" si="110"/>
        <v>-0.11381506821528387</v>
      </c>
      <c r="AE91" s="18">
        <f t="shared" si="111"/>
        <v>2.7682998923730828</v>
      </c>
      <c r="AF91" s="18">
        <f t="shared" si="112"/>
        <v>2.6908529698507433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1.1120376304385671</v>
      </c>
      <c r="C92" s="18">
        <f t="shared" si="96"/>
        <v>1.309125193811389</v>
      </c>
      <c r="D92" s="18">
        <f t="shared" si="96"/>
        <v>0.3932306661116991</v>
      </c>
      <c r="E92" s="18">
        <f t="shared" si="96"/>
        <v>0.5023738479126072</v>
      </c>
      <c r="F92" s="18">
        <f t="shared" si="97"/>
        <v>0.4659796097062241</v>
      </c>
      <c r="H92" s="18">
        <f t="shared" si="98"/>
        <v>0.4659796097062241</v>
      </c>
      <c r="I92" s="18">
        <f t="shared" si="99"/>
        <v>2.6321073342872481</v>
      </c>
      <c r="J92" s="18">
        <f t="shared" si="100"/>
        <v>2.9593746233554263</v>
      </c>
      <c r="L92" t="str">
        <f t="shared" si="101"/>
        <v>35 Business and public service associate professionals</v>
      </c>
      <c r="M92" s="18">
        <f t="shared" si="102"/>
        <v>0.33196786922908839</v>
      </c>
      <c r="N92" s="18">
        <f t="shared" si="102"/>
        <v>2.778846098747989</v>
      </c>
      <c r="O92" s="18">
        <f t="shared" si="102"/>
        <v>0.11814382188366501</v>
      </c>
      <c r="P92" s="18">
        <f t="shared" si="102"/>
        <v>0.19599147513613691</v>
      </c>
      <c r="Q92" s="18">
        <f t="shared" si="103"/>
        <v>0.17003553403547311</v>
      </c>
      <c r="S92" s="18">
        <f t="shared" si="104"/>
        <v>0.17003553403547311</v>
      </c>
      <c r="T92" s="18">
        <f t="shared" si="105"/>
        <v>2.2216300802493594</v>
      </c>
      <c r="U92" s="18">
        <f t="shared" si="106"/>
        <v>2.3470547676127218</v>
      </c>
      <c r="W92" t="str">
        <f t="shared" si="107"/>
        <v>35 Business and public service associate professionals</v>
      </c>
      <c r="X92" s="18">
        <f t="shared" si="108"/>
        <v>1.9517348003757151</v>
      </c>
      <c r="Y92" s="18">
        <f t="shared" si="108"/>
        <v>-0.2108558718635023</v>
      </c>
      <c r="Z92" s="18">
        <f t="shared" si="108"/>
        <v>0.68296954566802182</v>
      </c>
      <c r="AA92" s="18">
        <f t="shared" si="108"/>
        <v>0.81105567980410687</v>
      </c>
      <c r="AB92" s="18">
        <f t="shared" si="109"/>
        <v>0.76834220668868802</v>
      </c>
      <c r="AD92" s="18">
        <f t="shared" si="110"/>
        <v>0.76834220668868802</v>
      </c>
      <c r="AE92" s="18">
        <f t="shared" si="111"/>
        <v>3.0454500892771685</v>
      </c>
      <c r="AF92" s="18">
        <f t="shared" si="112"/>
        <v>3.5599849200645517</v>
      </c>
    </row>
    <row r="93" spans="1:32" x14ac:dyDescent="0.2">
      <c r="A93" t="str">
        <f t="shared" si="95"/>
        <v>41 Administrative occupations</v>
      </c>
      <c r="B93" s="18">
        <f t="shared" si="96"/>
        <v>-0.89193514087831938</v>
      </c>
      <c r="C93" s="18">
        <f t="shared" si="96"/>
        <v>1.0292069605940535</v>
      </c>
      <c r="D93" s="18">
        <f t="shared" si="96"/>
        <v>0.40531178032532367</v>
      </c>
      <c r="E93" s="18">
        <f t="shared" si="96"/>
        <v>-0.53897190080248736</v>
      </c>
      <c r="F93" s="18">
        <f t="shared" si="97"/>
        <v>-0.22520156790756252</v>
      </c>
      <c r="H93" s="18">
        <f t="shared" si="98"/>
        <v>-0.22520156790756252</v>
      </c>
      <c r="I93" s="18">
        <f t="shared" si="99"/>
        <v>2.7668153708673593</v>
      </c>
      <c r="J93" s="18">
        <f t="shared" si="100"/>
        <v>2.6139482918811296</v>
      </c>
      <c r="L93" t="str">
        <f t="shared" si="101"/>
        <v>41 Administrative occupations</v>
      </c>
      <c r="M93" s="18">
        <f t="shared" si="102"/>
        <v>-2.3868225622710626</v>
      </c>
      <c r="N93" s="18">
        <f t="shared" si="102"/>
        <v>15.132724584467795</v>
      </c>
      <c r="O93" s="18">
        <f t="shared" si="102"/>
        <v>0.78695003008080189</v>
      </c>
      <c r="P93" s="18">
        <f t="shared" si="102"/>
        <v>0.67958203706246501</v>
      </c>
      <c r="Q93" s="18">
        <f t="shared" si="103"/>
        <v>0.71535865329708237</v>
      </c>
      <c r="S93" s="18">
        <f t="shared" si="104"/>
        <v>0.71535865329708237</v>
      </c>
      <c r="T93" s="18">
        <f t="shared" si="105"/>
        <v>2.2334556983116149</v>
      </c>
      <c r="U93" s="18">
        <f t="shared" si="106"/>
        <v>2.7658073483077583</v>
      </c>
      <c r="W93" t="str">
        <f t="shared" si="107"/>
        <v>41 Administrative occupations</v>
      </c>
      <c r="X93" s="18">
        <f t="shared" si="108"/>
        <v>-0.40415558505719762</v>
      </c>
      <c r="Y93" s="18">
        <f t="shared" si="108"/>
        <v>-3.3465629524964902</v>
      </c>
      <c r="Z93" s="18">
        <f t="shared" si="108"/>
        <v>0.2627855313293459</v>
      </c>
      <c r="AA93" s="18">
        <f t="shared" si="108"/>
        <v>-1.0387051758488419</v>
      </c>
      <c r="AB93" s="18">
        <f t="shared" si="109"/>
        <v>-0.60676300644464387</v>
      </c>
      <c r="AD93" s="18">
        <f t="shared" si="110"/>
        <v>-0.60676300644464387</v>
      </c>
      <c r="AE93" s="18">
        <f t="shared" si="111"/>
        <v>2.9545128795692044</v>
      </c>
      <c r="AF93" s="18">
        <f t="shared" si="112"/>
        <v>2.5570185011170254</v>
      </c>
    </row>
    <row r="94" spans="1:32" x14ac:dyDescent="0.2">
      <c r="A94" t="str">
        <f t="shared" si="95"/>
        <v>42 Secretarial and related occupations</v>
      </c>
      <c r="B94" s="18">
        <f t="shared" si="96"/>
        <v>-2.5159912930124873</v>
      </c>
      <c r="C94" s="18">
        <f t="shared" si="96"/>
        <v>-3.7584897126843653</v>
      </c>
      <c r="D94" s="18">
        <f t="shared" si="96"/>
        <v>-2.1058731882949155</v>
      </c>
      <c r="E94" s="18">
        <f t="shared" si="96"/>
        <v>-2.7490902037140663</v>
      </c>
      <c r="F94" s="18">
        <f t="shared" si="97"/>
        <v>-2.535155495316499</v>
      </c>
      <c r="H94" s="18">
        <f t="shared" si="98"/>
        <v>-2.535155495316499</v>
      </c>
      <c r="I94" s="18">
        <f t="shared" si="99"/>
        <v>2.4787508870155017</v>
      </c>
      <c r="J94" s="18">
        <f t="shared" si="100"/>
        <v>0.78312199101888691</v>
      </c>
      <c r="L94" t="str">
        <f t="shared" si="101"/>
        <v>42 Secretarial and related occupations</v>
      </c>
      <c r="M94" s="18">
        <f t="shared" si="102"/>
        <v>-5.6577039967501852</v>
      </c>
      <c r="N94" s="18">
        <f t="shared" si="102"/>
        <v>-8.0491866127652472</v>
      </c>
      <c r="O94" s="18">
        <f t="shared" si="102"/>
        <v>-0.83480353335415591</v>
      </c>
      <c r="P94" s="18">
        <f t="shared" si="102"/>
        <v>1.0318004767622124</v>
      </c>
      <c r="Q94" s="18">
        <f t="shared" si="103"/>
        <v>0.40572751042418087</v>
      </c>
      <c r="S94" s="18">
        <f t="shared" si="104"/>
        <v>0.40572751042418087</v>
      </c>
      <c r="T94" s="18">
        <f t="shared" si="105"/>
        <v>1.8615245634177713</v>
      </c>
      <c r="U94" s="18">
        <f t="shared" si="106"/>
        <v>2.1770446314340663</v>
      </c>
      <c r="W94" t="str">
        <f t="shared" si="107"/>
        <v>42 Secretarial and related occupations</v>
      </c>
      <c r="X94" s="18">
        <f t="shared" si="108"/>
        <v>-2.3738335906536179</v>
      </c>
      <c r="Y94" s="18">
        <f t="shared" si="108"/>
        <v>-3.5803783552705415</v>
      </c>
      <c r="Z94" s="18">
        <f t="shared" si="108"/>
        <v>-2.1575694955234481</v>
      </c>
      <c r="AA94" s="18">
        <f t="shared" si="108"/>
        <v>-2.9419866641618775</v>
      </c>
      <c r="AB94" s="18">
        <f t="shared" si="109"/>
        <v>-2.6812155303195362</v>
      </c>
      <c r="AD94" s="18">
        <f t="shared" si="110"/>
        <v>-2.6812155303195362</v>
      </c>
      <c r="AE94" s="18">
        <f t="shared" si="111"/>
        <v>2.5021439257703948</v>
      </c>
      <c r="AF94" s="18">
        <f t="shared" si="112"/>
        <v>0.72200549453664831</v>
      </c>
    </row>
    <row r="95" spans="1:32" x14ac:dyDescent="0.2">
      <c r="A95" t="str">
        <f t="shared" si="95"/>
        <v>51 Skilled agricultural and related trades</v>
      </c>
      <c r="B95" s="18">
        <f t="shared" si="96"/>
        <v>2.6821823119986155</v>
      </c>
      <c r="C95" s="18">
        <f t="shared" si="96"/>
        <v>-17.659739275961805</v>
      </c>
      <c r="D95" s="18">
        <f t="shared" si="96"/>
        <v>0.74969187594127185</v>
      </c>
      <c r="E95" s="18">
        <f t="shared" si="96"/>
        <v>1.641799819960621</v>
      </c>
      <c r="F95" s="18">
        <f t="shared" si="97"/>
        <v>1.3435562366791887</v>
      </c>
      <c r="H95" s="18">
        <f t="shared" si="98"/>
        <v>1.3435562366791887</v>
      </c>
      <c r="I95" s="18">
        <f t="shared" si="99"/>
        <v>3.2277551739521737</v>
      </c>
      <c r="J95" s="18">
        <f t="shared" si="100"/>
        <v>4.118939544462652</v>
      </c>
      <c r="L95" t="str">
        <f t="shared" si="101"/>
        <v>51 Skilled agricultural and related trades</v>
      </c>
      <c r="M95" s="18">
        <f t="shared" si="102"/>
        <v>4.7871840023492984</v>
      </c>
      <c r="N95" s="18">
        <f t="shared" si="102"/>
        <v>-27.397503925517952</v>
      </c>
      <c r="O95" s="18">
        <f t="shared" si="102"/>
        <v>0.21569977226381098</v>
      </c>
      <c r="P95" s="18">
        <f t="shared" si="102"/>
        <v>1.3326766949162572</v>
      </c>
      <c r="Q95" s="18">
        <f t="shared" si="103"/>
        <v>0.95897458200746577</v>
      </c>
      <c r="S95" s="18">
        <f t="shared" si="104"/>
        <v>0.95897458200746577</v>
      </c>
      <c r="T95" s="18">
        <f t="shared" si="105"/>
        <v>2.9182173082482832</v>
      </c>
      <c r="U95" s="18">
        <f t="shared" si="106"/>
        <v>3.5740957671674956</v>
      </c>
      <c r="W95" t="str">
        <f t="shared" si="107"/>
        <v>51 Skilled agricultural and related trades</v>
      </c>
      <c r="X95" s="18">
        <f t="shared" si="108"/>
        <v>-6.3728121493943357</v>
      </c>
      <c r="Y95" s="18">
        <f t="shared" si="108"/>
        <v>38.130631778965586</v>
      </c>
      <c r="Z95" s="18">
        <f t="shared" si="108"/>
        <v>2.2927770037088013</v>
      </c>
      <c r="AA95" s="18">
        <f t="shared" si="108"/>
        <v>2.4416023051508917</v>
      </c>
      <c r="AB95" s="18">
        <f t="shared" si="109"/>
        <v>2.391969828517837</v>
      </c>
      <c r="AD95" s="18">
        <f t="shared" si="110"/>
        <v>2.391969828517837</v>
      </c>
      <c r="AE95" s="18">
        <f t="shared" si="111"/>
        <v>4.0884710485869169</v>
      </c>
      <c r="AF95" s="18">
        <f t="shared" si="112"/>
        <v>5.5538520690793458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0.65375457783269919</v>
      </c>
      <c r="C96" s="18">
        <f t="shared" si="96"/>
        <v>-13.008771802530871</v>
      </c>
      <c r="D96" s="18">
        <f t="shared" si="96"/>
        <v>0.62959085108185153</v>
      </c>
      <c r="E96" s="18">
        <f t="shared" si="96"/>
        <v>-0.20639669674457073</v>
      </c>
      <c r="F96" s="18">
        <f t="shared" si="97"/>
        <v>7.1491286496261353E-2</v>
      </c>
      <c r="H96" s="18">
        <f t="shared" si="98"/>
        <v>7.1491286496261353E-2</v>
      </c>
      <c r="I96" s="18">
        <f t="shared" si="99"/>
        <v>2.2204253279899611</v>
      </c>
      <c r="J96" s="18">
        <f t="shared" si="100"/>
        <v>2.273067518194094</v>
      </c>
      <c r="L96" t="str">
        <f t="shared" si="101"/>
        <v>52 Skilled metal, electrical and electronic trades</v>
      </c>
      <c r="M96" s="18">
        <f t="shared" si="102"/>
        <v>0.24597066538110113</v>
      </c>
      <c r="N96" s="18">
        <f t="shared" si="102"/>
        <v>-12.404325625281787</v>
      </c>
      <c r="O96" s="18">
        <f t="shared" si="102"/>
        <v>7.8267018823785506E-2</v>
      </c>
      <c r="P96" s="18">
        <f t="shared" si="102"/>
        <v>-0.4106132130461404</v>
      </c>
      <c r="Q96" s="18">
        <f t="shared" si="103"/>
        <v>-0.24791906569444633</v>
      </c>
      <c r="S96" s="18">
        <f t="shared" si="104"/>
        <v>-0.24791906569444633</v>
      </c>
      <c r="T96" s="18">
        <f t="shared" si="105"/>
        <v>2.1054836023475687</v>
      </c>
      <c r="U96" s="18">
        <f t="shared" si="106"/>
        <v>1.9211597859775775</v>
      </c>
      <c r="W96" t="str">
        <f t="shared" si="107"/>
        <v>52 Skilled metal, electrical and electronic trades</v>
      </c>
      <c r="X96" s="18">
        <f t="shared" si="108"/>
        <v>14.449562785822522</v>
      </c>
      <c r="Y96" s="18">
        <f t="shared" si="108"/>
        <v>-27.843176098277077</v>
      </c>
      <c r="Z96" s="18">
        <f t="shared" si="108"/>
        <v>13.273815858018235</v>
      </c>
      <c r="AA96" s="18">
        <f t="shared" si="108"/>
        <v>2.6434188796721214</v>
      </c>
      <c r="AB96" s="18">
        <f t="shared" si="109"/>
        <v>6.0711432503713025</v>
      </c>
      <c r="AD96" s="18">
        <f t="shared" si="110"/>
        <v>6.0711432503713025</v>
      </c>
      <c r="AE96" s="18">
        <f t="shared" si="111"/>
        <v>5.0145936923271295</v>
      </c>
      <c r="AF96" s="18">
        <f t="shared" si="112"/>
        <v>8.7188414408719606</v>
      </c>
    </row>
    <row r="97" spans="1:32" x14ac:dyDescent="0.2">
      <c r="A97" t="str">
        <f t="shared" si="95"/>
        <v>53 Skilled construction and building trades</v>
      </c>
      <c r="B97" s="18">
        <f t="shared" si="96"/>
        <v>0.12788733560105126</v>
      </c>
      <c r="C97" s="18">
        <f t="shared" si="96"/>
        <v>-9.3645045571031371</v>
      </c>
      <c r="D97" s="18">
        <f t="shared" si="96"/>
        <v>0.64555229999425645</v>
      </c>
      <c r="E97" s="18">
        <f t="shared" si="96"/>
        <v>-0.82823756399411641</v>
      </c>
      <c r="F97" s="18">
        <f t="shared" si="97"/>
        <v>-0.33938793302847881</v>
      </c>
      <c r="H97" s="18">
        <f t="shared" si="98"/>
        <v>-0.33938793302847881</v>
      </c>
      <c r="I97" s="18">
        <f t="shared" si="99"/>
        <v>2.359266375608815</v>
      </c>
      <c r="J97" s="18">
        <f t="shared" si="100"/>
        <v>2.1161387399845744</v>
      </c>
      <c r="L97" t="str">
        <f t="shared" si="101"/>
        <v>53 Skilled construction and building trades</v>
      </c>
      <c r="M97" s="18">
        <f t="shared" si="102"/>
        <v>3.5876970724402213E-2</v>
      </c>
      <c r="N97" s="18">
        <f t="shared" si="102"/>
        <v>-9.4437065801506019</v>
      </c>
      <c r="O97" s="18">
        <f t="shared" si="102"/>
        <v>0.79110571902438753</v>
      </c>
      <c r="P97" s="18">
        <f t="shared" si="102"/>
        <v>-0.86993357991638209</v>
      </c>
      <c r="Q97" s="18">
        <f t="shared" si="103"/>
        <v>-0.31931785879611985</v>
      </c>
      <c r="S97" s="18">
        <f t="shared" si="104"/>
        <v>-0.31931785879611985</v>
      </c>
      <c r="T97" s="18">
        <f t="shared" si="105"/>
        <v>2.3624200764851722</v>
      </c>
      <c r="U97" s="18">
        <f t="shared" si="106"/>
        <v>2.1336733366156935</v>
      </c>
      <c r="W97" t="str">
        <f t="shared" si="107"/>
        <v>53 Skilled construction and building trades</v>
      </c>
      <c r="X97" s="18">
        <f t="shared" si="108"/>
        <v>5.4740313304576738</v>
      </c>
      <c r="Y97" s="18">
        <f t="shared" si="108"/>
        <v>-5.3261942893775061</v>
      </c>
      <c r="Z97" s="18">
        <f t="shared" si="108"/>
        <v>-7.7673730534084662</v>
      </c>
      <c r="AA97" s="18">
        <f t="shared" si="108"/>
        <v>1.9555639407998759</v>
      </c>
      <c r="AB97" s="18">
        <f t="shared" si="109"/>
        <v>-1.3942713042896848</v>
      </c>
      <c r="AD97" s="18">
        <f t="shared" si="110"/>
        <v>-1.3942713042896848</v>
      </c>
      <c r="AE97" s="18">
        <f t="shared" si="111"/>
        <v>2.2037850253048052</v>
      </c>
      <c r="AF97" s="18">
        <f t="shared" si="112"/>
        <v>1.2052080499766138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-2.6574067256839196</v>
      </c>
      <c r="C98" s="18">
        <f t="shared" si="96"/>
        <v>-7.6510167636616782</v>
      </c>
      <c r="D98" s="18">
        <f t="shared" si="96"/>
        <v>2.02720186744203</v>
      </c>
      <c r="E98" s="18">
        <f t="shared" si="96"/>
        <v>0.64468063432110423</v>
      </c>
      <c r="F98" s="18">
        <f t="shared" si="97"/>
        <v>1.1034268675920833</v>
      </c>
      <c r="H98" s="18">
        <f t="shared" si="98"/>
        <v>1.1034268675920833</v>
      </c>
      <c r="I98" s="18">
        <f t="shared" si="99"/>
        <v>2.6821222598436556</v>
      </c>
      <c r="J98" s="18">
        <f t="shared" si="100"/>
        <v>3.4626890708145508</v>
      </c>
      <c r="L98" t="str">
        <f t="shared" si="101"/>
        <v>54 Textiles, printing and other skilled trades</v>
      </c>
      <c r="M98" s="18">
        <f t="shared" si="102"/>
        <v>-2.6739229275743126</v>
      </c>
      <c r="N98" s="18">
        <f t="shared" si="102"/>
        <v>-16.004109171481819</v>
      </c>
      <c r="O98" s="18">
        <f t="shared" si="102"/>
        <v>1.9917527867706841</v>
      </c>
      <c r="P98" s="18">
        <f t="shared" si="102"/>
        <v>0.42669112487407901</v>
      </c>
      <c r="Q98" s="18">
        <f t="shared" si="103"/>
        <v>0.94569155517785219</v>
      </c>
      <c r="S98" s="18">
        <f t="shared" si="104"/>
        <v>0.94569155517785219</v>
      </c>
      <c r="T98" s="18">
        <f t="shared" si="105"/>
        <v>2.0722013385790827</v>
      </c>
      <c r="U98" s="18">
        <f t="shared" si="106"/>
        <v>2.7939668011916607</v>
      </c>
      <c r="W98" t="str">
        <f t="shared" si="107"/>
        <v>54 Textiles, printing and other skilled trades</v>
      </c>
      <c r="X98" s="18">
        <f t="shared" si="108"/>
        <v>-2.630443305463559</v>
      </c>
      <c r="Y98" s="18">
        <f t="shared" si="108"/>
        <v>5.9705530546008578</v>
      </c>
      <c r="Z98" s="18">
        <f t="shared" si="108"/>
        <v>2.0729492699710583</v>
      </c>
      <c r="AA98" s="18">
        <f t="shared" si="108"/>
        <v>0.91921343061891481</v>
      </c>
      <c r="AB98" s="18">
        <f t="shared" si="109"/>
        <v>1.3023357456900531</v>
      </c>
      <c r="AD98" s="18">
        <f t="shared" si="110"/>
        <v>1.3023357456900531</v>
      </c>
      <c r="AE98" s="18">
        <f t="shared" si="111"/>
        <v>3.4021000201945872</v>
      </c>
      <c r="AF98" s="18">
        <f t="shared" si="112"/>
        <v>4.2461057114883793</v>
      </c>
    </row>
    <row r="99" spans="1:32" x14ac:dyDescent="0.2">
      <c r="A99" t="str">
        <f t="shared" si="95"/>
        <v>61 Caring personal service occupations</v>
      </c>
      <c r="B99" s="18">
        <f t="shared" si="96"/>
        <v>2.1265882473212816</v>
      </c>
      <c r="C99" s="18">
        <f t="shared" si="96"/>
        <v>-4.8762055082150706</v>
      </c>
      <c r="D99" s="18">
        <f t="shared" si="96"/>
        <v>0.82541439253065452</v>
      </c>
      <c r="E99" s="18">
        <f t="shared" si="96"/>
        <v>0.59984611800738552</v>
      </c>
      <c r="F99" s="18">
        <f t="shared" si="97"/>
        <v>0.67497941535008543</v>
      </c>
      <c r="H99" s="18">
        <f t="shared" si="98"/>
        <v>0.67497941535008543</v>
      </c>
      <c r="I99" s="18">
        <f t="shared" si="99"/>
        <v>3.1114525533783688</v>
      </c>
      <c r="J99" s="18">
        <f t="shared" si="100"/>
        <v>3.5585466678526245</v>
      </c>
      <c r="L99" t="str">
        <f t="shared" si="101"/>
        <v>61 Caring personal service occupations</v>
      </c>
      <c r="M99" s="18">
        <f t="shared" si="102"/>
        <v>0.76969701694447057</v>
      </c>
      <c r="N99" s="18">
        <f t="shared" si="102"/>
        <v>-0.99629717251823458</v>
      </c>
      <c r="O99" s="18">
        <f t="shared" si="102"/>
        <v>3.6667707869540322</v>
      </c>
      <c r="P99" s="18">
        <f t="shared" si="102"/>
        <v>1.4653353321206763</v>
      </c>
      <c r="Q99" s="18">
        <f t="shared" si="103"/>
        <v>2.1939031762746808</v>
      </c>
      <c r="S99" s="18">
        <f t="shared" si="104"/>
        <v>2.1939031762746808</v>
      </c>
      <c r="T99" s="18">
        <f t="shared" si="105"/>
        <v>2.9563379938022827</v>
      </c>
      <c r="U99" s="18">
        <f t="shared" si="106"/>
        <v>4.4912431375609296</v>
      </c>
      <c r="W99" t="str">
        <f t="shared" si="107"/>
        <v>61 Caring personal service occupations</v>
      </c>
      <c r="X99" s="18">
        <f t="shared" si="108"/>
        <v>2.439638008395173</v>
      </c>
      <c r="Y99" s="18">
        <f t="shared" si="108"/>
        <v>-5.7352162295515985</v>
      </c>
      <c r="Z99" s="18">
        <f t="shared" si="108"/>
        <v>0.11651229786904249</v>
      </c>
      <c r="AA99" s="18">
        <f t="shared" si="108"/>
        <v>0.34797926209448882</v>
      </c>
      <c r="AB99" s="18">
        <f t="shared" si="109"/>
        <v>0.27076420769731602</v>
      </c>
      <c r="AD99" s="18">
        <f t="shared" si="110"/>
        <v>0.27076420769731602</v>
      </c>
      <c r="AE99" s="18">
        <f t="shared" si="111"/>
        <v>3.1470578038936825</v>
      </c>
      <c r="AF99" s="18">
        <f t="shared" si="112"/>
        <v>3.3237551824581546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1.4281461092176428</v>
      </c>
      <c r="C100" s="18">
        <f t="shared" si="96"/>
        <v>-7.8692256264678795</v>
      </c>
      <c r="D100" s="18">
        <f t="shared" si="96"/>
        <v>-1.127119436683921</v>
      </c>
      <c r="E100" s="18">
        <f t="shared" si="96"/>
        <v>6.8078772626223305E-2</v>
      </c>
      <c r="F100" s="18">
        <f t="shared" si="97"/>
        <v>-0.33191738083648836</v>
      </c>
      <c r="H100" s="18">
        <f t="shared" si="98"/>
        <v>-0.33191738083648836</v>
      </c>
      <c r="I100" s="18">
        <f t="shared" si="99"/>
        <v>2.6599015959830163</v>
      </c>
      <c r="J100" s="18">
        <f t="shared" si="100"/>
        <v>2.4318162138765587</v>
      </c>
      <c r="L100" t="str">
        <f t="shared" si="101"/>
        <v>62 Leisure, travel and related personal service occupations</v>
      </c>
      <c r="M100" s="18">
        <f t="shared" si="102"/>
        <v>2.626539942826156</v>
      </c>
      <c r="N100" s="18">
        <f t="shared" si="102"/>
        <v>-12.075987605208482</v>
      </c>
      <c r="O100" s="18">
        <f t="shared" si="102"/>
        <v>-2.1014889179971075E-2</v>
      </c>
      <c r="P100" s="18">
        <f t="shared" si="102"/>
        <v>1.0471711961725472</v>
      </c>
      <c r="Q100" s="18">
        <f t="shared" si="103"/>
        <v>0.68984708370602998</v>
      </c>
      <c r="S100" s="18">
        <f t="shared" si="104"/>
        <v>0.68984708370602998</v>
      </c>
      <c r="T100" s="18">
        <f t="shared" si="105"/>
        <v>2.5204537037901487</v>
      </c>
      <c r="U100" s="18">
        <f t="shared" si="106"/>
        <v>3.0145227601405589</v>
      </c>
      <c r="W100" t="str">
        <f t="shared" si="107"/>
        <v>62 Leisure, travel and related personal service occupations</v>
      </c>
      <c r="X100" s="18">
        <f t="shared" si="108"/>
        <v>0.91123783264981384</v>
      </c>
      <c r="Y100" s="18">
        <f t="shared" si="108"/>
        <v>-5.9767430863227666</v>
      </c>
      <c r="Z100" s="18">
        <f t="shared" si="108"/>
        <v>-1.6076159609725083</v>
      </c>
      <c r="AA100" s="18">
        <f t="shared" si="108"/>
        <v>-0.40835294416039503</v>
      </c>
      <c r="AB100" s="18">
        <f t="shared" si="109"/>
        <v>-0.8097226922536005</v>
      </c>
      <c r="AD100" s="18">
        <f t="shared" si="110"/>
        <v>-0.8097226922536005</v>
      </c>
      <c r="AE100" s="18">
        <f t="shared" si="111"/>
        <v>2.7177815959142926</v>
      </c>
      <c r="AF100" s="18">
        <f t="shared" si="112"/>
        <v>2.1721156879789705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-5.0574647853280918</v>
      </c>
      <c r="C101" s="18">
        <f t="shared" si="96"/>
        <v>22.983935210360261</v>
      </c>
      <c r="D101" s="18">
        <f t="shared" si="96"/>
        <v>-5.9500011157845201</v>
      </c>
      <c r="E101" s="18">
        <f t="shared" si="96"/>
        <v>0.73842470243712377</v>
      </c>
      <c r="F101" s="18">
        <f t="shared" si="97"/>
        <v>-1.5422964948294648</v>
      </c>
      <c r="H101" s="18">
        <f t="shared" si="98"/>
        <v>-1.5422964948294648</v>
      </c>
      <c r="I101" s="18">
        <f t="shared" si="99"/>
        <v>2.1555232848853967</v>
      </c>
      <c r="J101" s="18">
        <f t="shared" si="100"/>
        <v>1.046529848505795</v>
      </c>
      <c r="L101" t="str">
        <f t="shared" si="101"/>
        <v>63 Community and civil enforcement occupations</v>
      </c>
      <c r="M101" s="18">
        <f t="shared" si="102"/>
        <v>-8.3217304305804092</v>
      </c>
      <c r="N101" s="18">
        <f t="shared" si="102"/>
        <v>42.226203917018253</v>
      </c>
      <c r="O101" s="18">
        <f t="shared" si="102"/>
        <v>-11.214837517401888</v>
      </c>
      <c r="P101" s="18">
        <f t="shared" si="102"/>
        <v>1.2585444043546223</v>
      </c>
      <c r="Q101" s="18">
        <f t="shared" si="103"/>
        <v>-3.0827123573458959</v>
      </c>
      <c r="S101" s="18">
        <f t="shared" si="104"/>
        <v>-3.0827123573458959</v>
      </c>
      <c r="T101" s="18">
        <f t="shared" si="105"/>
        <v>1.492604747388393</v>
      </c>
      <c r="U101" s="18">
        <f t="shared" si="106"/>
        <v>-0.89331450032168469</v>
      </c>
      <c r="W101" t="str">
        <f t="shared" si="107"/>
        <v>63 Community and civil enforcement occupations</v>
      </c>
      <c r="X101" s="18">
        <f t="shared" si="108"/>
        <v>3.7833088843219009</v>
      </c>
      <c r="Y101" s="18">
        <f t="shared" si="108"/>
        <v>-15.397863762128017</v>
      </c>
      <c r="Z101" s="18">
        <f t="shared" si="108"/>
        <v>6.2391799961523997</v>
      </c>
      <c r="AA101" s="18">
        <f t="shared" si="108"/>
        <v>-1.4087879278812387E-2</v>
      </c>
      <c r="AB101" s="18">
        <f t="shared" si="109"/>
        <v>2.0283300807959481</v>
      </c>
      <c r="AD101" s="18">
        <f t="shared" si="110"/>
        <v>2.0283300807959481</v>
      </c>
      <c r="AE101" s="18">
        <f t="shared" si="111"/>
        <v>4.0216700467072375</v>
      </c>
      <c r="AF101" s="18">
        <f t="shared" si="112"/>
        <v>5.2618489312070693</v>
      </c>
    </row>
    <row r="102" spans="1:32" x14ac:dyDescent="0.2">
      <c r="A102" t="str">
        <f t="shared" si="95"/>
        <v>71 Sales occupations</v>
      </c>
      <c r="B102" s="18">
        <f t="shared" si="96"/>
        <v>-1.7005670754398849</v>
      </c>
      <c r="C102" s="18">
        <f t="shared" si="96"/>
        <v>-1.184797133567983</v>
      </c>
      <c r="D102" s="18">
        <f t="shared" si="96"/>
        <v>-0.10569905135400237</v>
      </c>
      <c r="E102" s="18">
        <f t="shared" si="96"/>
        <v>-0.2779997346936236</v>
      </c>
      <c r="F102" s="18">
        <f t="shared" si="97"/>
        <v>-0.22059921996190335</v>
      </c>
      <c r="H102" s="18">
        <f t="shared" si="98"/>
        <v>-0.22059921996190335</v>
      </c>
      <c r="I102" s="18">
        <f t="shared" si="99"/>
        <v>2.436993765492379</v>
      </c>
      <c r="J102" s="18">
        <f t="shared" si="100"/>
        <v>2.280260957828073</v>
      </c>
      <c r="L102" t="str">
        <f t="shared" si="101"/>
        <v>71 Sales occupations</v>
      </c>
      <c r="M102" s="18">
        <f t="shared" si="102"/>
        <v>-0.59490933130494916</v>
      </c>
      <c r="N102" s="18">
        <f t="shared" si="102"/>
        <v>-1.2605385935612556</v>
      </c>
      <c r="O102" s="18">
        <f t="shared" si="102"/>
        <v>0.16390569887760886</v>
      </c>
      <c r="P102" s="18">
        <f t="shared" si="102"/>
        <v>5.7364593316866497E-2</v>
      </c>
      <c r="Q102" s="18">
        <f t="shared" si="103"/>
        <v>9.2865697622324106E-2</v>
      </c>
      <c r="S102" s="18">
        <f t="shared" si="104"/>
        <v>9.2865697622324106E-2</v>
      </c>
      <c r="T102" s="18">
        <f t="shared" si="105"/>
        <v>1.9545175798522552</v>
      </c>
      <c r="U102" s="18">
        <f t="shared" si="106"/>
        <v>2.0254547124953115</v>
      </c>
      <c r="W102" t="str">
        <f t="shared" si="107"/>
        <v>71 Sales occupations</v>
      </c>
      <c r="X102" s="18">
        <f t="shared" si="108"/>
        <v>-2.5530546855128455</v>
      </c>
      <c r="Y102" s="18">
        <f t="shared" si="108"/>
        <v>-1.1234225354530114</v>
      </c>
      <c r="Z102" s="18">
        <f t="shared" si="108"/>
        <v>-0.32601184909349934</v>
      </c>
      <c r="AA102" s="18">
        <f t="shared" si="108"/>
        <v>-0.56401974900617269</v>
      </c>
      <c r="AB102" s="18">
        <f t="shared" si="109"/>
        <v>-0.48474699730459703</v>
      </c>
      <c r="AD102" s="18">
        <f t="shared" si="110"/>
        <v>-0.48474699730459703</v>
      </c>
      <c r="AE102" s="18">
        <f t="shared" si="111"/>
        <v>2.8053777950260539</v>
      </c>
      <c r="AF102" s="18">
        <f t="shared" si="112"/>
        <v>2.4801339614421103</v>
      </c>
    </row>
    <row r="103" spans="1:32" x14ac:dyDescent="0.2">
      <c r="A103" t="str">
        <f t="shared" si="95"/>
        <v>72 Customer service occupations</v>
      </c>
      <c r="B103" s="18">
        <f t="shared" si="96"/>
        <v>0.80793212575356321</v>
      </c>
      <c r="C103" s="18">
        <f t="shared" si="96"/>
        <v>0.69730204262843376</v>
      </c>
      <c r="D103" s="18">
        <f t="shared" si="96"/>
        <v>2.1299373025900126</v>
      </c>
      <c r="E103" s="18">
        <f t="shared" si="96"/>
        <v>1.0150795771133758</v>
      </c>
      <c r="F103" s="18">
        <f t="shared" si="97"/>
        <v>1.3853400090671153</v>
      </c>
      <c r="H103" s="18">
        <f t="shared" si="98"/>
        <v>1.3853400090671153</v>
      </c>
      <c r="I103" s="18">
        <f t="shared" si="99"/>
        <v>2.8090956136582523</v>
      </c>
      <c r="J103" s="18">
        <f t="shared" si="100"/>
        <v>3.7791593338998064</v>
      </c>
      <c r="L103" t="str">
        <f t="shared" si="101"/>
        <v>72 Customer service occupations</v>
      </c>
      <c r="M103" s="18">
        <f t="shared" si="102"/>
        <v>-3.1006956544157638</v>
      </c>
      <c r="N103" s="18">
        <f t="shared" si="102"/>
        <v>13.902733111261313</v>
      </c>
      <c r="O103" s="18">
        <f t="shared" si="102"/>
        <v>4.5539786033534257</v>
      </c>
      <c r="P103" s="18">
        <f t="shared" si="102"/>
        <v>1.6134731423668391</v>
      </c>
      <c r="Q103" s="18">
        <f t="shared" si="103"/>
        <v>2.5843360067316912</v>
      </c>
      <c r="S103" s="18">
        <f t="shared" si="104"/>
        <v>2.5843360067316912</v>
      </c>
      <c r="T103" s="18">
        <f t="shared" si="105"/>
        <v>2.4516649685868863</v>
      </c>
      <c r="U103" s="18">
        <f t="shared" si="106"/>
        <v>4.3878595136872311</v>
      </c>
      <c r="W103" t="str">
        <f t="shared" si="107"/>
        <v>72 Customer service occupations</v>
      </c>
      <c r="X103" s="18">
        <f t="shared" si="108"/>
        <v>2.7915189485515635</v>
      </c>
      <c r="Y103" s="18">
        <f t="shared" si="108"/>
        <v>-5.0805525553884952</v>
      </c>
      <c r="Z103" s="18">
        <f t="shared" si="108"/>
        <v>0.75903746079184486</v>
      </c>
      <c r="AA103" s="18">
        <f t="shared" si="108"/>
        <v>0.61998659469080231</v>
      </c>
      <c r="AB103" s="18">
        <f t="shared" si="109"/>
        <v>0.66631554864973186</v>
      </c>
      <c r="AD103" s="18">
        <f t="shared" si="110"/>
        <v>0.66631554864973186</v>
      </c>
      <c r="AE103" s="18">
        <f t="shared" si="111"/>
        <v>2.9900164717152844</v>
      </c>
      <c r="AF103" s="18">
        <f t="shared" si="112"/>
        <v>3.4383832926630387</v>
      </c>
    </row>
    <row r="104" spans="1:32" x14ac:dyDescent="0.2">
      <c r="A104" t="str">
        <f t="shared" si="95"/>
        <v>81 Process, plant and machine operatives</v>
      </c>
      <c r="B104" s="18">
        <f t="shared" si="96"/>
        <v>0.38497670988080213</v>
      </c>
      <c r="C104" s="18">
        <f t="shared" si="96"/>
        <v>-11.692463567922562</v>
      </c>
      <c r="D104" s="18">
        <f t="shared" si="96"/>
        <v>1.5885764323407159</v>
      </c>
      <c r="E104" s="18">
        <f t="shared" si="96"/>
        <v>-0.37125776955467815</v>
      </c>
      <c r="F104" s="18">
        <f t="shared" si="97"/>
        <v>0.27778288069171264</v>
      </c>
      <c r="H104" s="18">
        <f t="shared" si="98"/>
        <v>0.27778288069171264</v>
      </c>
      <c r="I104" s="18">
        <f t="shared" si="99"/>
        <v>2.2845060130109118</v>
      </c>
      <c r="J104" s="18">
        <f t="shared" si="100"/>
        <v>2.488102634243794</v>
      </c>
      <c r="L104" t="str">
        <f t="shared" si="101"/>
        <v>81 Process, plant and machine operatives</v>
      </c>
      <c r="M104" s="18">
        <f t="shared" si="102"/>
        <v>0.44936585886428126</v>
      </c>
      <c r="N104" s="18">
        <f t="shared" si="102"/>
        <v>-11.548996731474602</v>
      </c>
      <c r="O104" s="18">
        <f t="shared" si="102"/>
        <v>1.1806557995108768</v>
      </c>
      <c r="P104" s="18">
        <f t="shared" si="102"/>
        <v>-0.42404114454956954</v>
      </c>
      <c r="Q104" s="18">
        <f t="shared" si="103"/>
        <v>0.10800993523054636</v>
      </c>
      <c r="S104" s="18">
        <f t="shared" si="104"/>
        <v>0.10800993523054636</v>
      </c>
      <c r="T104" s="18">
        <f t="shared" si="105"/>
        <v>2.1445697211368131</v>
      </c>
      <c r="U104" s="18">
        <f t="shared" si="106"/>
        <v>2.2249855103128491</v>
      </c>
      <c r="W104" t="str">
        <f t="shared" si="107"/>
        <v>81 Process, plant and machine operatives</v>
      </c>
      <c r="X104" s="18">
        <f t="shared" si="108"/>
        <v>5.9969626273836951E-2</v>
      </c>
      <c r="Y104" s="18">
        <f t="shared" si="108"/>
        <v>-12.42368933683643</v>
      </c>
      <c r="Z104" s="18">
        <f t="shared" si="108"/>
        <v>3.59112559689585</v>
      </c>
      <c r="AA104" s="18">
        <f t="shared" si="108"/>
        <v>-0.13287656804474857</v>
      </c>
      <c r="AB104" s="18">
        <f t="shared" si="109"/>
        <v>1.0933397934075773</v>
      </c>
      <c r="AD104" s="18">
        <f t="shared" si="110"/>
        <v>1.0933397934075773</v>
      </c>
      <c r="AE104" s="18">
        <f t="shared" si="111"/>
        <v>2.9653459961856754</v>
      </c>
      <c r="AF104" s="18">
        <f t="shared" si="112"/>
        <v>3.7108896737743313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2.28846760368977</v>
      </c>
      <c r="C105" s="18">
        <f t="shared" si="96"/>
        <v>-16.609303781180294</v>
      </c>
      <c r="D105" s="18">
        <f t="shared" si="96"/>
        <v>0.44241951757550968</v>
      </c>
      <c r="E105" s="18">
        <f t="shared" si="96"/>
        <v>-0.1675938640846697</v>
      </c>
      <c r="F105" s="18">
        <f t="shared" si="97"/>
        <v>3.5331173333075228E-2</v>
      </c>
      <c r="H105" s="18">
        <f t="shared" si="98"/>
        <v>3.5331173333075228E-2</v>
      </c>
      <c r="I105" s="18">
        <f t="shared" si="99"/>
        <v>2.88173732225947</v>
      </c>
      <c r="J105" s="18">
        <f t="shared" si="100"/>
        <v>2.9054944688400974</v>
      </c>
      <c r="L105" t="str">
        <f t="shared" si="101"/>
        <v>82 Transport and mobile machine drivers and operatives</v>
      </c>
      <c r="M105" s="18">
        <f t="shared" si="102"/>
        <v>2.5552432097350808</v>
      </c>
      <c r="N105" s="18">
        <f t="shared" si="102"/>
        <v>-16.657481222158623</v>
      </c>
      <c r="O105" s="18">
        <f t="shared" si="102"/>
        <v>-0.10545447146133036</v>
      </c>
      <c r="P105" s="18">
        <f t="shared" si="102"/>
        <v>-0.35919392980482412</v>
      </c>
      <c r="Q105" s="18">
        <f t="shared" si="103"/>
        <v>-0.27468580430007883</v>
      </c>
      <c r="S105" s="18">
        <f t="shared" si="104"/>
        <v>-0.27468580430007883</v>
      </c>
      <c r="T105" s="18">
        <f t="shared" si="105"/>
        <v>2.7708421546797091</v>
      </c>
      <c r="U105" s="18">
        <f t="shared" si="106"/>
        <v>2.5847090457074451</v>
      </c>
      <c r="W105" t="str">
        <f t="shared" si="107"/>
        <v>82 Transport and mobile machine drivers and operatives</v>
      </c>
      <c r="X105" s="18">
        <f t="shared" si="108"/>
        <v>-0.25723269544649652</v>
      </c>
      <c r="Y105" s="18">
        <f t="shared" si="108"/>
        <v>-16.116281470731607</v>
      </c>
      <c r="Z105" s="18">
        <f t="shared" si="108"/>
        <v>5.4315800774342948</v>
      </c>
      <c r="AA105" s="18">
        <f t="shared" si="108"/>
        <v>1.2174022146921981</v>
      </c>
      <c r="AB105" s="18">
        <f t="shared" si="109"/>
        <v>2.6030717420514771</v>
      </c>
      <c r="AD105" s="18">
        <f t="shared" si="110"/>
        <v>2.6030717420514771</v>
      </c>
      <c r="AE105" s="18">
        <f t="shared" si="111"/>
        <v>3.9235940467528652</v>
      </c>
      <c r="AF105" s="18">
        <f t="shared" si="112"/>
        <v>5.5596862860166629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-2.5278968303963256</v>
      </c>
      <c r="C106" s="18">
        <f t="shared" si="96"/>
        <v>-11.553341874111755</v>
      </c>
      <c r="D106" s="18">
        <f t="shared" si="96"/>
        <v>13.173490529237997</v>
      </c>
      <c r="E106" s="18">
        <f t="shared" si="96"/>
        <v>1.2087723345233004</v>
      </c>
      <c r="F106" s="18">
        <f t="shared" si="97"/>
        <v>5.0494238497861277</v>
      </c>
      <c r="H106" s="18">
        <f t="shared" si="98"/>
        <v>5.0494238497861277</v>
      </c>
      <c r="I106" s="18">
        <f t="shared" si="99"/>
        <v>3.9726594580250296</v>
      </c>
      <c r="J106" s="18">
        <f t="shared" si="100"/>
        <v>7.3251649879402692</v>
      </c>
      <c r="L106" t="str">
        <f t="shared" si="101"/>
        <v>91 Elementary trades and related occupations</v>
      </c>
      <c r="M106" s="18">
        <f t="shared" si="102"/>
        <v>-1.7872657590232266</v>
      </c>
      <c r="N106" s="18">
        <f t="shared" si="102"/>
        <v>-11.194639685126306</v>
      </c>
      <c r="O106" s="18">
        <f t="shared" si="102"/>
        <v>6.8569528911398114</v>
      </c>
      <c r="P106" s="18">
        <f t="shared" si="102"/>
        <v>0.89231622301728653</v>
      </c>
      <c r="Q106" s="18">
        <f t="shared" si="103"/>
        <v>2.8425863930811479</v>
      </c>
      <c r="S106" s="18">
        <f t="shared" si="104"/>
        <v>2.8425863930811479</v>
      </c>
      <c r="T106" s="18">
        <f t="shared" si="105"/>
        <v>2.559422299358971</v>
      </c>
      <c r="U106" s="18">
        <f t="shared" si="106"/>
        <v>4.6718533334210166</v>
      </c>
      <c r="W106" t="str">
        <f t="shared" si="107"/>
        <v>91 Elementary trades and related occupations</v>
      </c>
      <c r="X106" s="18">
        <f t="shared" si="108"/>
        <v>-5.8868902482771546</v>
      </c>
      <c r="Y106" s="18">
        <f t="shared" si="108"/>
        <v>-13.364488671629582</v>
      </c>
      <c r="Z106" s="18">
        <f t="shared" si="108"/>
        <v>33.592554834211242</v>
      </c>
      <c r="AA106" s="18">
        <f t="shared" si="108"/>
        <v>1.725518101547463</v>
      </c>
      <c r="AB106" s="18">
        <f t="shared" si="109"/>
        <v>11.398846044861433</v>
      </c>
      <c r="AD106" s="18">
        <f t="shared" si="110"/>
        <v>11.398846044861433</v>
      </c>
      <c r="AE106" s="18">
        <f t="shared" si="111"/>
        <v>8.7452977782284123</v>
      </c>
      <c r="AF106" s="18">
        <f t="shared" si="112"/>
        <v>14.443424612760158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-0.41638306665847669</v>
      </c>
      <c r="C107" s="18">
        <f t="shared" si="96"/>
        <v>-9.0542815264351937</v>
      </c>
      <c r="D107" s="18">
        <f t="shared" si="96"/>
        <v>-2.0184918472665014</v>
      </c>
      <c r="E107" s="18">
        <f t="shared" si="96"/>
        <v>-0.74987778433587282</v>
      </c>
      <c r="F107" s="18">
        <f t="shared" si="97"/>
        <v>-1.1745637553162047</v>
      </c>
      <c r="H107" s="18">
        <f t="shared" si="98"/>
        <v>-1.1745637553162047</v>
      </c>
      <c r="I107" s="18">
        <f t="shared" si="99"/>
        <v>2.4037550918798889</v>
      </c>
      <c r="J107" s="18">
        <f t="shared" si="100"/>
        <v>1.5828218929779814</v>
      </c>
      <c r="L107" t="str">
        <f t="shared" si="101"/>
        <v>92 Elementary administration and service occupations</v>
      </c>
      <c r="M107" s="18">
        <f t="shared" si="102"/>
        <v>-0.92734849644265926</v>
      </c>
      <c r="N107" s="18">
        <f t="shared" si="102"/>
        <v>-8.0617982716470138</v>
      </c>
      <c r="O107" s="18">
        <f t="shared" si="102"/>
        <v>-0.71367510002441348</v>
      </c>
      <c r="P107" s="18">
        <f t="shared" si="102"/>
        <v>-0.86639112691903053</v>
      </c>
      <c r="Q107" s="18">
        <f t="shared" si="103"/>
        <v>-0.8155119022856816</v>
      </c>
      <c r="S107" s="18">
        <f t="shared" si="104"/>
        <v>-0.8155119022856816</v>
      </c>
      <c r="T107" s="18">
        <f t="shared" si="105"/>
        <v>2.1109395440210399</v>
      </c>
      <c r="U107" s="18">
        <f t="shared" si="106"/>
        <v>1.5117735419342582</v>
      </c>
      <c r="W107" t="str">
        <f t="shared" si="107"/>
        <v>92 Elementary administration and service occupations</v>
      </c>
      <c r="X107" s="18">
        <f t="shared" si="108"/>
        <v>3.3574929785840091E-2</v>
      </c>
      <c r="Y107" s="18">
        <f t="shared" si="108"/>
        <v>-9.9074247970106555</v>
      </c>
      <c r="Z107" s="18">
        <f t="shared" si="108"/>
        <v>-3.2232550247155656</v>
      </c>
      <c r="AA107" s="18">
        <f t="shared" si="108"/>
        <v>-0.6349259662324358</v>
      </c>
      <c r="AB107" s="18">
        <f t="shared" si="109"/>
        <v>-1.5053040452278399</v>
      </c>
      <c r="AD107" s="18">
        <f t="shared" si="110"/>
        <v>-1.5053040452278399</v>
      </c>
      <c r="AE107" s="18">
        <f t="shared" si="111"/>
        <v>2.6513057493157133</v>
      </c>
      <c r="AF107" s="18">
        <f t="shared" si="112"/>
        <v>1.6445788145845075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1.1927903925089023</v>
      </c>
      <c r="C109" s="26">
        <f>IF(AND(D$6-C$6 &lt;&gt; 0,C35&lt;&gt;0,D35&lt;&gt;0),(EXP(LN(D35/C35)/(D$6-C$6))-1)*100,0)</f>
        <v>-2.213786533441009</v>
      </c>
      <c r="D109" s="26">
        <f>IF(AND(E$6-D$6 &lt;&gt; 0,D35&lt;&gt;0,E35&lt;&gt;0),(EXP(LN(E35/D35)/(E$6-D$6))-1)*100,0)</f>
        <v>0.56647518460071211</v>
      </c>
      <c r="E109" s="26">
        <f>IF(AND(F$6-E$6 &lt;&gt; 0,E35&lt;&gt;0,F35&lt;&gt;0),(EXP(LN(F35/E35)/(F$6-E$6))-1)*100,0)</f>
        <v>0.38602744219171647</v>
      </c>
      <c r="F109" s="26">
        <f t="shared" ref="F109" si="113">IF(AND(F$6-D$6 &lt;&gt; 0,D35&lt;&gt;0,F35&lt;&gt;0),(EXP(LN(F35/D35)/(F$6-D$6))-1)*100,0)</f>
        <v>0.44614068541455332</v>
      </c>
      <c r="H109" s="26">
        <f t="shared" ref="H109" si="114">IF($F$6-$D$6 &lt;&gt; 0,(EXP(LN(1+(H72/100))/($F$6-$D$6))-1)*100,0)</f>
        <v>0.44614068541455332</v>
      </c>
      <c r="I109" s="26">
        <f>IF(D35&gt;0,((1+(I35/D35))^(1/($F$6-$D$6))-1)*100,0)</f>
        <v>2.7277195965778045</v>
      </c>
      <c r="J109" s="26">
        <f t="shared" ref="J109" si="115">IF($F$6-$D$6 &lt;&gt; 0,(EXP(LN(1+(J72/100))/($F$6-$D$6))-1)*100,0)</f>
        <v>3.0369511389674475</v>
      </c>
      <c r="L109" s="24" t="str">
        <f>L35</f>
        <v>All occupations</v>
      </c>
      <c r="M109" s="26">
        <f>IF(AND(N$6-M$6 &lt;&gt; 0,M35&lt;&gt;0,N35&lt;&gt;0),(EXP(LN(N35/M35)/(N$6-M$6))-1)*100,0)</f>
        <v>0.78242626217235323</v>
      </c>
      <c r="N109" s="26">
        <f>IF(AND(O$6-N$6 &lt;&gt; 0,N35&lt;&gt;0,O35&lt;&gt;0),(EXP(LN(O35/N35)/(O$6-N$6))-1)*100,0)</f>
        <v>-2.9704610172485379</v>
      </c>
      <c r="O109" s="26">
        <f>IF(AND(P$6-O$6 &lt;&gt; 0,O35&lt;&gt;0,P35&lt;&gt;0),(EXP(LN(P35/O35)/(P$6-O$6))-1)*100,0)</f>
        <v>0.62636077026709813</v>
      </c>
      <c r="P109" s="26">
        <f>IF(AND(Q$6-P$6 &lt;&gt; 0,P35&lt;&gt;0,Q35&lt;&gt;0),(EXP(LN(Q35/P35)/(Q$6-P$6))-1)*100,0)</f>
        <v>0.40063935850442878</v>
      </c>
      <c r="Q109" s="26">
        <f t="shared" ref="Q109" si="116">IF(AND(Q$6-O$6 &lt;&gt; 0,O35&lt;&gt;0,Q35&lt;&gt;0),(EXP(LN(Q35/O35)/(Q$6-O$6))-1)*100,0)</f>
        <v>0.4758235140300382</v>
      </c>
      <c r="S109" s="26">
        <f t="shared" ref="S109" si="117">IF($F$6-$D$6 &lt;&gt; 0,(EXP(LN(1+(S72/100))/($F$6-$D$6))-1)*100,0)</f>
        <v>0.4758235140300382</v>
      </c>
      <c r="T109" s="26">
        <f t="shared" ref="T109" si="118">IF(O35&gt;0,((1+(T35/O35))^(1/($F$6-$D$6))-1)*100,0)</f>
        <v>2.3402061508948524</v>
      </c>
      <c r="U109" s="26">
        <f t="shared" ref="U109" si="119">IF($F$6-$D$6 &lt;&gt; 0,(EXP(LN(1+(U72/100))/($F$6-$D$6))-1)*100,0)</f>
        <v>2.6877168491769909</v>
      </c>
      <c r="W109" s="24" t="str">
        <f>W35</f>
        <v>All occupations</v>
      </c>
      <c r="X109" s="26">
        <f>IF(AND(Y$6-X$6 &lt;&gt; 0,X35&lt;&gt;0,Y35&lt;&gt;0),(EXP(LN(Y35/X35)/(Y$6-X$6))-1)*100,0)</f>
        <v>1.6242365549832272</v>
      </c>
      <c r="Y109" s="26">
        <f>IF(AND(Z$6-Y$6 &lt;&gt; 0,Y35&lt;&gt;0,Z35&lt;&gt;0),(EXP(LN(Z35/Y35)/(Z$6-Y$6))-1)*100,0)</f>
        <v>-1.4346106138578785</v>
      </c>
      <c r="Z109" s="26">
        <f>IF(AND(AA$6-Z$6 &lt;&gt; 0,Z35&lt;&gt;0,AA35&lt;&gt;0),(EXP(LN(AA35/Z35)/(AA$6-Z$6))-1)*100,0)</f>
        <v>0.5056237163289623</v>
      </c>
      <c r="AA109" s="26">
        <f>IF(AND(AB$6-AA$6 &lt;&gt; 0,AA35&lt;&gt;0,AB35&lt;&gt;0),(EXP(LN(AB35/AA35)/(AB$6-AA$6))-1)*100,0)</f>
        <v>0.37110653946972327</v>
      </c>
      <c r="AB109" s="26">
        <f t="shared" ref="AB109" si="120">IF(AND(AB$6-Z$6 &lt;&gt; 0,Z35&lt;&gt;0,AB35&lt;&gt;0),(EXP(LN(AB35/Z35)/(AB$6-Z$6))-1)*100,0)</f>
        <v>0.41592558224827769</v>
      </c>
      <c r="AD109" s="26">
        <f t="shared" ref="AD109" si="121">IF($F$6-$D$6 &lt;&gt; 0,(EXP(LN(1+(AD72/100))/($F$6-$D$6))-1)*100,0)</f>
        <v>0.41592558224827769</v>
      </c>
      <c r="AE109" s="26">
        <f t="shared" ref="AE109" si="122">IF(Z35&gt;0,((1+(AE35/Z35))^(1/($F$6-$D$6))-1)*100,0)</f>
        <v>3.1007034267482192</v>
      </c>
      <c r="AF109" s="26">
        <f t="shared" ref="AF109" si="123">IF($F$6-$D$6 &lt;&gt; 0,(EXP(LN(1+(AF72/100))/($F$6-$D$6))-1)*100,0)</f>
        <v>3.3748230971224702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Enterprise M3 LEP (including all of Surrey) (Continued)</v>
      </c>
      <c r="L112" s="19" t="str">
        <f>CONCATENATE(L$1," (Continued)")</f>
        <v>Occupation Table 2.1  Males: Employment Change by Occupation (SOC 2020) and Replacement Demand, 2015-2035, Enterprise M3 LEP (including all of Surrey) (Continued)</v>
      </c>
      <c r="W112" s="19" t="str">
        <f>CONCATENATE(W$1," (Continued)")</f>
        <v>Occupation Table 2.2  Females: Employment Change by Occupation (SOC 2020) and Replacement Demand, 2015-2035, Enterprise M3 LEP (including all of Surrey)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8.3352890790526146</v>
      </c>
      <c r="C119" s="27">
        <f t="shared" si="125"/>
        <v>0.37681031595781889</v>
      </c>
      <c r="D119" s="27">
        <f t="shared" si="125"/>
        <v>-4.9811684501394282</v>
      </c>
      <c r="E119" s="27">
        <f t="shared" si="125"/>
        <v>4.7255031469255755</v>
      </c>
      <c r="F119" s="27">
        <f t="shared" ref="F119:F144" si="126">F8-D8</f>
        <v>-0.25566530321385272</v>
      </c>
      <c r="L119" t="str">
        <f t="shared" ref="L119:L144" si="127">L8</f>
        <v>11 Corporate managers and directors</v>
      </c>
      <c r="M119" s="27">
        <f t="shared" ref="M119:P144" si="128">N8-M8</f>
        <v>3.837989251545487</v>
      </c>
      <c r="N119" s="27">
        <f t="shared" si="128"/>
        <v>6.9286738577645224E-3</v>
      </c>
      <c r="O119" s="27">
        <f t="shared" si="128"/>
        <v>-4.962828975530968</v>
      </c>
      <c r="P119" s="27">
        <f t="shared" si="128"/>
        <v>1.3443600998783509</v>
      </c>
      <c r="Q119" s="27">
        <f t="shared" ref="Q119:Q144" si="129">Q8-O8</f>
        <v>-3.6184688756526171</v>
      </c>
      <c r="W119" t="str">
        <f t="shared" ref="W119:W144" si="130">W8</f>
        <v>11 Corporate managers and directors</v>
      </c>
      <c r="X119" s="27">
        <f t="shared" ref="X119:AA144" si="131">Y8-X8</f>
        <v>4.4972998275071312</v>
      </c>
      <c r="Y119" s="27">
        <f t="shared" si="131"/>
        <v>0.36988164210007923</v>
      </c>
      <c r="Z119" s="27">
        <f t="shared" si="131"/>
        <v>-1.8339474608627171E-2</v>
      </c>
      <c r="AA119" s="27">
        <f t="shared" si="131"/>
        <v>3.381143047047356</v>
      </c>
      <c r="AB119" s="27">
        <f t="shared" ref="AB119:AB144" si="132">AB8-Z8</f>
        <v>3.3628035724387288</v>
      </c>
    </row>
    <row r="120" spans="1:28" x14ac:dyDescent="0.2">
      <c r="A120" t="str">
        <f t="shared" si="124"/>
        <v>12 Other managers and proprietors</v>
      </c>
      <c r="B120" s="27">
        <f t="shared" si="125"/>
        <v>0.88105591715185128</v>
      </c>
      <c r="C120" s="27">
        <f t="shared" si="125"/>
        <v>-0.34427245919130556</v>
      </c>
      <c r="D120" s="27">
        <f t="shared" si="125"/>
        <v>1.3368996710900518</v>
      </c>
      <c r="E120" s="27">
        <f t="shared" si="125"/>
        <v>3.2431307235733087</v>
      </c>
      <c r="F120" s="27">
        <f t="shared" si="126"/>
        <v>4.5800303946633605</v>
      </c>
      <c r="L120" t="str">
        <f t="shared" si="127"/>
        <v>12 Other managers and proprietors</v>
      </c>
      <c r="M120" s="27">
        <f t="shared" si="128"/>
        <v>0.34009324730448043</v>
      </c>
      <c r="N120" s="27">
        <f t="shared" si="128"/>
        <v>-0.84572269111288811</v>
      </c>
      <c r="O120" s="27">
        <f t="shared" si="128"/>
        <v>1.8052867176263323</v>
      </c>
      <c r="P120" s="27">
        <f t="shared" si="128"/>
        <v>1.7282588164054999</v>
      </c>
      <c r="Q120" s="27">
        <f t="shared" si="129"/>
        <v>3.5335455340318322</v>
      </c>
      <c r="W120" t="str">
        <f t="shared" si="130"/>
        <v>12 Other managers and proprietors</v>
      </c>
      <c r="X120" s="27">
        <f t="shared" si="131"/>
        <v>0.54096266984737262</v>
      </c>
      <c r="Y120" s="27">
        <f t="shared" si="131"/>
        <v>0.50145023192161453</v>
      </c>
      <c r="Z120" s="27">
        <f t="shared" si="131"/>
        <v>-0.46838704653627872</v>
      </c>
      <c r="AA120" s="27">
        <f t="shared" si="131"/>
        <v>1.5148719071677714</v>
      </c>
      <c r="AB120" s="27">
        <f t="shared" si="132"/>
        <v>1.0464848606314927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4.7296807915084429</v>
      </c>
      <c r="C121" s="27">
        <f t="shared" si="125"/>
        <v>1.427883168574354</v>
      </c>
      <c r="D121" s="27">
        <f t="shared" si="125"/>
        <v>12.154535755802641</v>
      </c>
      <c r="E121" s="27">
        <f t="shared" si="125"/>
        <v>8.6264628727984132</v>
      </c>
      <c r="F121" s="27">
        <f t="shared" si="126"/>
        <v>20.780998628601054</v>
      </c>
      <c r="L121" t="str">
        <f t="shared" si="127"/>
        <v>21 Science, research, engineering and technology professionals</v>
      </c>
      <c r="M121" s="27">
        <f t="shared" si="128"/>
        <v>3.8490069566627696</v>
      </c>
      <c r="N121" s="27">
        <f t="shared" si="128"/>
        <v>-0.52209337133344746</v>
      </c>
      <c r="O121" s="27">
        <f t="shared" si="128"/>
        <v>7.6433887045290021</v>
      </c>
      <c r="P121" s="27">
        <f t="shared" si="128"/>
        <v>5.3448027933242841</v>
      </c>
      <c r="Q121" s="27">
        <f t="shared" si="129"/>
        <v>12.988191497853286</v>
      </c>
      <c r="W121" t="str">
        <f t="shared" si="130"/>
        <v>21 Science, research, engineering and technology professionals</v>
      </c>
      <c r="X121" s="27">
        <f t="shared" si="131"/>
        <v>0.88067383484565198</v>
      </c>
      <c r="Y121" s="27">
        <f t="shared" si="131"/>
        <v>1.9499765399079045</v>
      </c>
      <c r="Z121" s="27">
        <f t="shared" si="131"/>
        <v>4.5111470512736336</v>
      </c>
      <c r="AA121" s="27">
        <f t="shared" si="131"/>
        <v>3.2816600794740651</v>
      </c>
      <c r="AB121" s="27">
        <f t="shared" si="132"/>
        <v>7.7928071307476987</v>
      </c>
    </row>
    <row r="122" spans="1:28" x14ac:dyDescent="0.2">
      <c r="A122" t="str">
        <f t="shared" si="124"/>
        <v>22 Health professionals</v>
      </c>
      <c r="B122" s="27">
        <f t="shared" si="125"/>
        <v>5.5503634388372589</v>
      </c>
      <c r="C122" s="27">
        <f t="shared" si="125"/>
        <v>-0.298306759056576</v>
      </c>
      <c r="D122" s="27">
        <f t="shared" si="125"/>
        <v>-0.72328293748005379</v>
      </c>
      <c r="E122" s="27">
        <f t="shared" si="125"/>
        <v>0.86109094456608659</v>
      </c>
      <c r="F122" s="27">
        <f t="shared" si="126"/>
        <v>0.1378080070860328</v>
      </c>
      <c r="L122" t="str">
        <f t="shared" si="127"/>
        <v>22 Health professionals</v>
      </c>
      <c r="M122" s="27">
        <f t="shared" si="128"/>
        <v>1.0627362734459744</v>
      </c>
      <c r="N122" s="27">
        <f t="shared" si="128"/>
        <v>0.51824337513559193</v>
      </c>
      <c r="O122" s="27">
        <f t="shared" si="128"/>
        <v>-9.9271842355280526E-2</v>
      </c>
      <c r="P122" s="27">
        <f t="shared" si="128"/>
        <v>0.26962820537701759</v>
      </c>
      <c r="Q122" s="27">
        <f t="shared" si="129"/>
        <v>0.17035636302173707</v>
      </c>
      <c r="W122" t="str">
        <f t="shared" si="130"/>
        <v>22 Health professionals</v>
      </c>
      <c r="X122" s="27">
        <f t="shared" si="131"/>
        <v>4.4876271653912561</v>
      </c>
      <c r="Y122" s="27">
        <f t="shared" si="131"/>
        <v>-0.81655013419214129</v>
      </c>
      <c r="Z122" s="27">
        <f t="shared" si="131"/>
        <v>-0.62401109512475728</v>
      </c>
      <c r="AA122" s="27">
        <f t="shared" si="131"/>
        <v>0.59146273918907255</v>
      </c>
      <c r="AB122" s="27">
        <f t="shared" si="132"/>
        <v>-3.2548355935684725E-2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3.3507238248850868</v>
      </c>
      <c r="C123" s="27">
        <f t="shared" si="125"/>
        <v>0.18265043259268765</v>
      </c>
      <c r="D123" s="27">
        <f t="shared" si="125"/>
        <v>-1.010938646307018</v>
      </c>
      <c r="E123" s="27">
        <f t="shared" si="125"/>
        <v>2.0377839613758937</v>
      </c>
      <c r="F123" s="27">
        <f t="shared" si="126"/>
        <v>1.0268453150688757</v>
      </c>
      <c r="L123" t="str">
        <f t="shared" si="127"/>
        <v>23 Teaching and other educational professionals</v>
      </c>
      <c r="M123" s="27">
        <f t="shared" si="128"/>
        <v>0.48943653018560696</v>
      </c>
      <c r="N123" s="27">
        <f t="shared" si="128"/>
        <v>0.54224299151370658</v>
      </c>
      <c r="O123" s="27">
        <f t="shared" si="128"/>
        <v>2.0987728225044577E-2</v>
      </c>
      <c r="P123" s="27">
        <f t="shared" si="128"/>
        <v>0.62339953060944886</v>
      </c>
      <c r="Q123" s="27">
        <f t="shared" si="129"/>
        <v>0.64438725883449344</v>
      </c>
      <c r="W123" t="str">
        <f t="shared" si="130"/>
        <v>23 Teaching and other educational professionals</v>
      </c>
      <c r="X123" s="27">
        <f t="shared" si="131"/>
        <v>2.8612872946994905</v>
      </c>
      <c r="Y123" s="27">
        <f t="shared" si="131"/>
        <v>-0.35959255892102959</v>
      </c>
      <c r="Z123" s="27">
        <f t="shared" si="131"/>
        <v>-1.0319263745320448</v>
      </c>
      <c r="AA123" s="27">
        <f t="shared" si="131"/>
        <v>1.4143844307664573</v>
      </c>
      <c r="AB123" s="27">
        <f t="shared" si="132"/>
        <v>0.38245805623441242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6.1407728667475325</v>
      </c>
      <c r="C124" s="27">
        <f t="shared" si="125"/>
        <v>2.5394300439146988</v>
      </c>
      <c r="D124" s="27">
        <f t="shared" si="125"/>
        <v>2.7123178082064783</v>
      </c>
      <c r="E124" s="27">
        <f t="shared" si="125"/>
        <v>5.1619653427438266</v>
      </c>
      <c r="F124" s="27">
        <f t="shared" si="126"/>
        <v>7.8742831509503048</v>
      </c>
      <c r="L124" t="str">
        <f t="shared" si="127"/>
        <v>24 Business, media and public service professionals</v>
      </c>
      <c r="M124" s="27">
        <f t="shared" si="128"/>
        <v>1.9443854741905362</v>
      </c>
      <c r="N124" s="27">
        <f t="shared" si="128"/>
        <v>1.1893584026354347</v>
      </c>
      <c r="O124" s="27">
        <f t="shared" si="128"/>
        <v>1.773968455656842</v>
      </c>
      <c r="P124" s="27">
        <f t="shared" si="128"/>
        <v>2.2589451356997046</v>
      </c>
      <c r="Q124" s="27">
        <f t="shared" si="129"/>
        <v>4.0329135913565466</v>
      </c>
      <c r="W124" t="str">
        <f t="shared" si="130"/>
        <v>24 Business, media and public service professionals</v>
      </c>
      <c r="X124" s="27">
        <f t="shared" si="131"/>
        <v>4.1963873925569182</v>
      </c>
      <c r="Y124" s="27">
        <f t="shared" si="131"/>
        <v>1.3500716412793565</v>
      </c>
      <c r="Z124" s="27">
        <f t="shared" si="131"/>
        <v>0.9383493525496327</v>
      </c>
      <c r="AA124" s="27">
        <f t="shared" si="131"/>
        <v>2.9030202070441575</v>
      </c>
      <c r="AB124" s="27">
        <f t="shared" si="132"/>
        <v>3.8413695595937902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1.5359130668769652</v>
      </c>
      <c r="C125" s="27">
        <f t="shared" si="125"/>
        <v>0.92960839926800531</v>
      </c>
      <c r="D125" s="27">
        <f t="shared" si="125"/>
        <v>-0.76710433940837142</v>
      </c>
      <c r="E125" s="27">
        <f t="shared" si="125"/>
        <v>1.1645883605712637</v>
      </c>
      <c r="F125" s="27">
        <f t="shared" si="126"/>
        <v>0.39748402116289228</v>
      </c>
      <c r="L125" t="str">
        <f t="shared" si="127"/>
        <v>31 Science, engineering and technology associate professionals</v>
      </c>
      <c r="M125" s="27">
        <f t="shared" si="128"/>
        <v>1.4214285675497909</v>
      </c>
      <c r="N125" s="27">
        <f t="shared" si="128"/>
        <v>0.23798885304970518</v>
      </c>
      <c r="O125" s="27">
        <f t="shared" si="128"/>
        <v>-1.0709999026694721</v>
      </c>
      <c r="P125" s="27">
        <f t="shared" si="128"/>
        <v>0.36487253128978558</v>
      </c>
      <c r="Q125" s="27">
        <f t="shared" si="129"/>
        <v>-0.70612737137968651</v>
      </c>
      <c r="W125" t="str">
        <f t="shared" si="130"/>
        <v>31 Science, engineering and technology associate professionals</v>
      </c>
      <c r="X125" s="27">
        <f t="shared" si="131"/>
        <v>0.11448449932715699</v>
      </c>
      <c r="Y125" s="27">
        <f t="shared" si="131"/>
        <v>0.69161954621830679</v>
      </c>
      <c r="Z125" s="27">
        <f t="shared" si="131"/>
        <v>0.3038955632611362</v>
      </c>
      <c r="AA125" s="27">
        <f t="shared" si="131"/>
        <v>0.79971582928144169</v>
      </c>
      <c r="AB125" s="27">
        <f t="shared" si="132"/>
        <v>1.1036113925425779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1.9651521186739433</v>
      </c>
      <c r="C126" s="27">
        <f t="shared" si="125"/>
        <v>0.16494395769990611</v>
      </c>
      <c r="D126" s="27">
        <f t="shared" si="125"/>
        <v>6.7168823845625063</v>
      </c>
      <c r="E126" s="27">
        <f t="shared" si="125"/>
        <v>2.6275970096131829</v>
      </c>
      <c r="F126" s="27">
        <f t="shared" si="126"/>
        <v>9.3444793941756892</v>
      </c>
      <c r="L126" t="str">
        <f t="shared" si="127"/>
        <v>32 Health and social care associate professionals</v>
      </c>
      <c r="M126" s="27">
        <f t="shared" si="128"/>
        <v>0.11717477511522612</v>
      </c>
      <c r="N126" s="27">
        <f t="shared" si="128"/>
        <v>0.29996530716050218</v>
      </c>
      <c r="O126" s="27">
        <f t="shared" si="128"/>
        <v>0.79456609936773015</v>
      </c>
      <c r="P126" s="27">
        <f t="shared" si="128"/>
        <v>0.3327598406170047</v>
      </c>
      <c r="Q126" s="27">
        <f t="shared" si="129"/>
        <v>1.1273259399847348</v>
      </c>
      <c r="W126" t="str">
        <f t="shared" si="130"/>
        <v>32 Health and social care associate professionals</v>
      </c>
      <c r="X126" s="27">
        <f t="shared" si="131"/>
        <v>1.8479773435587248</v>
      </c>
      <c r="Y126" s="27">
        <f t="shared" si="131"/>
        <v>-0.13502134946059918</v>
      </c>
      <c r="Z126" s="27">
        <f t="shared" si="131"/>
        <v>5.9223162851947659</v>
      </c>
      <c r="AA126" s="27">
        <f t="shared" si="131"/>
        <v>2.2948371689961906</v>
      </c>
      <c r="AB126" s="27">
        <f t="shared" si="132"/>
        <v>8.2171534541909566</v>
      </c>
    </row>
    <row r="127" spans="1:28" x14ac:dyDescent="0.2">
      <c r="A127" t="str">
        <f t="shared" si="124"/>
        <v>33 Protective service occupations</v>
      </c>
      <c r="B127" s="27">
        <f t="shared" si="125"/>
        <v>-0.42672907009165684</v>
      </c>
      <c r="C127" s="27">
        <f t="shared" si="125"/>
        <v>0.31714370798519376</v>
      </c>
      <c r="D127" s="27">
        <f t="shared" si="125"/>
        <v>-0.95434942877503559</v>
      </c>
      <c r="E127" s="27">
        <f t="shared" si="125"/>
        <v>0.43347703959944095</v>
      </c>
      <c r="F127" s="27">
        <f t="shared" si="126"/>
        <v>-0.52087238917559464</v>
      </c>
      <c r="L127" t="str">
        <f t="shared" si="127"/>
        <v>33 Protective service occupations</v>
      </c>
      <c r="M127" s="27">
        <f t="shared" si="128"/>
        <v>-0.531444275173242</v>
      </c>
      <c r="N127" s="27">
        <f t="shared" si="128"/>
        <v>0.15134369711712026</v>
      </c>
      <c r="O127" s="27">
        <f t="shared" si="128"/>
        <v>-0.76689917060581347</v>
      </c>
      <c r="P127" s="27">
        <f t="shared" si="128"/>
        <v>-2.9617017458318351E-2</v>
      </c>
      <c r="Q127" s="27">
        <f t="shared" si="129"/>
        <v>-0.79651618806413182</v>
      </c>
      <c r="W127" t="str">
        <f t="shared" si="130"/>
        <v>33 Protective service occupations</v>
      </c>
      <c r="X127" s="27">
        <f t="shared" si="131"/>
        <v>0.10471520508158805</v>
      </c>
      <c r="Y127" s="27">
        <f t="shared" si="131"/>
        <v>0.16580001086807261</v>
      </c>
      <c r="Z127" s="27">
        <f t="shared" si="131"/>
        <v>-0.187450258169227</v>
      </c>
      <c r="AA127" s="27">
        <f t="shared" si="131"/>
        <v>0.4630940570577553</v>
      </c>
      <c r="AB127" s="27">
        <f t="shared" si="132"/>
        <v>0.2756437988885283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-1.0725767213809796</v>
      </c>
      <c r="C128" s="27">
        <f t="shared" si="125"/>
        <v>0.66470478890272489</v>
      </c>
      <c r="D128" s="27">
        <f t="shared" si="125"/>
        <v>-1.3446737283178951</v>
      </c>
      <c r="E128" s="27">
        <f t="shared" si="125"/>
        <v>1.3434244112488809</v>
      </c>
      <c r="F128" s="27">
        <f t="shared" si="126"/>
        <v>-1.2493170690142108E-3</v>
      </c>
      <c r="L128" t="str">
        <f t="shared" si="127"/>
        <v>34 Culture, media and sports occupations</v>
      </c>
      <c r="M128" s="27">
        <f t="shared" si="128"/>
        <v>-1.1184267166852493</v>
      </c>
      <c r="N128" s="27">
        <f t="shared" si="128"/>
        <v>-2.0043388334878287E-2</v>
      </c>
      <c r="O128" s="27">
        <f t="shared" si="128"/>
        <v>-0.71639257367845133</v>
      </c>
      <c r="P128" s="27">
        <f t="shared" si="128"/>
        <v>0.86098951754106245</v>
      </c>
      <c r="Q128" s="27">
        <f t="shared" si="129"/>
        <v>0.14459694386261113</v>
      </c>
      <c r="W128" t="str">
        <f t="shared" si="130"/>
        <v>34 Culture, media and sports occupations</v>
      </c>
      <c r="X128" s="27">
        <f t="shared" si="131"/>
        <v>4.5849995304244828E-2</v>
      </c>
      <c r="Y128" s="27">
        <f t="shared" si="131"/>
        <v>0.68474817723761916</v>
      </c>
      <c r="Z128" s="27">
        <f t="shared" si="131"/>
        <v>-0.62828115463945533</v>
      </c>
      <c r="AA128" s="27">
        <f t="shared" si="131"/>
        <v>0.48243489370786019</v>
      </c>
      <c r="AB128" s="27">
        <f t="shared" si="132"/>
        <v>-0.14584626093159514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1.9860965805089776</v>
      </c>
      <c r="C129" s="27">
        <f t="shared" si="125"/>
        <v>0.60086378540307805</v>
      </c>
      <c r="D129" s="27">
        <f t="shared" si="125"/>
        <v>0.92145970092674645</v>
      </c>
      <c r="E129" s="27">
        <f t="shared" si="125"/>
        <v>2.4368624323499262</v>
      </c>
      <c r="F129" s="27">
        <f t="shared" si="126"/>
        <v>3.3583221332766726</v>
      </c>
      <c r="L129" t="str">
        <f t="shared" si="127"/>
        <v>35 Business and public service associate professionals</v>
      </c>
      <c r="M129" s="27">
        <f t="shared" si="128"/>
        <v>0.30730231117995643</v>
      </c>
      <c r="N129" s="27">
        <f t="shared" si="128"/>
        <v>0.6484397412138172</v>
      </c>
      <c r="O129" s="27">
        <f t="shared" si="128"/>
        <v>0.14200906588257212</v>
      </c>
      <c r="P129" s="27">
        <f t="shared" si="128"/>
        <v>0.47702750899323121</v>
      </c>
      <c r="Q129" s="27">
        <f t="shared" si="129"/>
        <v>0.61903657487580332</v>
      </c>
      <c r="W129" t="str">
        <f t="shared" si="130"/>
        <v>35 Business and public service associate professionals</v>
      </c>
      <c r="X129" s="27">
        <f t="shared" si="131"/>
        <v>1.6787942693290638</v>
      </c>
      <c r="Y129" s="27">
        <f t="shared" si="131"/>
        <v>-4.7575955810557957E-2</v>
      </c>
      <c r="Z129" s="27">
        <f t="shared" si="131"/>
        <v>0.77945063504397183</v>
      </c>
      <c r="AA129" s="27">
        <f t="shared" si="131"/>
        <v>1.959834923356766</v>
      </c>
      <c r="AB129" s="27">
        <f t="shared" si="132"/>
        <v>2.7392855584007378</v>
      </c>
    </row>
    <row r="130" spans="1:28" x14ac:dyDescent="0.2">
      <c r="A130" t="str">
        <f t="shared" si="124"/>
        <v>41 Administrative occupations</v>
      </c>
      <c r="B130" s="27">
        <f t="shared" si="125"/>
        <v>-1.9616504671143531</v>
      </c>
      <c r="C130" s="27">
        <f t="shared" si="125"/>
        <v>0.55332689202667495</v>
      </c>
      <c r="D130" s="27">
        <f t="shared" si="125"/>
        <v>1.1097003466463846</v>
      </c>
      <c r="E130" s="27">
        <f t="shared" si="125"/>
        <v>-2.9158564908333346</v>
      </c>
      <c r="F130" s="27">
        <f t="shared" si="126"/>
        <v>-1.80615614418695</v>
      </c>
      <c r="L130" t="str">
        <f t="shared" si="127"/>
        <v>41 Administrative occupations</v>
      </c>
      <c r="M130" s="27">
        <f t="shared" si="128"/>
        <v>-1.2915633507804287</v>
      </c>
      <c r="N130" s="27">
        <f t="shared" si="128"/>
        <v>1.9264841742130763</v>
      </c>
      <c r="O130" s="27">
        <f t="shared" si="128"/>
        <v>0.58586769501938996</v>
      </c>
      <c r="P130" s="27">
        <f t="shared" si="128"/>
        <v>1.0681420121817418</v>
      </c>
      <c r="Q130" s="27">
        <f t="shared" si="129"/>
        <v>1.6540097072011317</v>
      </c>
      <c r="W130" t="str">
        <f t="shared" si="130"/>
        <v>41 Administrative occupations</v>
      </c>
      <c r="X130" s="27">
        <f t="shared" si="131"/>
        <v>-0.67008711633400964</v>
      </c>
      <c r="Y130" s="27">
        <f t="shared" si="131"/>
        <v>-1.3731572821862983</v>
      </c>
      <c r="Z130" s="27">
        <f t="shared" si="131"/>
        <v>0.52383265162703907</v>
      </c>
      <c r="AA130" s="27">
        <f t="shared" si="131"/>
        <v>-3.9839985030151652</v>
      </c>
      <c r="AB130" s="27">
        <f t="shared" si="132"/>
        <v>-3.4601658513881262</v>
      </c>
    </row>
    <row r="131" spans="1:28" x14ac:dyDescent="0.2">
      <c r="A131" t="str">
        <f t="shared" si="124"/>
        <v>42 Secretarial and related occupations</v>
      </c>
      <c r="B131" s="27">
        <f t="shared" si="125"/>
        <v>-1.655508590283743</v>
      </c>
      <c r="C131" s="27">
        <f t="shared" si="125"/>
        <v>-0.57987301174424744</v>
      </c>
      <c r="D131" s="27">
        <f t="shared" si="125"/>
        <v>-1.4989742301749072</v>
      </c>
      <c r="E131" s="27">
        <f t="shared" si="125"/>
        <v>-3.2476321699655593</v>
      </c>
      <c r="F131" s="27">
        <f t="shared" si="126"/>
        <v>-4.7466064001404664</v>
      </c>
      <c r="L131" t="str">
        <f t="shared" si="127"/>
        <v>42 Secretarial and related occupations</v>
      </c>
      <c r="M131" s="27">
        <f t="shared" si="128"/>
        <v>-0.1613146408105558</v>
      </c>
      <c r="N131" s="27">
        <f t="shared" si="128"/>
        <v>-4.9496150026838603E-2</v>
      </c>
      <c r="O131" s="27">
        <f t="shared" si="128"/>
        <v>-2.3210171778803357E-2</v>
      </c>
      <c r="P131" s="27">
        <f t="shared" si="128"/>
        <v>5.8616148375719268E-2</v>
      </c>
      <c r="Q131" s="27">
        <f t="shared" si="129"/>
        <v>3.5405976596915911E-2</v>
      </c>
      <c r="W131" t="str">
        <f t="shared" si="130"/>
        <v>42 Secretarial and related occupations</v>
      </c>
      <c r="X131" s="27">
        <f t="shared" si="131"/>
        <v>-1.4941939494731926</v>
      </c>
      <c r="Y131" s="27">
        <f t="shared" si="131"/>
        <v>-0.53037686171741427</v>
      </c>
      <c r="Z131" s="27">
        <f t="shared" si="131"/>
        <v>-1.4757640583961038</v>
      </c>
      <c r="AA131" s="27">
        <f t="shared" si="131"/>
        <v>-3.306248318341277</v>
      </c>
      <c r="AB131" s="27">
        <f t="shared" si="132"/>
        <v>-4.7820123767373808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0.65243212373895876</v>
      </c>
      <c r="C132" s="27">
        <f t="shared" si="125"/>
        <v>-1.1468824893330218</v>
      </c>
      <c r="D132" s="27">
        <f t="shared" si="125"/>
        <v>0.20347514256584276</v>
      </c>
      <c r="E132" s="27">
        <f t="shared" si="125"/>
        <v>0.98171684548822835</v>
      </c>
      <c r="F132" s="27">
        <f t="shared" si="126"/>
        <v>1.1851919880540711</v>
      </c>
      <c r="L132" t="str">
        <f t="shared" si="127"/>
        <v>51 Skilled agricultural and related trades</v>
      </c>
      <c r="M132" s="27">
        <f t="shared" si="128"/>
        <v>0.94325496307307066</v>
      </c>
      <c r="N132" s="27">
        <f t="shared" si="128"/>
        <v>-1.5148759465744224</v>
      </c>
      <c r="O132" s="27">
        <f t="shared" si="128"/>
        <v>4.3482134783277004E-2</v>
      </c>
      <c r="P132" s="27">
        <f t="shared" si="128"/>
        <v>0.57439148556021991</v>
      </c>
      <c r="Q132" s="27">
        <f t="shared" si="129"/>
        <v>0.61787362034349691</v>
      </c>
      <c r="W132" t="str">
        <f t="shared" si="130"/>
        <v>51 Skilled agricultural and related trades</v>
      </c>
      <c r="X132" s="27">
        <f t="shared" si="131"/>
        <v>-0.29082283933410746</v>
      </c>
      <c r="Y132" s="27">
        <f t="shared" si="131"/>
        <v>0.36799345724140187</v>
      </c>
      <c r="Z132" s="27">
        <f t="shared" si="131"/>
        <v>0.15999300778256087</v>
      </c>
      <c r="AA132" s="27">
        <f t="shared" si="131"/>
        <v>0.40732535992800889</v>
      </c>
      <c r="AB132" s="27">
        <f t="shared" si="132"/>
        <v>0.56731836771056976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0.5500979049555319</v>
      </c>
      <c r="C133" s="27">
        <f t="shared" si="125"/>
        <v>-2.7814097675378839</v>
      </c>
      <c r="D133" s="27">
        <f t="shared" si="125"/>
        <v>0.59292679354779665</v>
      </c>
      <c r="E133" s="27">
        <f t="shared" si="125"/>
        <v>-0.39246888882372133</v>
      </c>
      <c r="F133" s="27">
        <f t="shared" si="126"/>
        <v>0.20045790472407532</v>
      </c>
      <c r="L133" t="str">
        <f t="shared" si="127"/>
        <v>52 Skilled metal, electrical and electronic trades</v>
      </c>
      <c r="M133" s="27">
        <f t="shared" si="128"/>
        <v>0.20089145395595409</v>
      </c>
      <c r="N133" s="27">
        <f t="shared" si="128"/>
        <v>-2.5483377538419347</v>
      </c>
      <c r="O133" s="27">
        <f t="shared" si="128"/>
        <v>7.0533446494494001E-2</v>
      </c>
      <c r="P133" s="27">
        <f t="shared" si="128"/>
        <v>-0.72826155427890171</v>
      </c>
      <c r="Q133" s="27">
        <f t="shared" si="129"/>
        <v>-0.65772810778440771</v>
      </c>
      <c r="W133" t="str">
        <f t="shared" si="130"/>
        <v>52 Skilled metal, electrical and electronic trades</v>
      </c>
      <c r="X133" s="27">
        <f t="shared" si="131"/>
        <v>0.34920645099959852</v>
      </c>
      <c r="Y133" s="27">
        <f t="shared" si="131"/>
        <v>-0.23307201369598463</v>
      </c>
      <c r="Z133" s="27">
        <f t="shared" si="131"/>
        <v>0.52239334705330842</v>
      </c>
      <c r="AA133" s="27">
        <f t="shared" si="131"/>
        <v>0.33579266545518771</v>
      </c>
      <c r="AB133" s="27">
        <f t="shared" si="132"/>
        <v>0.85818601250849613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9.8054609700188422E-2</v>
      </c>
      <c r="C134" s="27">
        <f t="shared" si="125"/>
        <v>-1.800746082219451</v>
      </c>
      <c r="D134" s="27">
        <f t="shared" si="125"/>
        <v>0.569868406937168</v>
      </c>
      <c r="E134" s="27">
        <f t="shared" si="125"/>
        <v>-1.4363619675868584</v>
      </c>
      <c r="F134" s="27">
        <f t="shared" si="126"/>
        <v>-0.86649356064969041</v>
      </c>
      <c r="L134" t="str">
        <f t="shared" si="127"/>
        <v>53 Skilled construction and building trades</v>
      </c>
      <c r="M134" s="27">
        <f t="shared" si="128"/>
        <v>2.7040753257697503E-2</v>
      </c>
      <c r="N134" s="27">
        <f t="shared" si="128"/>
        <v>-1.7810451830382625</v>
      </c>
      <c r="O134" s="27">
        <f t="shared" si="128"/>
        <v>0.68632055231527644</v>
      </c>
      <c r="P134" s="27">
        <f t="shared" si="128"/>
        <v>-1.4863095768145307</v>
      </c>
      <c r="Q134" s="27">
        <f t="shared" si="129"/>
        <v>-0.79998902449925424</v>
      </c>
      <c r="W134" t="str">
        <f t="shared" si="130"/>
        <v>53 Skilled construction and building trades</v>
      </c>
      <c r="X134" s="27">
        <f t="shared" si="131"/>
        <v>7.1013856442464995E-2</v>
      </c>
      <c r="Y134" s="27">
        <f t="shared" si="131"/>
        <v>-1.970089918117407E-2</v>
      </c>
      <c r="Z134" s="27">
        <f t="shared" si="131"/>
        <v>-0.11645214537810017</v>
      </c>
      <c r="AA134" s="27">
        <f t="shared" si="131"/>
        <v>4.9947609227655287E-2</v>
      </c>
      <c r="AB134" s="27">
        <f t="shared" si="132"/>
        <v>-6.6504536150444882E-2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-1.4479101997939949</v>
      </c>
      <c r="C135" s="27">
        <f t="shared" si="125"/>
        <v>-0.97387486582320726</v>
      </c>
      <c r="D135" s="27">
        <f t="shared" si="125"/>
        <v>1.240766286427597</v>
      </c>
      <c r="E135" s="27">
        <f t="shared" si="125"/>
        <v>0.8625282351532686</v>
      </c>
      <c r="F135" s="27">
        <f t="shared" si="126"/>
        <v>2.1032945215808656</v>
      </c>
      <c r="L135" t="str">
        <f t="shared" si="127"/>
        <v>54 Textiles, printing and other skilled trades</v>
      </c>
      <c r="M135" s="27">
        <f t="shared" si="128"/>
        <v>-0.90349167885085979</v>
      </c>
      <c r="N135" s="27">
        <f t="shared" si="128"/>
        <v>-1.2627589687017773</v>
      </c>
      <c r="O135" s="27">
        <f t="shared" si="128"/>
        <v>0.68683346826443792</v>
      </c>
      <c r="P135" s="27">
        <f t="shared" si="128"/>
        <v>0.31815558606935213</v>
      </c>
      <c r="Q135" s="27">
        <f t="shared" si="129"/>
        <v>1.00498905433379</v>
      </c>
      <c r="W135" t="str">
        <f t="shared" si="130"/>
        <v>54 Textiles, printing and other skilled trades</v>
      </c>
      <c r="X135" s="27">
        <f t="shared" si="131"/>
        <v>-0.54441852094309873</v>
      </c>
      <c r="Y135" s="27">
        <f t="shared" si="131"/>
        <v>0.2888841028785718</v>
      </c>
      <c r="Z135" s="27">
        <f t="shared" si="131"/>
        <v>0.55393281816313866</v>
      </c>
      <c r="AA135" s="27">
        <f t="shared" si="131"/>
        <v>0.54437264908392358</v>
      </c>
      <c r="AB135" s="27">
        <f t="shared" si="132"/>
        <v>1.0983054672470622</v>
      </c>
    </row>
    <row r="136" spans="1:28" x14ac:dyDescent="0.2">
      <c r="A136" t="str">
        <f t="shared" si="124"/>
        <v>61 Caring personal service occupations</v>
      </c>
      <c r="B136" s="27">
        <f t="shared" si="125"/>
        <v>4.0903749813116548</v>
      </c>
      <c r="C136" s="27">
        <f t="shared" si="125"/>
        <v>-2.4707488265968536</v>
      </c>
      <c r="D136" s="27">
        <f t="shared" si="125"/>
        <v>2.0223074509820549</v>
      </c>
      <c r="E136" s="27">
        <f t="shared" si="125"/>
        <v>3.095121419807036</v>
      </c>
      <c r="F136" s="27">
        <f t="shared" si="126"/>
        <v>5.1174288707890909</v>
      </c>
      <c r="L136" t="str">
        <f t="shared" si="127"/>
        <v>61 Caring personal service occupations</v>
      </c>
      <c r="M136" s="27">
        <f t="shared" si="128"/>
        <v>0.27741935711660126</v>
      </c>
      <c r="N136" s="27">
        <f t="shared" si="128"/>
        <v>-9.1507099208580911E-2</v>
      </c>
      <c r="O136" s="27">
        <f t="shared" si="128"/>
        <v>1.7939621747159418</v>
      </c>
      <c r="P136" s="27">
        <f t="shared" si="128"/>
        <v>1.7047506519032503</v>
      </c>
      <c r="Q136" s="27">
        <f t="shared" si="129"/>
        <v>3.498712826619192</v>
      </c>
      <c r="W136" t="str">
        <f t="shared" si="130"/>
        <v>61 Caring personal service occupations</v>
      </c>
      <c r="X136" s="27">
        <f t="shared" si="131"/>
        <v>3.812955624195034</v>
      </c>
      <c r="Y136" s="27">
        <f t="shared" si="131"/>
        <v>-2.379241727388262</v>
      </c>
      <c r="Z136" s="27">
        <f t="shared" si="131"/>
        <v>0.22834527626612555</v>
      </c>
      <c r="AA136" s="27">
        <f t="shared" si="131"/>
        <v>1.3903707679037751</v>
      </c>
      <c r="AB136" s="27">
        <f t="shared" si="132"/>
        <v>1.6187160441699007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0.96923213492732074</v>
      </c>
      <c r="C137" s="27">
        <f t="shared" si="125"/>
        <v>-1.3831484970649441</v>
      </c>
      <c r="D137" s="27">
        <f t="shared" si="125"/>
        <v>-0.89226046458319352</v>
      </c>
      <c r="E137" s="27">
        <f t="shared" si="125"/>
        <v>0.10448887264126405</v>
      </c>
      <c r="F137" s="27">
        <f t="shared" si="126"/>
        <v>-0.78777159194192947</v>
      </c>
      <c r="L137" t="str">
        <f t="shared" si="127"/>
        <v>62 Leisure, travel and related personal service occupations</v>
      </c>
      <c r="M137" s="27">
        <f t="shared" si="128"/>
        <v>0.53724188806214457</v>
      </c>
      <c r="N137" s="27">
        <f t="shared" si="128"/>
        <v>-0.65859026524631048</v>
      </c>
      <c r="O137" s="27">
        <f t="shared" si="128"/>
        <v>-5.0363363047907228E-3</v>
      </c>
      <c r="P137" s="27">
        <f t="shared" si="128"/>
        <v>0.52591379835332397</v>
      </c>
      <c r="Q137" s="27">
        <f t="shared" si="129"/>
        <v>0.52087746204853325</v>
      </c>
      <c r="W137" t="str">
        <f t="shared" si="130"/>
        <v>62 Leisure, travel and related personal service occupations</v>
      </c>
      <c r="X137" s="27">
        <f t="shared" si="131"/>
        <v>0.43199024686514242</v>
      </c>
      <c r="Y137" s="27">
        <f t="shared" si="131"/>
        <v>-0.72455823181861234</v>
      </c>
      <c r="Z137" s="27">
        <f t="shared" si="131"/>
        <v>-0.88722412827841346</v>
      </c>
      <c r="AA137" s="27">
        <f t="shared" si="131"/>
        <v>-0.42142492571205281</v>
      </c>
      <c r="AB137" s="27">
        <f t="shared" si="132"/>
        <v>-1.3086490539904663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-0.12582224684606069</v>
      </c>
      <c r="C138" s="27">
        <f t="shared" si="125"/>
        <v>0.12534592345374007</v>
      </c>
      <c r="D138" s="27">
        <f t="shared" si="125"/>
        <v>-0.17716249584014893</v>
      </c>
      <c r="E138" s="27">
        <f t="shared" si="125"/>
        <v>3.7679884468892422E-2</v>
      </c>
      <c r="F138" s="27">
        <f t="shared" si="126"/>
        <v>-0.1394826113712565</v>
      </c>
      <c r="L138" t="str">
        <f t="shared" si="127"/>
        <v>63 Community and civil enforcement occupations</v>
      </c>
      <c r="M138" s="27">
        <f t="shared" si="128"/>
        <v>-0.1509599407594831</v>
      </c>
      <c r="N138" s="27">
        <f t="shared" si="128"/>
        <v>0.15338725687802429</v>
      </c>
      <c r="O138" s="27">
        <f t="shared" si="128"/>
        <v>-0.23160975469728057</v>
      </c>
      <c r="P138" s="27">
        <f t="shared" si="128"/>
        <v>3.7973455624454089E-2</v>
      </c>
      <c r="Q138" s="27">
        <f t="shared" si="129"/>
        <v>-0.19363629907282648</v>
      </c>
      <c r="W138" t="str">
        <f t="shared" si="130"/>
        <v>63 Community and civil enforcement occupations</v>
      </c>
      <c r="X138" s="27">
        <f t="shared" si="131"/>
        <v>2.5137693913422965E-2</v>
      </c>
      <c r="Y138" s="27">
        <f t="shared" si="131"/>
        <v>-2.8041333424283305E-2</v>
      </c>
      <c r="Z138" s="27">
        <f t="shared" si="131"/>
        <v>5.4447258857131586E-2</v>
      </c>
      <c r="AA138" s="27">
        <f t="shared" si="131"/>
        <v>-2.9357115556188917E-4</v>
      </c>
      <c r="AB138" s="27">
        <f t="shared" si="132"/>
        <v>5.4153687701569697E-2</v>
      </c>
    </row>
    <row r="139" spans="1:28" x14ac:dyDescent="0.2">
      <c r="A139" t="str">
        <f t="shared" si="124"/>
        <v>71 Sales occupations</v>
      </c>
      <c r="B139" s="27">
        <f t="shared" si="125"/>
        <v>-2.6576984546699123</v>
      </c>
      <c r="C139" s="27">
        <f t="shared" si="125"/>
        <v>-0.44339789044800426</v>
      </c>
      <c r="D139" s="27">
        <f t="shared" si="125"/>
        <v>-0.1950277444602051</v>
      </c>
      <c r="E139" s="27">
        <f t="shared" si="125"/>
        <v>-1.0099378181227792</v>
      </c>
      <c r="F139" s="27">
        <f t="shared" si="126"/>
        <v>-1.2049655625829843</v>
      </c>
      <c r="L139" t="str">
        <f t="shared" si="127"/>
        <v>71 Sales occupations</v>
      </c>
      <c r="M139" s="27">
        <f t="shared" si="128"/>
        <v>-0.40462139355268789</v>
      </c>
      <c r="N139" s="27">
        <f t="shared" si="128"/>
        <v>-0.21115730796590526</v>
      </c>
      <c r="O139" s="27">
        <f t="shared" si="128"/>
        <v>0.13599672437598187</v>
      </c>
      <c r="P139" s="27">
        <f t="shared" si="128"/>
        <v>9.5909638585748525E-2</v>
      </c>
      <c r="Q139" s="27">
        <f t="shared" si="129"/>
        <v>0.23190636296173039</v>
      </c>
      <c r="W139" t="str">
        <f t="shared" si="130"/>
        <v>71 Sales occupations</v>
      </c>
      <c r="X139" s="27">
        <f t="shared" si="131"/>
        <v>-2.253077061117331</v>
      </c>
      <c r="Y139" s="27">
        <f t="shared" si="131"/>
        <v>-0.23224058248200663</v>
      </c>
      <c r="Z139" s="27">
        <f t="shared" si="131"/>
        <v>-0.3310244688362971</v>
      </c>
      <c r="AA139" s="27">
        <f t="shared" si="131"/>
        <v>-1.1058474567085064</v>
      </c>
      <c r="AB139" s="27">
        <f t="shared" si="132"/>
        <v>-1.4368719255448035</v>
      </c>
    </row>
    <row r="140" spans="1:28" x14ac:dyDescent="0.2">
      <c r="A140" t="str">
        <f t="shared" si="124"/>
        <v>72 Customer service occupations</v>
      </c>
      <c r="B140" s="27">
        <f t="shared" si="125"/>
        <v>0.32819087611447806</v>
      </c>
      <c r="C140" s="27">
        <f t="shared" si="125"/>
        <v>7.2248986906203072E-2</v>
      </c>
      <c r="D140" s="27">
        <f t="shared" si="125"/>
        <v>1.1594833120345847</v>
      </c>
      <c r="E140" s="27">
        <f t="shared" si="125"/>
        <v>1.2320114382474703</v>
      </c>
      <c r="F140" s="27">
        <f t="shared" si="126"/>
        <v>2.3914947502820549</v>
      </c>
      <c r="L140" t="str">
        <f t="shared" si="127"/>
        <v>72 Customer service occupations</v>
      </c>
      <c r="M140" s="27">
        <f t="shared" si="128"/>
        <v>-0.42344088556818082</v>
      </c>
      <c r="N140" s="27">
        <f t="shared" si="128"/>
        <v>0.43843602869234388</v>
      </c>
      <c r="O140" s="27">
        <f t="shared" si="128"/>
        <v>0.89586638562191245</v>
      </c>
      <c r="P140" s="27">
        <f t="shared" si="128"/>
        <v>0.7790125281923812</v>
      </c>
      <c r="Q140" s="27">
        <f t="shared" si="129"/>
        <v>1.6748789138142937</v>
      </c>
      <c r="W140" t="str">
        <f t="shared" si="130"/>
        <v>72 Customer service occupations</v>
      </c>
      <c r="X140" s="27">
        <f t="shared" si="131"/>
        <v>0.75163176168267931</v>
      </c>
      <c r="Y140" s="27">
        <f t="shared" si="131"/>
        <v>-0.36618704178615769</v>
      </c>
      <c r="Z140" s="27">
        <f t="shared" si="131"/>
        <v>0.2636169264126611</v>
      </c>
      <c r="AA140" s="27">
        <f t="shared" si="131"/>
        <v>0.45299891005511927</v>
      </c>
      <c r="AB140" s="27">
        <f t="shared" si="132"/>
        <v>0.71661583646778038</v>
      </c>
    </row>
    <row r="141" spans="1:28" x14ac:dyDescent="0.2">
      <c r="A141" t="str">
        <f t="shared" si="124"/>
        <v>81 Process, plant and machine operatives</v>
      </c>
      <c r="B141" s="27">
        <f t="shared" si="125"/>
        <v>0.13996849191418548</v>
      </c>
      <c r="C141" s="27">
        <f t="shared" si="125"/>
        <v>-1.073024553485471</v>
      </c>
      <c r="D141" s="27">
        <f t="shared" si="125"/>
        <v>0.66447270814967574</v>
      </c>
      <c r="E141" s="27">
        <f t="shared" si="125"/>
        <v>-0.32015259443583943</v>
      </c>
      <c r="F141" s="27">
        <f t="shared" si="126"/>
        <v>0.34432011371383631</v>
      </c>
      <c r="L141" t="str">
        <f t="shared" si="127"/>
        <v>81 Process, plant and machine operatives</v>
      </c>
      <c r="M141" s="27">
        <f t="shared" si="128"/>
        <v>0.13636320181618355</v>
      </c>
      <c r="N141" s="27">
        <f t="shared" si="128"/>
        <v>-0.88602081693625401</v>
      </c>
      <c r="O141" s="27">
        <f t="shared" si="128"/>
        <v>0.41015739778609817</v>
      </c>
      <c r="P141" s="27">
        <f t="shared" si="128"/>
        <v>-0.29938184771612342</v>
      </c>
      <c r="Q141" s="27">
        <f t="shared" si="129"/>
        <v>0.11077555006997475</v>
      </c>
      <c r="W141" t="str">
        <f t="shared" si="130"/>
        <v>81 Process, plant and machine operatives</v>
      </c>
      <c r="X141" s="27">
        <f t="shared" si="131"/>
        <v>3.6052900979954838E-3</v>
      </c>
      <c r="Y141" s="27">
        <f t="shared" si="131"/>
        <v>-0.18700373654920299</v>
      </c>
      <c r="Z141" s="27">
        <f t="shared" si="131"/>
        <v>0.25431531036357757</v>
      </c>
      <c r="AA141" s="27">
        <f t="shared" si="131"/>
        <v>-2.0770746719710242E-2</v>
      </c>
      <c r="AB141" s="27">
        <f t="shared" si="132"/>
        <v>0.23354456364386733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1.7424671049054261</v>
      </c>
      <c r="C142" s="27">
        <f t="shared" si="125"/>
        <v>-3.3445599227946197</v>
      </c>
      <c r="D142" s="27">
        <f t="shared" si="125"/>
        <v>0.37475913647410763</v>
      </c>
      <c r="E142" s="27">
        <f t="shared" si="125"/>
        <v>-0.28554598571604828</v>
      </c>
      <c r="F142" s="27">
        <f t="shared" si="126"/>
        <v>8.9213150758059356E-2</v>
      </c>
      <c r="L142" t="str">
        <f t="shared" si="127"/>
        <v>82 Transport and mobile machine drivers and operatives</v>
      </c>
      <c r="M142" s="27">
        <f t="shared" si="128"/>
        <v>1.7610305304281404</v>
      </c>
      <c r="N142" s="27">
        <f t="shared" si="128"/>
        <v>-3.055665913328852</v>
      </c>
      <c r="O142" s="27">
        <f t="shared" si="128"/>
        <v>-8.0441877186592237E-2</v>
      </c>
      <c r="P142" s="27">
        <f t="shared" si="128"/>
        <v>-0.53751645765789924</v>
      </c>
      <c r="Q142" s="27">
        <f t="shared" si="129"/>
        <v>-0.61795833484449147</v>
      </c>
      <c r="W142" t="str">
        <f t="shared" si="130"/>
        <v>82 Transport and mobile machine drivers and operatives</v>
      </c>
      <c r="X142" s="27">
        <f t="shared" si="131"/>
        <v>-1.856342552269008E-2</v>
      </c>
      <c r="Y142" s="27">
        <f t="shared" si="131"/>
        <v>-0.28889400946575794</v>
      </c>
      <c r="Z142" s="27">
        <f t="shared" si="131"/>
        <v>0.45520101366070853</v>
      </c>
      <c r="AA142" s="27">
        <f t="shared" si="131"/>
        <v>0.25197047194182187</v>
      </c>
      <c r="AB142" s="27">
        <f t="shared" si="132"/>
        <v>0.7071714856025304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-0.79177726095981349</v>
      </c>
      <c r="C143" s="27">
        <f t="shared" si="125"/>
        <v>-0.8482311748457052</v>
      </c>
      <c r="D143" s="27">
        <f t="shared" si="125"/>
        <v>5.5625943480313689</v>
      </c>
      <c r="E143" s="27">
        <f t="shared" si="125"/>
        <v>1.5392047688505173</v>
      </c>
      <c r="F143" s="27">
        <f t="shared" si="126"/>
        <v>7.1017991168818861</v>
      </c>
      <c r="L143" t="str">
        <f t="shared" si="127"/>
        <v>91 Elementary trades and related occupations</v>
      </c>
      <c r="M143" s="27">
        <f t="shared" si="128"/>
        <v>-0.45840426061965367</v>
      </c>
      <c r="N143" s="27">
        <f t="shared" si="128"/>
        <v>-0.68602646149411228</v>
      </c>
      <c r="O143" s="27">
        <f t="shared" si="128"/>
        <v>2.1398586107855975</v>
      </c>
      <c r="P143" s="27">
        <f t="shared" si="128"/>
        <v>0.70437743032025324</v>
      </c>
      <c r="Q143" s="27">
        <f t="shared" si="129"/>
        <v>2.8442360411058507</v>
      </c>
      <c r="W143" t="str">
        <f t="shared" si="130"/>
        <v>91 Elementary trades and related occupations</v>
      </c>
      <c r="X143" s="27">
        <f t="shared" si="131"/>
        <v>-0.33337300034016204</v>
      </c>
      <c r="Y143" s="27">
        <f t="shared" si="131"/>
        <v>-0.16220471335158537</v>
      </c>
      <c r="Z143" s="27">
        <f t="shared" si="131"/>
        <v>3.4227357372457865</v>
      </c>
      <c r="AA143" s="27">
        <f t="shared" si="131"/>
        <v>0.8348273385302436</v>
      </c>
      <c r="AB143" s="27">
        <f t="shared" si="132"/>
        <v>4.2575630757760301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-1.0571929006698895</v>
      </c>
      <c r="C144" s="27">
        <f t="shared" si="125"/>
        <v>-5.687484102544353</v>
      </c>
      <c r="D144" s="27">
        <f t="shared" si="125"/>
        <v>-5.5375067868986321</v>
      </c>
      <c r="E144" s="27">
        <f t="shared" si="125"/>
        <v>-3.7406817945383324</v>
      </c>
      <c r="F144" s="27">
        <f t="shared" si="126"/>
        <v>-9.2781885814369645</v>
      </c>
      <c r="L144" t="str">
        <f t="shared" si="127"/>
        <v>92 Elementary administration and service occupations</v>
      </c>
      <c r="M144" s="27">
        <f t="shared" si="128"/>
        <v>-1.102519822572944</v>
      </c>
      <c r="N144" s="27">
        <f t="shared" si="128"/>
        <v>-2.340864496110715</v>
      </c>
      <c r="O144" s="27">
        <f t="shared" si="128"/>
        <v>-0.93910045619519167</v>
      </c>
      <c r="P144" s="27">
        <f t="shared" si="128"/>
        <v>-2.1465019632180251</v>
      </c>
      <c r="Q144" s="27">
        <f t="shared" si="129"/>
        <v>-3.0856024194132168</v>
      </c>
      <c r="W144" t="str">
        <f t="shared" si="130"/>
        <v>92 Elementary administration and service occupations</v>
      </c>
      <c r="X144" s="27">
        <f t="shared" si="131"/>
        <v>4.5326921903175332E-2</v>
      </c>
      <c r="Y144" s="27">
        <f t="shared" si="131"/>
        <v>-3.3466196064336557</v>
      </c>
      <c r="Z144" s="27">
        <f t="shared" si="131"/>
        <v>-4.5984063307034972</v>
      </c>
      <c r="AA144" s="27">
        <f t="shared" si="131"/>
        <v>-1.5941798313202824</v>
      </c>
      <c r="AB144" s="27">
        <f t="shared" si="132"/>
        <v>-6.1925861620237797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31.848999999999819</v>
      </c>
      <c r="C146" s="29">
        <f t="shared" ref="C146" si="133">D35-C35</f>
        <v>-15.221000000000345</v>
      </c>
      <c r="D146" s="29">
        <f>E35-D35</f>
        <v>19.259999999999877</v>
      </c>
      <c r="E146" s="29">
        <f>F35-E35</f>
        <v>27.166000000000281</v>
      </c>
      <c r="F146" s="29">
        <f t="shared" ref="F146" si="134">F35-D35</f>
        <v>46.426000000000158</v>
      </c>
      <c r="L146" s="24" t="str">
        <f>L35</f>
        <v>All occupations</v>
      </c>
      <c r="M146" s="29">
        <f>N35-M35</f>
        <v>10.70660856951622</v>
      </c>
      <c r="N146" s="29">
        <f t="shared" ref="N146" si="135">O35-N35</f>
        <v>-10.361387311788064</v>
      </c>
      <c r="O146" s="29">
        <f>P35-O35</f>
        <v>10.733294300447312</v>
      </c>
      <c r="P146" s="29">
        <f>Q35-P35</f>
        <v>14.244698297757964</v>
      </c>
      <c r="Q146" s="29">
        <f t="shared" ref="Q146" si="136">Q35-O35</f>
        <v>24.977992598205276</v>
      </c>
      <c r="W146" s="24" t="str">
        <f>W35</f>
        <v>All occupations</v>
      </c>
      <c r="X146" s="29">
        <f>Y35-X35</f>
        <v>21.142391430483542</v>
      </c>
      <c r="Y146" s="29">
        <f t="shared" ref="Y146" si="137">Z35-Y35</f>
        <v>-4.8596126882118256</v>
      </c>
      <c r="Z146" s="29">
        <f>AA35-Z35</f>
        <v>8.5267056995524513</v>
      </c>
      <c r="AA146" s="29">
        <f>AB35-AA35</f>
        <v>12.921301702241919</v>
      </c>
      <c r="AB146" s="29">
        <f t="shared" ref="AB146" si="138">AB35-Z35</f>
        <v>21.448007401794371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51.739734539298638</v>
      </c>
      <c r="C153" s="11">
        <f t="shared" ref="C153:F153" si="143">C8</f>
        <v>60.075023618351253</v>
      </c>
      <c r="D153" s="11">
        <f t="shared" si="143"/>
        <v>60.451833934309072</v>
      </c>
      <c r="E153" s="11">
        <f t="shared" si="143"/>
        <v>55.470665484169643</v>
      </c>
      <c r="F153" s="11">
        <f t="shared" si="143"/>
        <v>60.196168631095219</v>
      </c>
      <c r="H153" s="40">
        <f>IF(D$151-B$151 &lt;&gt; 0,(EXP(LN(D153/B153)/(D$151-B$151))-1)*100,0)</f>
        <v>3.1613595222885094</v>
      </c>
      <c r="I153" s="40">
        <f>IF(F$151-D$151 &lt;&gt; 0,(EXP(LN(F153/D153)/(F$151-D$151))-1)*100,0)</f>
        <v>-2.8250731059165091E-2</v>
      </c>
      <c r="L153" s="10" t="str">
        <f>L8</f>
        <v>11 Corporate managers and directors</v>
      </c>
      <c r="M153" s="11">
        <f>M8</f>
        <v>35.212215289755633</v>
      </c>
      <c r="N153" s="11">
        <f t="shared" ref="N153:Q153" si="144">N8</f>
        <v>39.05020454130112</v>
      </c>
      <c r="O153" s="11">
        <f t="shared" si="144"/>
        <v>39.057133215158885</v>
      </c>
      <c r="P153" s="11">
        <f t="shared" si="144"/>
        <v>34.094304239627917</v>
      </c>
      <c r="Q153" s="11">
        <f t="shared" si="144"/>
        <v>35.438664339506268</v>
      </c>
      <c r="S153" s="40">
        <f>IF(O$151-M$151 &lt;&gt; 0,(EXP(LN(O153/M153)/(O$151-M$151))-1)*100,0)</f>
        <v>2.0942781653672249</v>
      </c>
      <c r="T153" s="40">
        <f>IF(Q$151-O$151 &lt;&gt; 0,(EXP(LN(Q153/O153)/(Q$151-O$151))-1)*100,0)</f>
        <v>-0.64605133143638138</v>
      </c>
      <c r="W153" s="10" t="str">
        <f>W8</f>
        <v>11 Corporate managers and directors</v>
      </c>
      <c r="X153" s="11">
        <f>X8</f>
        <v>16.527519249543023</v>
      </c>
      <c r="Y153" s="11">
        <f t="shared" ref="Y153:AB153" si="145">Y8</f>
        <v>21.024819077050154</v>
      </c>
      <c r="Z153" s="11">
        <f t="shared" si="145"/>
        <v>21.394700719150233</v>
      </c>
      <c r="AA153" s="11">
        <f t="shared" si="145"/>
        <v>21.376361244541606</v>
      </c>
      <c r="AB153" s="11">
        <f t="shared" si="145"/>
        <v>24.757504291588962</v>
      </c>
      <c r="AD153" s="40">
        <f>IF(Z$151-X$151 &lt;&gt; 0,(EXP(LN(Z153/X153)/(Z$151-X$151))-1)*100,0)</f>
        <v>5.2978997226099001</v>
      </c>
      <c r="AE153" s="40">
        <f>IF(AB$151-Z$151 &lt;&gt; 0,(EXP(LN(AB153/Z153)/(AB$151-Z$151))-1)*100,0)</f>
        <v>0.97798724430107065</v>
      </c>
    </row>
    <row r="154" spans="1:31" x14ac:dyDescent="0.2">
      <c r="A154" s="10" t="str">
        <f t="shared" si="142"/>
        <v>12 Other managers and proprietors</v>
      </c>
      <c r="B154" s="11">
        <f t="shared" si="142"/>
        <v>23.487054414456715</v>
      </c>
      <c r="C154" s="11">
        <f t="shared" ref="C154:F178" si="146">C9</f>
        <v>24.368110331608566</v>
      </c>
      <c r="D154" s="11">
        <f t="shared" si="146"/>
        <v>24.023837872417261</v>
      </c>
      <c r="E154" s="11">
        <f t="shared" si="146"/>
        <v>25.360737543507312</v>
      </c>
      <c r="F154" s="11">
        <f t="shared" si="146"/>
        <v>28.603868267080621</v>
      </c>
      <c r="H154" s="40">
        <f t="shared" ref="H154:H177" si="147">IF(D$151-B$151 &lt;&gt; 0,(EXP(LN(D154/B154)/(D$151-B$151))-1)*100,0)</f>
        <v>0.45296658031583892</v>
      </c>
      <c r="I154" s="40">
        <f t="shared" ref="I154:I180" si="148">IF(F$151-D$151 &lt;&gt; 0,(EXP(LN(F154/D154)/(F$151-D$151))-1)*100,0)</f>
        <v>1.1700952161028511</v>
      </c>
      <c r="L154" s="10" t="str">
        <f t="shared" ref="L154:Q154" si="149">L9</f>
        <v>12 Other managers and proprietors</v>
      </c>
      <c r="M154" s="11">
        <f t="shared" si="149"/>
        <v>13.428260753151747</v>
      </c>
      <c r="N154" s="11">
        <f t="shared" si="149"/>
        <v>13.768354000456227</v>
      </c>
      <c r="O154" s="11">
        <f t="shared" si="149"/>
        <v>12.922631309343339</v>
      </c>
      <c r="P154" s="11">
        <f t="shared" si="149"/>
        <v>14.727918026969672</v>
      </c>
      <c r="Q154" s="11">
        <f t="shared" si="149"/>
        <v>16.456176843375172</v>
      </c>
      <c r="S154" s="40">
        <f t="shared" ref="S154:S177" si="150">IF(O$151-M$151 &lt;&gt; 0,(EXP(LN(O154/M154)/(O$151-M$151))-1)*100,0)</f>
        <v>-0.76468843122294849</v>
      </c>
      <c r="T154" s="40">
        <f t="shared" ref="T154:T177" si="151">IF(Q$151-O$151 &lt;&gt; 0,(EXP(LN(Q154/O154)/(Q$151-O$151))-1)*100,0)</f>
        <v>1.6245259624858566</v>
      </c>
      <c r="W154" s="10" t="str">
        <f t="shared" ref="W154:AB154" si="152">W9</f>
        <v>12 Other managers and proprietors</v>
      </c>
      <c r="X154" s="11">
        <f t="shared" si="152"/>
        <v>10.058793661304957</v>
      </c>
      <c r="Y154" s="11">
        <f t="shared" si="152"/>
        <v>10.59975633115233</v>
      </c>
      <c r="Z154" s="11">
        <f t="shared" si="152"/>
        <v>11.101206563073944</v>
      </c>
      <c r="AA154" s="11">
        <f t="shared" si="152"/>
        <v>10.632819516537666</v>
      </c>
      <c r="AB154" s="11">
        <f t="shared" si="152"/>
        <v>12.147691423705437</v>
      </c>
      <c r="AD154" s="40">
        <f t="shared" ref="AD154:AD177" si="153">IF(Z$151-X$151 &lt;&gt; 0,(EXP(LN(Z154/X154)/(Z$151-X$151))-1)*100,0)</f>
        <v>1.9917061502570332</v>
      </c>
      <c r="AE154" s="40">
        <f t="shared" ref="AE154:AE177" si="154">IF(AB$151-Z$151 &lt;&gt; 0,(EXP(LN(AB154/Z154)/(AB$151-Z$151))-1)*100,0)</f>
        <v>0.60237598882133536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46.620619677401834</v>
      </c>
      <c r="C155" s="11">
        <f t="shared" si="146"/>
        <v>51.350300468910277</v>
      </c>
      <c r="D155" s="11">
        <f t="shared" si="146"/>
        <v>52.778183637484631</v>
      </c>
      <c r="E155" s="11">
        <f t="shared" si="146"/>
        <v>64.932719393287272</v>
      </c>
      <c r="F155" s="11">
        <f t="shared" si="146"/>
        <v>73.559182266085685</v>
      </c>
      <c r="H155" s="40">
        <f t="shared" si="147"/>
        <v>2.5121352438948863</v>
      </c>
      <c r="I155" s="40">
        <f t="shared" si="148"/>
        <v>2.2379572437938533</v>
      </c>
      <c r="L155" s="10" t="str">
        <f t="shared" ref="L155:Q155" si="155">L10</f>
        <v>21 Science, research, engineering and technology professionals</v>
      </c>
      <c r="M155" s="11">
        <f t="shared" si="155"/>
        <v>36.924992027082645</v>
      </c>
      <c r="N155" s="11">
        <f t="shared" si="155"/>
        <v>40.773998983745415</v>
      </c>
      <c r="O155" s="11">
        <f t="shared" si="155"/>
        <v>40.251905612411967</v>
      </c>
      <c r="P155" s="11">
        <f t="shared" si="155"/>
        <v>47.895294316940969</v>
      </c>
      <c r="Q155" s="11">
        <f t="shared" si="155"/>
        <v>53.240097110265253</v>
      </c>
      <c r="S155" s="40">
        <f t="shared" si="150"/>
        <v>1.7403452577885226</v>
      </c>
      <c r="T155" s="40">
        <f t="shared" si="151"/>
        <v>1.8818508947869184</v>
      </c>
      <c r="W155" s="10" t="str">
        <f t="shared" ref="W155:AB155" si="156">W10</f>
        <v>21 Science, research, engineering and technology professionals</v>
      </c>
      <c r="X155" s="11">
        <f t="shared" si="156"/>
        <v>9.6956276503191052</v>
      </c>
      <c r="Y155" s="11">
        <f t="shared" si="156"/>
        <v>10.576301485164757</v>
      </c>
      <c r="Z155" s="11">
        <f t="shared" si="156"/>
        <v>12.526278025072662</v>
      </c>
      <c r="AA155" s="11">
        <f t="shared" si="156"/>
        <v>17.037425076346295</v>
      </c>
      <c r="AB155" s="11">
        <f t="shared" si="156"/>
        <v>20.31908515582036</v>
      </c>
      <c r="AD155" s="40">
        <f t="shared" si="153"/>
        <v>5.2565724495676092</v>
      </c>
      <c r="AE155" s="40">
        <f t="shared" si="154"/>
        <v>3.2774422121907065</v>
      </c>
    </row>
    <row r="156" spans="1:31" x14ac:dyDescent="0.2">
      <c r="A156" s="10" t="str">
        <f t="shared" si="142"/>
        <v>22 Health professionals</v>
      </c>
      <c r="B156" s="11">
        <f t="shared" si="142"/>
        <v>22.753327942066822</v>
      </c>
      <c r="C156" s="11">
        <f t="shared" si="146"/>
        <v>28.30369138090408</v>
      </c>
      <c r="D156" s="11">
        <f t="shared" si="146"/>
        <v>28.005384621847504</v>
      </c>
      <c r="E156" s="11">
        <f t="shared" si="146"/>
        <v>27.282101684367451</v>
      </c>
      <c r="F156" s="11">
        <f t="shared" si="146"/>
        <v>28.143192628933537</v>
      </c>
      <c r="H156" s="40">
        <f t="shared" si="147"/>
        <v>4.2411809958683211</v>
      </c>
      <c r="I156" s="40">
        <f t="shared" si="148"/>
        <v>3.2730027285921004E-2</v>
      </c>
      <c r="L156" s="10" t="str">
        <f t="shared" ref="L156:Q156" si="157">L11</f>
        <v>22 Health professionals</v>
      </c>
      <c r="M156" s="11">
        <f t="shared" si="157"/>
        <v>4.8726427432831771</v>
      </c>
      <c r="N156" s="11">
        <f t="shared" si="157"/>
        <v>5.9353790167291516</v>
      </c>
      <c r="O156" s="11">
        <f t="shared" si="157"/>
        <v>6.4536223918647435</v>
      </c>
      <c r="P156" s="11">
        <f t="shared" si="157"/>
        <v>6.354350549509463</v>
      </c>
      <c r="Q156" s="11">
        <f t="shared" si="157"/>
        <v>6.6239787548864806</v>
      </c>
      <c r="S156" s="40">
        <f t="shared" si="150"/>
        <v>5.7810311143809967</v>
      </c>
      <c r="T156" s="40">
        <f t="shared" si="151"/>
        <v>0.1738484446884403</v>
      </c>
      <c r="W156" s="10" t="str">
        <f t="shared" ref="W156:AB156" si="158">W11</f>
        <v>22 Health professionals</v>
      </c>
      <c r="X156" s="11">
        <f t="shared" si="158"/>
        <v>17.880685198783659</v>
      </c>
      <c r="Y156" s="11">
        <f t="shared" si="158"/>
        <v>22.368312364174916</v>
      </c>
      <c r="Z156" s="11">
        <f t="shared" si="158"/>
        <v>21.551762229982774</v>
      </c>
      <c r="AA156" s="11">
        <f t="shared" si="158"/>
        <v>20.927751134858017</v>
      </c>
      <c r="AB156" s="11">
        <f t="shared" si="158"/>
        <v>21.51921387404709</v>
      </c>
      <c r="AD156" s="40">
        <f t="shared" si="153"/>
        <v>3.8053473409706884</v>
      </c>
      <c r="AE156" s="40">
        <f t="shared" si="154"/>
        <v>-1.007537646398049E-2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29.334821809343204</v>
      </c>
      <c r="C157" s="11">
        <f t="shared" si="146"/>
        <v>32.685545634228291</v>
      </c>
      <c r="D157" s="11">
        <f t="shared" si="146"/>
        <v>32.868196066820978</v>
      </c>
      <c r="E157" s="11">
        <f t="shared" si="146"/>
        <v>31.85725742051396</v>
      </c>
      <c r="F157" s="11">
        <f t="shared" si="146"/>
        <v>33.895041381889854</v>
      </c>
      <c r="H157" s="40">
        <f t="shared" si="147"/>
        <v>2.3006711405456626</v>
      </c>
      <c r="I157" s="40">
        <f t="shared" si="148"/>
        <v>0.20529862588392067</v>
      </c>
      <c r="L157" s="10" t="str">
        <f t="shared" ref="L157:Q157" si="159">L12</f>
        <v>23 Teaching and other educational professionals</v>
      </c>
      <c r="M157" s="11">
        <f t="shared" si="159"/>
        <v>9.2458719569564742</v>
      </c>
      <c r="N157" s="11">
        <f t="shared" si="159"/>
        <v>9.7353084871420812</v>
      </c>
      <c r="O157" s="11">
        <f t="shared" si="159"/>
        <v>10.277551478655788</v>
      </c>
      <c r="P157" s="11">
        <f t="shared" si="159"/>
        <v>10.298539206880832</v>
      </c>
      <c r="Q157" s="11">
        <f t="shared" si="159"/>
        <v>10.921938737490281</v>
      </c>
      <c r="S157" s="40">
        <f t="shared" si="150"/>
        <v>2.1382369868764073</v>
      </c>
      <c r="T157" s="40">
        <f t="shared" si="151"/>
        <v>0.40623253637048773</v>
      </c>
      <c r="W157" s="10" t="str">
        <f t="shared" ref="W157:AB157" si="160">W12</f>
        <v>23 Teaching and other educational professionals</v>
      </c>
      <c r="X157" s="11">
        <f t="shared" si="160"/>
        <v>20.088949852386715</v>
      </c>
      <c r="Y157" s="11">
        <f t="shared" si="160"/>
        <v>22.950237147086206</v>
      </c>
      <c r="Z157" s="11">
        <f t="shared" si="160"/>
        <v>22.590644588165176</v>
      </c>
      <c r="AA157" s="11">
        <f t="shared" si="160"/>
        <v>21.558718213633131</v>
      </c>
      <c r="AB157" s="11">
        <f t="shared" si="160"/>
        <v>22.973102644399589</v>
      </c>
      <c r="AD157" s="40">
        <f t="shared" si="153"/>
        <v>2.3750855459873987</v>
      </c>
      <c r="AE157" s="40">
        <f t="shared" si="154"/>
        <v>0.11198410239969814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45.017573996482184</v>
      </c>
      <c r="C158" s="11">
        <f t="shared" si="146"/>
        <v>51.158346863229717</v>
      </c>
      <c r="D158" s="11">
        <f t="shared" si="146"/>
        <v>53.697776907144416</v>
      </c>
      <c r="E158" s="11">
        <f t="shared" si="146"/>
        <v>56.410094715350894</v>
      </c>
      <c r="F158" s="11">
        <f t="shared" si="146"/>
        <v>61.572060058094721</v>
      </c>
      <c r="H158" s="40">
        <f t="shared" si="147"/>
        <v>3.5892869942214523</v>
      </c>
      <c r="I158" s="40">
        <f t="shared" si="148"/>
        <v>0.91641759269285306</v>
      </c>
      <c r="L158" s="10" t="str">
        <f t="shared" ref="L158:Q158" si="161">L13</f>
        <v>24 Business, media and public service professionals</v>
      </c>
      <c r="M158" s="11">
        <f t="shared" si="161"/>
        <v>26.722083158510191</v>
      </c>
      <c r="N158" s="11">
        <f t="shared" si="161"/>
        <v>28.666468632700727</v>
      </c>
      <c r="O158" s="11">
        <f t="shared" si="161"/>
        <v>29.855827035336162</v>
      </c>
      <c r="P158" s="11">
        <f t="shared" si="161"/>
        <v>31.629795490993004</v>
      </c>
      <c r="Q158" s="11">
        <f t="shared" si="161"/>
        <v>33.888740626692709</v>
      </c>
      <c r="S158" s="40">
        <f t="shared" si="150"/>
        <v>2.2425703458528234</v>
      </c>
      <c r="T158" s="40">
        <f t="shared" si="151"/>
        <v>0.84826281843339846</v>
      </c>
      <c r="W158" s="10" t="str">
        <f t="shared" ref="W158:AB158" si="162">W13</f>
        <v>24 Business, media and public service professionals</v>
      </c>
      <c r="X158" s="11">
        <f t="shared" si="162"/>
        <v>18.295490837971965</v>
      </c>
      <c r="Y158" s="11">
        <f t="shared" si="162"/>
        <v>22.491878230528883</v>
      </c>
      <c r="Z158" s="11">
        <f t="shared" si="162"/>
        <v>23.841949871808239</v>
      </c>
      <c r="AA158" s="11">
        <f t="shared" si="162"/>
        <v>24.780299224357872</v>
      </c>
      <c r="AB158" s="11">
        <f t="shared" si="162"/>
        <v>27.68331943140203</v>
      </c>
      <c r="AD158" s="40">
        <f t="shared" si="153"/>
        <v>5.4385782093493207</v>
      </c>
      <c r="AE158" s="40">
        <f t="shared" si="154"/>
        <v>1.0008649248743007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11.633769394937962</v>
      </c>
      <c r="C159" s="11">
        <f t="shared" si="146"/>
        <v>13.169682461814928</v>
      </c>
      <c r="D159" s="11">
        <f t="shared" si="146"/>
        <v>14.099290861082933</v>
      </c>
      <c r="E159" s="11">
        <f t="shared" si="146"/>
        <v>13.332186521674561</v>
      </c>
      <c r="F159" s="11">
        <f t="shared" si="146"/>
        <v>14.496774882245825</v>
      </c>
      <c r="H159" s="40">
        <f t="shared" si="147"/>
        <v>3.9190968781139812</v>
      </c>
      <c r="I159" s="40">
        <f t="shared" si="148"/>
        <v>0.18551653735610074</v>
      </c>
      <c r="L159" s="10" t="str">
        <f t="shared" ref="L159:Q159" si="163">L14</f>
        <v>31 Science, engineering and technology associate professionals</v>
      </c>
      <c r="M159" s="11">
        <f t="shared" si="163"/>
        <v>8.0156230892183338</v>
      </c>
      <c r="N159" s="11">
        <f t="shared" si="163"/>
        <v>9.4370516567681246</v>
      </c>
      <c r="O159" s="11">
        <f t="shared" si="163"/>
        <v>9.6750405098178298</v>
      </c>
      <c r="P159" s="11">
        <f t="shared" si="163"/>
        <v>8.6040406071483577</v>
      </c>
      <c r="Q159" s="11">
        <f t="shared" si="163"/>
        <v>8.9689131384381433</v>
      </c>
      <c r="S159" s="40">
        <f t="shared" si="150"/>
        <v>3.8348406861886231</v>
      </c>
      <c r="T159" s="40">
        <f t="shared" si="151"/>
        <v>-0.50395866917045673</v>
      </c>
      <c r="W159" s="10" t="str">
        <f t="shared" ref="W159:AB159" si="164">W14</f>
        <v>31 Science, engineering and technology associate professionals</v>
      </c>
      <c r="X159" s="11">
        <f t="shared" si="164"/>
        <v>3.6181463057196295</v>
      </c>
      <c r="Y159" s="11">
        <f t="shared" si="164"/>
        <v>3.7326308050467865</v>
      </c>
      <c r="Z159" s="11">
        <f t="shared" si="164"/>
        <v>4.4242503512650933</v>
      </c>
      <c r="AA159" s="11">
        <f t="shared" si="164"/>
        <v>4.7281459145262295</v>
      </c>
      <c r="AB159" s="11">
        <f t="shared" si="164"/>
        <v>5.5278617438076711</v>
      </c>
      <c r="AD159" s="40">
        <f t="shared" si="153"/>
        <v>4.1047903624626514</v>
      </c>
      <c r="AE159" s="40">
        <f t="shared" si="154"/>
        <v>1.4957441036674624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10.249634391005323</v>
      </c>
      <c r="C160" s="11">
        <f t="shared" si="146"/>
        <v>12.214786509679266</v>
      </c>
      <c r="D160" s="11">
        <f t="shared" si="146"/>
        <v>12.379730467379172</v>
      </c>
      <c r="E160" s="11">
        <f t="shared" si="146"/>
        <v>19.096612851941678</v>
      </c>
      <c r="F160" s="11">
        <f t="shared" si="146"/>
        <v>21.724209861554861</v>
      </c>
      <c r="H160" s="40">
        <f t="shared" si="147"/>
        <v>3.8485801300123468</v>
      </c>
      <c r="I160" s="40">
        <f t="shared" si="148"/>
        <v>3.820277815174733</v>
      </c>
      <c r="L160" s="10" t="str">
        <f t="shared" ref="L160:Q160" si="165">L15</f>
        <v>32 Health and social care associate professionals</v>
      </c>
      <c r="M160" s="11">
        <f t="shared" si="165"/>
        <v>2.0804285468856794</v>
      </c>
      <c r="N160" s="11">
        <f t="shared" si="165"/>
        <v>2.1976033220009055</v>
      </c>
      <c r="O160" s="11">
        <f t="shared" si="165"/>
        <v>2.4975686291614076</v>
      </c>
      <c r="P160" s="11">
        <f t="shared" si="165"/>
        <v>3.2921347285291378</v>
      </c>
      <c r="Q160" s="11">
        <f t="shared" si="165"/>
        <v>3.6248945691461425</v>
      </c>
      <c r="S160" s="40">
        <f t="shared" si="150"/>
        <v>3.7224879043650683</v>
      </c>
      <c r="T160" s="40">
        <f>IF(Q$151-O$151 &lt;&gt; 0,(EXP(LN(Q160/O160)/(Q$151-O$151))-1)*100,0)</f>
        <v>2.5144761018462081</v>
      </c>
      <c r="W160" s="10" t="str">
        <f t="shared" ref="W160:AB160" si="166">W15</f>
        <v>32 Health and social care associate professionals</v>
      </c>
      <c r="X160" s="11">
        <f t="shared" si="166"/>
        <v>8.1692058441196362</v>
      </c>
      <c r="Y160" s="11">
        <f t="shared" si="166"/>
        <v>10.017183187678361</v>
      </c>
      <c r="Z160" s="11">
        <f t="shared" si="166"/>
        <v>9.8821618382177618</v>
      </c>
      <c r="AA160" s="11">
        <f t="shared" si="166"/>
        <v>15.804478123412528</v>
      </c>
      <c r="AB160" s="11">
        <f t="shared" si="166"/>
        <v>18.099315292408718</v>
      </c>
      <c r="AD160" s="40">
        <f t="shared" si="153"/>
        <v>3.8805940515953319</v>
      </c>
      <c r="AE160" s="40">
        <f t="shared" si="154"/>
        <v>4.1167681582282789</v>
      </c>
    </row>
    <row r="161" spans="1:31" x14ac:dyDescent="0.2">
      <c r="A161" s="10" t="str">
        <f t="shared" si="142"/>
        <v>33 Protective service occupations</v>
      </c>
      <c r="B161" s="11">
        <f t="shared" si="142"/>
        <v>7.3253255591752122</v>
      </c>
      <c r="C161" s="11">
        <f t="shared" si="146"/>
        <v>6.8985964890835554</v>
      </c>
      <c r="D161" s="11">
        <f t="shared" si="146"/>
        <v>7.2157401970687491</v>
      </c>
      <c r="E161" s="11">
        <f t="shared" si="146"/>
        <v>6.2613907682937135</v>
      </c>
      <c r="F161" s="11">
        <f t="shared" si="146"/>
        <v>6.6948678078931545</v>
      </c>
      <c r="H161" s="40">
        <f t="shared" si="147"/>
        <v>-0.30100248588902367</v>
      </c>
      <c r="I161" s="40">
        <f t="shared" si="148"/>
        <v>-0.49824491714757224</v>
      </c>
      <c r="L161" s="10" t="str">
        <f t="shared" ref="L161:Q161" si="167">L16</f>
        <v>33 Protective service occupations</v>
      </c>
      <c r="M161" s="11">
        <f t="shared" si="167"/>
        <v>5.7562248950572537</v>
      </c>
      <c r="N161" s="11">
        <f t="shared" si="167"/>
        <v>5.2247806198840117</v>
      </c>
      <c r="O161" s="11">
        <f t="shared" si="167"/>
        <v>5.3761243170011319</v>
      </c>
      <c r="P161" s="11">
        <f t="shared" si="167"/>
        <v>4.6092251463953184</v>
      </c>
      <c r="Q161" s="11">
        <f t="shared" si="167"/>
        <v>4.5796081289370001</v>
      </c>
      <c r="S161" s="40">
        <f t="shared" si="150"/>
        <v>-1.3569913674346235</v>
      </c>
      <c r="T161" s="40">
        <f t="shared" si="151"/>
        <v>-1.0633348251317343</v>
      </c>
      <c r="W161" s="10" t="str">
        <f t="shared" ref="W161:AB161" si="168">W16</f>
        <v>33 Protective service occupations</v>
      </c>
      <c r="X161" s="11">
        <f t="shared" si="168"/>
        <v>1.5691006641179579</v>
      </c>
      <c r="Y161" s="11">
        <f t="shared" si="168"/>
        <v>1.6738158691995459</v>
      </c>
      <c r="Z161" s="11">
        <f t="shared" si="168"/>
        <v>1.8396158800676186</v>
      </c>
      <c r="AA161" s="11">
        <f t="shared" si="168"/>
        <v>1.6521656218983916</v>
      </c>
      <c r="AB161" s="11">
        <f t="shared" si="168"/>
        <v>2.1152596789561469</v>
      </c>
      <c r="AD161" s="40">
        <f t="shared" si="153"/>
        <v>3.2322204333986138</v>
      </c>
      <c r="AE161" s="40">
        <f t="shared" si="154"/>
        <v>0.93515076881305337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17.433309851255842</v>
      </c>
      <c r="C162" s="11">
        <f t="shared" si="146"/>
        <v>16.360733129874863</v>
      </c>
      <c r="D162" s="11">
        <f t="shared" si="146"/>
        <v>17.025437918777587</v>
      </c>
      <c r="E162" s="11">
        <f t="shared" si="146"/>
        <v>15.680764190459692</v>
      </c>
      <c r="F162" s="11">
        <f t="shared" si="146"/>
        <v>17.024188601708573</v>
      </c>
      <c r="H162" s="40">
        <f t="shared" si="147"/>
        <v>-0.47236406781793194</v>
      </c>
      <c r="I162" s="40">
        <f t="shared" si="148"/>
        <v>-4.8921300713766769E-4</v>
      </c>
      <c r="L162" s="10" t="str">
        <f t="shared" ref="L162:Q162" si="169">L17</f>
        <v>34 Culture, media and sports occupations</v>
      </c>
      <c r="M162" s="11">
        <f t="shared" si="169"/>
        <v>9.5527603072159799</v>
      </c>
      <c r="N162" s="11">
        <f t="shared" si="169"/>
        <v>8.4343335905307306</v>
      </c>
      <c r="O162" s="11">
        <f t="shared" si="169"/>
        <v>8.4142902021958523</v>
      </c>
      <c r="P162" s="11">
        <f t="shared" si="169"/>
        <v>7.697897628517401</v>
      </c>
      <c r="Q162" s="11">
        <f t="shared" si="169"/>
        <v>8.5588871460584635</v>
      </c>
      <c r="S162" s="40">
        <f t="shared" si="150"/>
        <v>-2.5060377002827705</v>
      </c>
      <c r="T162" s="40">
        <f t="shared" si="151"/>
        <v>0.11365587559639678</v>
      </c>
      <c r="W162" s="10" t="str">
        <f t="shared" ref="W162:AB162" si="170">W17</f>
        <v>34 Culture, media and sports occupations</v>
      </c>
      <c r="X162" s="11">
        <f t="shared" si="170"/>
        <v>7.8805495440398605</v>
      </c>
      <c r="Y162" s="11">
        <f t="shared" si="170"/>
        <v>7.9263995393441053</v>
      </c>
      <c r="Z162" s="11">
        <f t="shared" si="170"/>
        <v>8.6111477165817245</v>
      </c>
      <c r="AA162" s="11">
        <f t="shared" si="170"/>
        <v>7.9828665619422692</v>
      </c>
      <c r="AB162" s="11">
        <f t="shared" si="170"/>
        <v>8.4653014556501294</v>
      </c>
      <c r="AD162" s="40">
        <f t="shared" si="153"/>
        <v>1.7890139052276322</v>
      </c>
      <c r="AE162" s="40">
        <f t="shared" si="154"/>
        <v>-0.11381506821528387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43.912018301362522</v>
      </c>
      <c r="C163" s="11">
        <f t="shared" si="146"/>
        <v>45.8981148818715</v>
      </c>
      <c r="D163" s="11">
        <f t="shared" si="146"/>
        <v>46.498978667274578</v>
      </c>
      <c r="E163" s="11">
        <f t="shared" si="146"/>
        <v>47.420438368201324</v>
      </c>
      <c r="F163" s="11">
        <f t="shared" si="146"/>
        <v>49.857300800551251</v>
      </c>
      <c r="H163" s="40">
        <f t="shared" si="147"/>
        <v>1.1514244459639666</v>
      </c>
      <c r="I163" s="40">
        <f t="shared" si="148"/>
        <v>0.4659796097062241</v>
      </c>
      <c r="L163" s="10" t="str">
        <f t="shared" ref="L163:Q163" si="171">L18</f>
        <v>35 Business and public service associate professionals</v>
      </c>
      <c r="M163" s="11">
        <f t="shared" si="171"/>
        <v>23.027553890679165</v>
      </c>
      <c r="N163" s="11">
        <f t="shared" si="171"/>
        <v>23.334856201859122</v>
      </c>
      <c r="O163" s="11">
        <f t="shared" si="171"/>
        <v>23.983295943072939</v>
      </c>
      <c r="P163" s="11">
        <f t="shared" si="171"/>
        <v>24.125305008955511</v>
      </c>
      <c r="Q163" s="11">
        <f t="shared" si="171"/>
        <v>24.602332517948742</v>
      </c>
      <c r="S163" s="40">
        <f t="shared" si="150"/>
        <v>0.81663827705846792</v>
      </c>
      <c r="T163" s="40">
        <f t="shared" si="151"/>
        <v>0.17003553403547311</v>
      </c>
      <c r="W163" s="10" t="str">
        <f t="shared" ref="W163:AB163" si="172">W18</f>
        <v>35 Business and public service associate professionals</v>
      </c>
      <c r="X163" s="11">
        <f t="shared" si="172"/>
        <v>20.884464410683279</v>
      </c>
      <c r="Y163" s="11">
        <f t="shared" si="172"/>
        <v>22.563258680012343</v>
      </c>
      <c r="Z163" s="11">
        <f t="shared" si="172"/>
        <v>22.515682724201785</v>
      </c>
      <c r="AA163" s="11">
        <f t="shared" si="172"/>
        <v>23.295133359245757</v>
      </c>
      <c r="AB163" s="11">
        <f t="shared" si="172"/>
        <v>25.254968282602523</v>
      </c>
      <c r="AD163" s="40">
        <f t="shared" si="153"/>
        <v>1.5154994410960576</v>
      </c>
      <c r="AE163" s="40">
        <f t="shared" si="154"/>
        <v>0.76834220668868802</v>
      </c>
    </row>
    <row r="164" spans="1:31" x14ac:dyDescent="0.2">
      <c r="A164" s="10" t="str">
        <f t="shared" si="142"/>
        <v>41 Administrative occupations</v>
      </c>
      <c r="B164" s="11">
        <f t="shared" si="142"/>
        <v>55.724101870212202</v>
      </c>
      <c r="C164" s="11">
        <f t="shared" si="146"/>
        <v>53.762451403097849</v>
      </c>
      <c r="D164" s="11">
        <f t="shared" si="146"/>
        <v>54.315778295124524</v>
      </c>
      <c r="E164" s="11">
        <f t="shared" si="146"/>
        <v>55.425478641770908</v>
      </c>
      <c r="F164" s="11">
        <f t="shared" si="146"/>
        <v>52.509622150937574</v>
      </c>
      <c r="H164" s="40">
        <f t="shared" si="147"/>
        <v>-0.51065173617966808</v>
      </c>
      <c r="I164" s="40">
        <f t="shared" si="148"/>
        <v>-0.22520156790756252</v>
      </c>
      <c r="L164" s="10" t="str">
        <f t="shared" ref="L164:Q164" si="173">L19</f>
        <v>41 Administrative occupations</v>
      </c>
      <c r="M164" s="11">
        <f t="shared" si="173"/>
        <v>14.02214708314027</v>
      </c>
      <c r="N164" s="11">
        <f t="shared" si="173"/>
        <v>12.730583732359841</v>
      </c>
      <c r="O164" s="11">
        <f t="shared" si="173"/>
        <v>14.657067906572918</v>
      </c>
      <c r="P164" s="11">
        <f t="shared" si="173"/>
        <v>15.242935601592308</v>
      </c>
      <c r="Q164" s="11">
        <f t="shared" si="173"/>
        <v>16.311077613774049</v>
      </c>
      <c r="S164" s="40">
        <f t="shared" si="150"/>
        <v>0.8896269848491789</v>
      </c>
      <c r="T164" s="40">
        <f t="shared" si="151"/>
        <v>0.71535865329708237</v>
      </c>
      <c r="W164" s="10" t="str">
        <f t="shared" ref="W164:AB164" si="174">W19</f>
        <v>41 Administrative occupations</v>
      </c>
      <c r="X164" s="11">
        <f t="shared" si="174"/>
        <v>41.701954787071919</v>
      </c>
      <c r="Y164" s="11">
        <f t="shared" si="174"/>
        <v>41.03186767073791</v>
      </c>
      <c r="Z164" s="11">
        <f t="shared" si="174"/>
        <v>39.658710388551611</v>
      </c>
      <c r="AA164" s="11">
        <f t="shared" si="174"/>
        <v>40.182543040178651</v>
      </c>
      <c r="AB164" s="11">
        <f t="shared" si="174"/>
        <v>36.198544537163485</v>
      </c>
      <c r="AD164" s="40">
        <f t="shared" si="153"/>
        <v>-0.99971725443507298</v>
      </c>
      <c r="AE164" s="40">
        <f t="shared" si="154"/>
        <v>-0.60676300644464387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17.083860297280804</v>
      </c>
      <c r="C165" s="11">
        <f t="shared" si="146"/>
        <v>15.428351706997061</v>
      </c>
      <c r="D165" s="11">
        <f t="shared" si="146"/>
        <v>14.848478695252814</v>
      </c>
      <c r="E165" s="11">
        <f t="shared" si="146"/>
        <v>13.349504465077906</v>
      </c>
      <c r="F165" s="11">
        <f t="shared" si="146"/>
        <v>10.101872295112347</v>
      </c>
      <c r="H165" s="40">
        <f t="shared" si="147"/>
        <v>-2.7657676702459</v>
      </c>
      <c r="I165" s="40">
        <f t="shared" si="148"/>
        <v>-2.535155495316499</v>
      </c>
      <c r="L165" s="10" t="str">
        <f t="shared" ref="L165:Q165" si="175">L20</f>
        <v>42 Secretarial and related occupations</v>
      </c>
      <c r="M165" s="11">
        <f t="shared" si="175"/>
        <v>0.77623578015080152</v>
      </c>
      <c r="N165" s="11">
        <f t="shared" si="175"/>
        <v>0.61492113934024573</v>
      </c>
      <c r="O165" s="11">
        <f t="shared" si="175"/>
        <v>0.56542498931340712</v>
      </c>
      <c r="P165" s="11">
        <f t="shared" si="175"/>
        <v>0.54221481753460377</v>
      </c>
      <c r="Q165" s="11">
        <f t="shared" si="175"/>
        <v>0.60083096591032303</v>
      </c>
      <c r="S165" s="40">
        <f>IF(O$151-M$151 &lt;&gt; 0,(EXP(LN(O165/M165)/(O$151-M$151))-1)*100,0)</f>
        <v>-6.1409253510176676</v>
      </c>
      <c r="T165" s="40">
        <f t="shared" si="151"/>
        <v>0.40572751042418087</v>
      </c>
      <c r="W165" s="10" t="str">
        <f t="shared" ref="W165:AB165" si="176">W20</f>
        <v>42 Secretarial and related occupations</v>
      </c>
      <c r="X165" s="11">
        <f t="shared" si="176"/>
        <v>16.307624517130012</v>
      </c>
      <c r="Y165" s="11">
        <f t="shared" si="176"/>
        <v>14.81343056765682</v>
      </c>
      <c r="Z165" s="11">
        <f t="shared" si="176"/>
        <v>14.283053705939405</v>
      </c>
      <c r="AA165" s="11">
        <f t="shared" si="176"/>
        <v>12.807289647543302</v>
      </c>
      <c r="AB165" s="11">
        <f t="shared" si="176"/>
        <v>9.5010413292020246</v>
      </c>
      <c r="AD165" s="40">
        <f t="shared" si="153"/>
        <v>-2.6163443847759371</v>
      </c>
      <c r="AE165" s="40">
        <f t="shared" si="154"/>
        <v>-2.6812155303195362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5.8419020870392391</v>
      </c>
      <c r="C166" s="11">
        <f t="shared" si="146"/>
        <v>6.4943342107781978</v>
      </c>
      <c r="D166" s="11">
        <f t="shared" si="146"/>
        <v>5.347451721445176</v>
      </c>
      <c r="E166" s="11">
        <f t="shared" si="146"/>
        <v>5.5509268640110188</v>
      </c>
      <c r="F166" s="11">
        <f t="shared" si="146"/>
        <v>6.5326437094992471</v>
      </c>
      <c r="H166" s="40">
        <f t="shared" si="147"/>
        <v>-1.7531760521937612</v>
      </c>
      <c r="I166" s="40">
        <f t="shared" si="148"/>
        <v>1.3435562366791887</v>
      </c>
      <c r="L166" s="10" t="str">
        <f t="shared" ref="L166:Q166" si="177">L21</f>
        <v>51 Skilled agricultural and related trades</v>
      </c>
      <c r="M166" s="11">
        <f t="shared" si="177"/>
        <v>4.5859930687648633</v>
      </c>
      <c r="N166" s="11">
        <f t="shared" si="177"/>
        <v>5.529248031837934</v>
      </c>
      <c r="O166" s="11">
        <f t="shared" si="177"/>
        <v>4.0143720852635116</v>
      </c>
      <c r="P166" s="11">
        <f t="shared" si="177"/>
        <v>4.0578542200467886</v>
      </c>
      <c r="Q166" s="11">
        <f t="shared" si="177"/>
        <v>4.6322457056070085</v>
      </c>
      <c r="S166" s="40">
        <f t="shared" si="150"/>
        <v>-2.6273821743550307</v>
      </c>
      <c r="T166" s="40">
        <f t="shared" si="151"/>
        <v>0.95897458200746577</v>
      </c>
      <c r="W166" s="10" t="str">
        <f t="shared" ref="W166:AB166" si="178">W21</f>
        <v>51 Skilled agricultural and related trades</v>
      </c>
      <c r="X166" s="11">
        <f t="shared" si="178"/>
        <v>1.2559090182743737</v>
      </c>
      <c r="Y166" s="11">
        <f t="shared" si="178"/>
        <v>0.96508617894026627</v>
      </c>
      <c r="Z166" s="11">
        <f t="shared" si="178"/>
        <v>1.3330796361816681</v>
      </c>
      <c r="AA166" s="11">
        <f t="shared" si="178"/>
        <v>1.493072643964229</v>
      </c>
      <c r="AB166" s="11">
        <f t="shared" si="178"/>
        <v>1.9003980038922379</v>
      </c>
      <c r="AD166" s="40">
        <f t="shared" si="153"/>
        <v>1.1997834203883562</v>
      </c>
      <c r="AE166" s="40">
        <f t="shared" si="154"/>
        <v>2.391969828517837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20.830934907048732</v>
      </c>
      <c r="C167" s="11">
        <f t="shared" si="146"/>
        <v>21.381032812004264</v>
      </c>
      <c r="D167" s="11">
        <f t="shared" si="146"/>
        <v>18.59962304446638</v>
      </c>
      <c r="E167" s="11">
        <f t="shared" si="146"/>
        <v>19.192549838014177</v>
      </c>
      <c r="F167" s="11">
        <f t="shared" si="146"/>
        <v>18.800080949190455</v>
      </c>
      <c r="H167" s="40">
        <f t="shared" si="147"/>
        <v>-2.2404764825251666</v>
      </c>
      <c r="I167" s="40">
        <f t="shared" si="148"/>
        <v>7.1491286496261353E-2</v>
      </c>
      <c r="L167" s="10" t="str">
        <f t="shared" ref="L167:Q167" si="179">L22</f>
        <v>52 Skilled metal, electrical and electronic trades</v>
      </c>
      <c r="M167" s="11">
        <f t="shared" si="179"/>
        <v>20.343052899198224</v>
      </c>
      <c r="N167" s="11">
        <f t="shared" si="179"/>
        <v>20.543944353154178</v>
      </c>
      <c r="O167" s="11">
        <f t="shared" si="179"/>
        <v>17.995606599312243</v>
      </c>
      <c r="P167" s="11">
        <f t="shared" si="179"/>
        <v>18.066140045806737</v>
      </c>
      <c r="Q167" s="11">
        <f t="shared" si="179"/>
        <v>17.337878491527835</v>
      </c>
      <c r="S167" s="40">
        <f t="shared" si="150"/>
        <v>-2.4224134053611235</v>
      </c>
      <c r="T167" s="40">
        <f t="shared" si="151"/>
        <v>-0.24791906569444633</v>
      </c>
      <c r="W167" s="10" t="str">
        <f t="shared" ref="W167:AB167" si="180">W22</f>
        <v>52 Skilled metal, electrical and electronic trades</v>
      </c>
      <c r="X167" s="11">
        <f t="shared" si="180"/>
        <v>0.48788200785049313</v>
      </c>
      <c r="Y167" s="11">
        <f t="shared" si="180"/>
        <v>0.83708845885009164</v>
      </c>
      <c r="Z167" s="11">
        <f t="shared" si="180"/>
        <v>0.60401644515410702</v>
      </c>
      <c r="AA167" s="11">
        <f t="shared" si="180"/>
        <v>1.1264097922074154</v>
      </c>
      <c r="AB167" s="11">
        <f t="shared" si="180"/>
        <v>1.4622024576626032</v>
      </c>
      <c r="AD167" s="40">
        <f t="shared" si="153"/>
        <v>4.3630570374588062</v>
      </c>
      <c r="AE167" s="40">
        <f t="shared" si="154"/>
        <v>6.0711432503713025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19.131431277554302</v>
      </c>
      <c r="C168" s="11">
        <f t="shared" si="146"/>
        <v>19.229485887254491</v>
      </c>
      <c r="D168" s="11">
        <f t="shared" si="146"/>
        <v>17.42873980503504</v>
      </c>
      <c r="E168" s="11">
        <f t="shared" si="146"/>
        <v>17.998608211972208</v>
      </c>
      <c r="F168" s="11">
        <f t="shared" si="146"/>
        <v>16.562246244385349</v>
      </c>
      <c r="H168" s="40">
        <f t="shared" si="147"/>
        <v>-1.846971362888794</v>
      </c>
      <c r="I168" s="40">
        <f t="shared" si="148"/>
        <v>-0.33938793302847881</v>
      </c>
      <c r="L168" s="10" t="str">
        <f t="shared" ref="L168:Q168" si="181">L23</f>
        <v>53 Skilled construction and building trades</v>
      </c>
      <c r="M168" s="11">
        <f t="shared" si="181"/>
        <v>18.832558154461221</v>
      </c>
      <c r="N168" s="11">
        <f t="shared" si="181"/>
        <v>18.859598907718919</v>
      </c>
      <c r="O168" s="11">
        <f t="shared" si="181"/>
        <v>17.078553724680656</v>
      </c>
      <c r="P168" s="11">
        <f t="shared" si="181"/>
        <v>17.764874276995933</v>
      </c>
      <c r="Q168" s="11">
        <f t="shared" si="181"/>
        <v>16.278564700181402</v>
      </c>
      <c r="S168" s="40">
        <f t="shared" si="150"/>
        <v>-1.9362821148024456</v>
      </c>
      <c r="T168" s="40">
        <f t="shared" si="151"/>
        <v>-0.31931785879611985</v>
      </c>
      <c r="W168" s="10" t="str">
        <f t="shared" ref="W168:AB168" si="182">W23</f>
        <v>53 Skilled construction and building trades</v>
      </c>
      <c r="X168" s="11">
        <f t="shared" si="182"/>
        <v>0.29887312309309738</v>
      </c>
      <c r="Y168" s="11">
        <f t="shared" si="182"/>
        <v>0.36988697953556238</v>
      </c>
      <c r="Z168" s="11">
        <f t="shared" si="182"/>
        <v>0.35018608035438831</v>
      </c>
      <c r="AA168" s="11">
        <f t="shared" si="182"/>
        <v>0.23373393497628814</v>
      </c>
      <c r="AB168" s="11">
        <f t="shared" si="182"/>
        <v>0.28368154420394343</v>
      </c>
      <c r="AD168" s="40">
        <f t="shared" si="153"/>
        <v>3.2196550773935462</v>
      </c>
      <c r="AE168" s="40">
        <f t="shared" si="154"/>
        <v>-1.3942713042896848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14.176608827780322</v>
      </c>
      <c r="C169" s="11">
        <f t="shared" si="146"/>
        <v>12.728698627986327</v>
      </c>
      <c r="D169" s="11">
        <f t="shared" si="146"/>
        <v>11.75482376216312</v>
      </c>
      <c r="E169" s="11">
        <f t="shared" si="146"/>
        <v>12.995590048590717</v>
      </c>
      <c r="F169" s="11">
        <f t="shared" si="146"/>
        <v>13.858118283743986</v>
      </c>
      <c r="H169" s="40">
        <f t="shared" si="147"/>
        <v>-3.6772765961719966</v>
      </c>
      <c r="I169" s="40">
        <f t="shared" si="148"/>
        <v>1.1034268675920833</v>
      </c>
      <c r="L169" s="10" t="str">
        <f t="shared" ref="L169:Q169" si="183">L24</f>
        <v>54 Textiles, printing and other skilled trades</v>
      </c>
      <c r="M169" s="11">
        <f t="shared" si="183"/>
        <v>8.7937088422773844</v>
      </c>
      <c r="N169" s="11">
        <f t="shared" si="183"/>
        <v>7.8902171634265246</v>
      </c>
      <c r="O169" s="11">
        <f t="shared" si="183"/>
        <v>6.6274581947247473</v>
      </c>
      <c r="P169" s="11">
        <f t="shared" si="183"/>
        <v>7.3142916629891852</v>
      </c>
      <c r="Q169" s="11">
        <f t="shared" si="183"/>
        <v>7.6324472490585373</v>
      </c>
      <c r="S169" s="40">
        <f t="shared" si="150"/>
        <v>-5.4993092549864837</v>
      </c>
      <c r="T169" s="40">
        <f t="shared" si="151"/>
        <v>0.94569155517785219</v>
      </c>
      <c r="W169" s="10" t="str">
        <f t="shared" ref="W169:AB169" si="184">W24</f>
        <v>54 Textiles, printing and other skilled trades</v>
      </c>
      <c r="X169" s="11">
        <f t="shared" si="184"/>
        <v>5.3828999855029114</v>
      </c>
      <c r="Y169" s="11">
        <f t="shared" si="184"/>
        <v>4.8384814645598127</v>
      </c>
      <c r="Z169" s="11">
        <f t="shared" si="184"/>
        <v>5.1273655674383845</v>
      </c>
      <c r="AA169" s="11">
        <f t="shared" si="184"/>
        <v>5.6812983856015231</v>
      </c>
      <c r="AB169" s="11">
        <f t="shared" si="184"/>
        <v>6.2256710346854467</v>
      </c>
      <c r="AD169" s="40">
        <f t="shared" si="153"/>
        <v>-0.96798986411963384</v>
      </c>
      <c r="AE169" s="40">
        <f t="shared" si="154"/>
        <v>1.3023357456900531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46.579122488274436</v>
      </c>
      <c r="C170" s="11">
        <f t="shared" si="146"/>
        <v>50.669497469586091</v>
      </c>
      <c r="D170" s="11">
        <f t="shared" si="146"/>
        <v>48.198748642989237</v>
      </c>
      <c r="E170" s="11">
        <f t="shared" si="146"/>
        <v>50.221056093971292</v>
      </c>
      <c r="F170" s="11">
        <f t="shared" si="146"/>
        <v>53.316177513778328</v>
      </c>
      <c r="H170" s="40">
        <f t="shared" si="147"/>
        <v>0.68595463474885321</v>
      </c>
      <c r="I170" s="40">
        <f t="shared" si="148"/>
        <v>0.67497941535008543</v>
      </c>
      <c r="L170" s="10" t="str">
        <f t="shared" ref="L170:Q170" si="185">L25</f>
        <v>61 Caring personal service occupations</v>
      </c>
      <c r="M170" s="11">
        <f t="shared" si="185"/>
        <v>8.9072999949706571</v>
      </c>
      <c r="N170" s="11">
        <f t="shared" si="185"/>
        <v>9.1847193520872583</v>
      </c>
      <c r="O170" s="11">
        <f t="shared" si="185"/>
        <v>9.0932122528786774</v>
      </c>
      <c r="P170" s="11">
        <f t="shared" si="185"/>
        <v>10.887174427594619</v>
      </c>
      <c r="Q170" s="11">
        <f t="shared" si="185"/>
        <v>12.591925079497869</v>
      </c>
      <c r="S170" s="40">
        <f t="shared" si="150"/>
        <v>0.41399588965131962</v>
      </c>
      <c r="T170" s="40">
        <f t="shared" si="151"/>
        <v>2.1939031762746808</v>
      </c>
      <c r="W170" s="10" t="str">
        <f t="shared" ref="W170:AB170" si="186">W25</f>
        <v>61 Caring personal service occupations</v>
      </c>
      <c r="X170" s="11">
        <f t="shared" si="186"/>
        <v>37.671822493303786</v>
      </c>
      <c r="Y170" s="11">
        <f t="shared" si="186"/>
        <v>41.48477811749882</v>
      </c>
      <c r="Z170" s="11">
        <f t="shared" si="186"/>
        <v>39.105536390110558</v>
      </c>
      <c r="AA170" s="11">
        <f t="shared" si="186"/>
        <v>39.333881666376683</v>
      </c>
      <c r="AB170" s="11">
        <f t="shared" si="186"/>
        <v>40.724252434280459</v>
      </c>
      <c r="AD170" s="40">
        <f t="shared" si="153"/>
        <v>0.7498302847313898</v>
      </c>
      <c r="AE170" s="40">
        <f t="shared" si="154"/>
        <v>0.27076420769731602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16.607446470052196</v>
      </c>
      <c r="C171" s="11">
        <f t="shared" si="146"/>
        <v>17.576678604979517</v>
      </c>
      <c r="D171" s="11">
        <f t="shared" si="146"/>
        <v>16.193530107914572</v>
      </c>
      <c r="E171" s="11">
        <f t="shared" si="146"/>
        <v>15.301269643331379</v>
      </c>
      <c r="F171" s="11">
        <f t="shared" si="146"/>
        <v>15.405758515972643</v>
      </c>
      <c r="H171" s="40">
        <f t="shared" si="147"/>
        <v>-0.50351590536465984</v>
      </c>
      <c r="I171" s="40">
        <f t="shared" si="148"/>
        <v>-0.33191738083648836</v>
      </c>
      <c r="L171" s="10" t="str">
        <f t="shared" ref="L171:Q171" si="187">L26</f>
        <v>62 Leisure, travel and related personal service occupations</v>
      </c>
      <c r="M171" s="11">
        <f t="shared" si="187"/>
        <v>4.9164757437964264</v>
      </c>
      <c r="N171" s="11">
        <f t="shared" si="187"/>
        <v>5.4537176318585709</v>
      </c>
      <c r="O171" s="11">
        <f t="shared" si="187"/>
        <v>4.7951273666122605</v>
      </c>
      <c r="P171" s="11">
        <f t="shared" si="187"/>
        <v>4.7900910303074697</v>
      </c>
      <c r="Q171" s="11">
        <f t="shared" si="187"/>
        <v>5.3160048286607937</v>
      </c>
      <c r="S171" s="40">
        <f t="shared" si="150"/>
        <v>-0.49858673401490528</v>
      </c>
      <c r="T171" s="40">
        <f t="shared" si="151"/>
        <v>0.68984708370602998</v>
      </c>
      <c r="W171" s="10" t="str">
        <f t="shared" ref="W171:AB171" si="188">W26</f>
        <v>62 Leisure, travel and related personal service occupations</v>
      </c>
      <c r="X171" s="11">
        <f t="shared" si="188"/>
        <v>11.69097072625579</v>
      </c>
      <c r="Y171" s="11">
        <f t="shared" si="188"/>
        <v>12.122960973120932</v>
      </c>
      <c r="Z171" s="11">
        <f t="shared" si="188"/>
        <v>11.39840274130232</v>
      </c>
      <c r="AA171" s="11">
        <f t="shared" si="188"/>
        <v>10.511178613023906</v>
      </c>
      <c r="AB171" s="11">
        <f t="shared" si="188"/>
        <v>10.089753687311854</v>
      </c>
      <c r="AD171" s="40">
        <f t="shared" si="153"/>
        <v>-0.50558909186776413</v>
      </c>
      <c r="AE171" s="40">
        <f t="shared" si="154"/>
        <v>-0.8097226922536005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0.67118544208009079</v>
      </c>
      <c r="C172" s="11">
        <f t="shared" si="146"/>
        <v>0.5453631952340301</v>
      </c>
      <c r="D172" s="11">
        <f t="shared" si="146"/>
        <v>0.67070911868777017</v>
      </c>
      <c r="E172" s="11">
        <f t="shared" si="146"/>
        <v>0.49354662284762124</v>
      </c>
      <c r="F172" s="11">
        <f t="shared" si="146"/>
        <v>0.53122650731651366</v>
      </c>
      <c r="H172" s="40">
        <f t="shared" si="147"/>
        <v>-1.4197526761905443E-2</v>
      </c>
      <c r="I172" s="40">
        <f t="shared" si="148"/>
        <v>-1.5422964948294648</v>
      </c>
      <c r="L172" s="10" t="str">
        <f t="shared" ref="L172:Q172" si="189">L27</f>
        <v>63 Community and civil enforcement occupations</v>
      </c>
      <c r="M172" s="11">
        <f t="shared" si="189"/>
        <v>0.51421129335432358</v>
      </c>
      <c r="N172" s="11">
        <f t="shared" si="189"/>
        <v>0.36325135259484048</v>
      </c>
      <c r="O172" s="11">
        <f t="shared" si="189"/>
        <v>0.51663860947286477</v>
      </c>
      <c r="P172" s="11">
        <f t="shared" si="189"/>
        <v>0.28502885477558421</v>
      </c>
      <c r="Q172" s="11">
        <f t="shared" si="189"/>
        <v>0.32300231040003829</v>
      </c>
      <c r="S172" s="40">
        <f t="shared" si="150"/>
        <v>9.4231529502475375E-2</v>
      </c>
      <c r="T172" s="40">
        <f t="shared" si="151"/>
        <v>-3.0827123573458959</v>
      </c>
      <c r="W172" s="10" t="str">
        <f t="shared" ref="W172:AB172" si="190">W27</f>
        <v>63 Community and civil enforcement occupations</v>
      </c>
      <c r="X172" s="11">
        <f t="shared" si="190"/>
        <v>0.15697414872576618</v>
      </c>
      <c r="Y172" s="11">
        <f t="shared" si="190"/>
        <v>0.18211184263918914</v>
      </c>
      <c r="Z172" s="11">
        <f t="shared" si="190"/>
        <v>0.15407050921490584</v>
      </c>
      <c r="AA172" s="11">
        <f t="shared" si="190"/>
        <v>0.20851776807203742</v>
      </c>
      <c r="AB172" s="11">
        <f t="shared" si="190"/>
        <v>0.20822419691647553</v>
      </c>
      <c r="AD172" s="40">
        <f t="shared" si="153"/>
        <v>-0.37271935696699954</v>
      </c>
      <c r="AE172" s="40">
        <f t="shared" si="154"/>
        <v>2.0283300807959481</v>
      </c>
    </row>
    <row r="173" spans="1:31" x14ac:dyDescent="0.2">
      <c r="A173" s="10" t="str">
        <f t="shared" si="142"/>
        <v>71 Sales occupations</v>
      </c>
      <c r="B173" s="11">
        <f t="shared" si="142"/>
        <v>40.081648756838845</v>
      </c>
      <c r="C173" s="11">
        <f t="shared" si="146"/>
        <v>37.423950302168933</v>
      </c>
      <c r="D173" s="11">
        <f t="shared" si="146"/>
        <v>36.980552411720929</v>
      </c>
      <c r="E173" s="11">
        <f t="shared" si="146"/>
        <v>36.785524667260724</v>
      </c>
      <c r="F173" s="11">
        <f t="shared" si="146"/>
        <v>35.775586849137945</v>
      </c>
      <c r="H173" s="40">
        <f t="shared" si="147"/>
        <v>-1.597628904569659</v>
      </c>
      <c r="I173" s="40">
        <f t="shared" si="148"/>
        <v>-0.22059921996190335</v>
      </c>
      <c r="L173" s="10" t="str">
        <f t="shared" ref="L173:Q173" si="191">L28</f>
        <v>71 Sales occupations</v>
      </c>
      <c r="M173" s="11">
        <f t="shared" si="191"/>
        <v>17.155977444409171</v>
      </c>
      <c r="N173" s="11">
        <f t="shared" si="191"/>
        <v>16.751356050856483</v>
      </c>
      <c r="O173" s="11">
        <f t="shared" si="191"/>
        <v>16.540198742890578</v>
      </c>
      <c r="P173" s="11">
        <f t="shared" si="191"/>
        <v>16.67619546726656</v>
      </c>
      <c r="Q173" s="11">
        <f t="shared" si="191"/>
        <v>16.772105105852308</v>
      </c>
      <c r="S173" s="40">
        <f t="shared" si="150"/>
        <v>-0.72839319421990067</v>
      </c>
      <c r="T173" s="40">
        <f t="shared" si="151"/>
        <v>9.2865697622324106E-2</v>
      </c>
      <c r="W173" s="10" t="str">
        <f t="shared" ref="W173:AB173" si="192">W28</f>
        <v>71 Sales occupations</v>
      </c>
      <c r="X173" s="11">
        <f t="shared" si="192"/>
        <v>22.925671312429756</v>
      </c>
      <c r="Y173" s="11">
        <f t="shared" si="192"/>
        <v>20.672594251312425</v>
      </c>
      <c r="Z173" s="11">
        <f t="shared" si="192"/>
        <v>20.440353668830419</v>
      </c>
      <c r="AA173" s="11">
        <f t="shared" si="192"/>
        <v>20.109329199994121</v>
      </c>
      <c r="AB173" s="11">
        <f t="shared" si="192"/>
        <v>19.003481743285615</v>
      </c>
      <c r="AD173" s="40">
        <f t="shared" si="153"/>
        <v>-2.2687915522015323</v>
      </c>
      <c r="AE173" s="40">
        <f t="shared" si="154"/>
        <v>-0.48474699730459703</v>
      </c>
    </row>
    <row r="174" spans="1:31" x14ac:dyDescent="0.2">
      <c r="A174" s="10" t="str">
        <f t="shared" si="142"/>
        <v>72 Customer service occupations</v>
      </c>
      <c r="B174" s="11">
        <f t="shared" si="142"/>
        <v>10.033027432362616</v>
      </c>
      <c r="C174" s="11">
        <f t="shared" si="146"/>
        <v>10.361218308477094</v>
      </c>
      <c r="D174" s="11">
        <f t="shared" si="146"/>
        <v>10.433467295383297</v>
      </c>
      <c r="E174" s="11">
        <f t="shared" si="146"/>
        <v>11.592950607417881</v>
      </c>
      <c r="F174" s="11">
        <f t="shared" si="146"/>
        <v>12.824962045665352</v>
      </c>
      <c r="H174" s="40">
        <f t="shared" si="147"/>
        <v>0.78579638998828027</v>
      </c>
      <c r="I174" s="40">
        <f t="shared" si="148"/>
        <v>1.3853400090671153</v>
      </c>
      <c r="L174" s="10" t="str">
        <f t="shared" ref="L174:Q174" si="193">L29</f>
        <v>72 Customer service occupations</v>
      </c>
      <c r="M174" s="11">
        <f t="shared" si="193"/>
        <v>3.5770368381309736</v>
      </c>
      <c r="N174" s="11">
        <f t="shared" si="193"/>
        <v>3.1535959525627928</v>
      </c>
      <c r="O174" s="11">
        <f t="shared" si="193"/>
        <v>3.5920319812551367</v>
      </c>
      <c r="P174" s="11">
        <f t="shared" si="193"/>
        <v>4.4878983668770491</v>
      </c>
      <c r="Q174" s="11">
        <f t="shared" si="193"/>
        <v>5.2669108950694303</v>
      </c>
      <c r="S174" s="40">
        <f t="shared" si="150"/>
        <v>8.370091033957916E-2</v>
      </c>
      <c r="T174" s="40">
        <f t="shared" si="151"/>
        <v>2.5843360067316912</v>
      </c>
      <c r="W174" s="10" t="str">
        <f t="shared" ref="W174:AB174" si="194">W29</f>
        <v>72 Customer service occupations</v>
      </c>
      <c r="X174" s="11">
        <f t="shared" si="194"/>
        <v>6.4559905942316416</v>
      </c>
      <c r="Y174" s="11">
        <f t="shared" si="194"/>
        <v>7.2076223559143209</v>
      </c>
      <c r="Z174" s="11">
        <f t="shared" si="194"/>
        <v>6.8414353141281632</v>
      </c>
      <c r="AA174" s="11">
        <f t="shared" si="194"/>
        <v>7.1050522405408243</v>
      </c>
      <c r="AB174" s="11">
        <f t="shared" si="194"/>
        <v>7.5580511505959436</v>
      </c>
      <c r="AD174" s="40">
        <f t="shared" si="153"/>
        <v>1.166533077946541</v>
      </c>
      <c r="AE174" s="40">
        <f>IF(AB$151-Z$151 &lt;&gt; 0,(EXP(LN(AB174/Z174)/(AB$151-Z$151))-1)*100,0)</f>
        <v>0.66631554864973186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9.0370928455206112</v>
      </c>
      <c r="C175" s="11">
        <f t="shared" si="146"/>
        <v>9.1770613374347967</v>
      </c>
      <c r="D175" s="11">
        <f t="shared" si="146"/>
        <v>8.1040367839493257</v>
      </c>
      <c r="E175" s="11">
        <f t="shared" si="146"/>
        <v>8.7685094920990014</v>
      </c>
      <c r="F175" s="11">
        <f t="shared" si="146"/>
        <v>8.448356897663162</v>
      </c>
      <c r="H175" s="40">
        <f t="shared" si="147"/>
        <v>-2.1559249932211033</v>
      </c>
      <c r="I175" s="40">
        <f t="shared" si="148"/>
        <v>0.27778288069171264</v>
      </c>
      <c r="L175" s="10" t="str">
        <f t="shared" ref="L175:Q175" si="195">L30</f>
        <v>81 Process, plant and machine operatives</v>
      </c>
      <c r="M175" s="11">
        <f t="shared" si="195"/>
        <v>7.5354791022133272</v>
      </c>
      <c r="N175" s="11">
        <f t="shared" si="195"/>
        <v>7.6718423040295107</v>
      </c>
      <c r="O175" s="11">
        <f t="shared" si="195"/>
        <v>6.7858214870932567</v>
      </c>
      <c r="P175" s="11">
        <f t="shared" si="195"/>
        <v>7.1959788848793549</v>
      </c>
      <c r="Q175" s="11">
        <f t="shared" si="195"/>
        <v>6.8965970371632315</v>
      </c>
      <c r="S175" s="40">
        <f t="shared" si="150"/>
        <v>-2.0739330325583172</v>
      </c>
      <c r="T175" s="40">
        <f t="shared" si="151"/>
        <v>0.10800993523054636</v>
      </c>
      <c r="W175" s="10" t="str">
        <f t="shared" ref="W175:AB175" si="196">W30</f>
        <v>81 Process, plant and machine operatives</v>
      </c>
      <c r="X175" s="11">
        <f t="shared" si="196"/>
        <v>1.5016137433072756</v>
      </c>
      <c r="Y175" s="11">
        <f t="shared" si="196"/>
        <v>1.5052190334052711</v>
      </c>
      <c r="Z175" s="11">
        <f t="shared" si="196"/>
        <v>1.3182152968560681</v>
      </c>
      <c r="AA175" s="11">
        <f t="shared" si="196"/>
        <v>1.5725306072196457</v>
      </c>
      <c r="AB175" s="11">
        <f t="shared" si="196"/>
        <v>1.5517598604999354</v>
      </c>
      <c r="AD175" s="40">
        <f t="shared" si="153"/>
        <v>-2.5715883301915654</v>
      </c>
      <c r="AE175" s="40">
        <f t="shared" si="154"/>
        <v>1.0933397934075773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18.394198265645997</v>
      </c>
      <c r="C176" s="11">
        <f t="shared" si="146"/>
        <v>20.136665370551423</v>
      </c>
      <c r="D176" s="11">
        <f t="shared" si="146"/>
        <v>16.792105447756803</v>
      </c>
      <c r="E176" s="11">
        <f t="shared" si="146"/>
        <v>17.166864584230911</v>
      </c>
      <c r="F176" s="11">
        <f t="shared" si="146"/>
        <v>16.881318598514863</v>
      </c>
      <c r="H176" s="40">
        <f t="shared" si="147"/>
        <v>-1.8060212030205691</v>
      </c>
      <c r="I176" s="40">
        <f t="shared" si="148"/>
        <v>3.5331173333075228E-2</v>
      </c>
      <c r="L176" s="10" t="str">
        <f t="shared" ref="L176:Q176" si="197">L31</f>
        <v>82 Transport and mobile machine drivers and operatives</v>
      </c>
      <c r="M176" s="11">
        <f t="shared" si="197"/>
        <v>16.583074875280204</v>
      </c>
      <c r="N176" s="11">
        <f t="shared" si="197"/>
        <v>18.344105405708344</v>
      </c>
      <c r="O176" s="11">
        <f t="shared" si="197"/>
        <v>15.288439492379492</v>
      </c>
      <c r="P176" s="11">
        <f t="shared" si="197"/>
        <v>15.2079976151929</v>
      </c>
      <c r="Q176" s="11">
        <f t="shared" si="197"/>
        <v>14.670481157535001</v>
      </c>
      <c r="S176" s="40">
        <f t="shared" si="150"/>
        <v>-1.6125693187549528</v>
      </c>
      <c r="T176" s="40">
        <f t="shared" si="151"/>
        <v>-0.27468580430007883</v>
      </c>
      <c r="W176" s="10" t="str">
        <f t="shared" ref="W176:AB176" si="198">W31</f>
        <v>82 Transport and mobile machine drivers and operatives</v>
      </c>
      <c r="X176" s="11">
        <f t="shared" si="198"/>
        <v>1.8111233903657677</v>
      </c>
      <c r="Y176" s="11">
        <f t="shared" si="198"/>
        <v>1.7925599648430777</v>
      </c>
      <c r="Z176" s="11">
        <f t="shared" si="198"/>
        <v>1.5036659553773197</v>
      </c>
      <c r="AA176" s="11">
        <f t="shared" si="198"/>
        <v>1.9588669690380283</v>
      </c>
      <c r="AB176" s="11">
        <f t="shared" si="198"/>
        <v>2.2108374409798501</v>
      </c>
      <c r="AD176" s="40">
        <f t="shared" si="153"/>
        <v>-3.6524522314175467</v>
      </c>
      <c r="AE176" s="40">
        <f t="shared" si="154"/>
        <v>2.6030717420514771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8.1336458223531736</v>
      </c>
      <c r="C177" s="11">
        <f t="shared" si="146"/>
        <v>7.3418685613933601</v>
      </c>
      <c r="D177" s="11">
        <f t="shared" si="146"/>
        <v>6.4936373865476549</v>
      </c>
      <c r="E177" s="11">
        <f t="shared" si="146"/>
        <v>12.056231734579024</v>
      </c>
      <c r="F177" s="11">
        <f t="shared" si="146"/>
        <v>13.595436503429541</v>
      </c>
      <c r="H177" s="40">
        <f t="shared" si="147"/>
        <v>-4.4038162782499839</v>
      </c>
      <c r="I177" s="40">
        <f t="shared" si="148"/>
        <v>5.0494238497861277</v>
      </c>
      <c r="L177" s="10" t="str">
        <f t="shared" ref="L177:Q178" si="199">L32</f>
        <v>91 Elementary trades and related occupations</v>
      </c>
      <c r="M177" s="11">
        <f t="shared" si="199"/>
        <v>6.586573462935271</v>
      </c>
      <c r="N177" s="11">
        <f t="shared" si="199"/>
        <v>6.1281692023156173</v>
      </c>
      <c r="O177" s="11">
        <f t="shared" si="199"/>
        <v>5.4421427408215051</v>
      </c>
      <c r="P177" s="11">
        <f t="shared" si="199"/>
        <v>7.5820013516071025</v>
      </c>
      <c r="Q177" s="11">
        <f t="shared" si="199"/>
        <v>8.2863787819273558</v>
      </c>
      <c r="S177" s="40">
        <f t="shared" si="150"/>
        <v>-3.7452705359330762</v>
      </c>
      <c r="T177" s="40">
        <f t="shared" si="151"/>
        <v>2.8425863930811479</v>
      </c>
      <c r="W177" s="10" t="str">
        <f t="shared" ref="W177:AB178" si="200">W32</f>
        <v>91 Elementary trades and related occupations</v>
      </c>
      <c r="X177" s="11">
        <f t="shared" si="200"/>
        <v>1.5470723594179017</v>
      </c>
      <c r="Y177" s="11">
        <f t="shared" si="200"/>
        <v>1.2136993590777396</v>
      </c>
      <c r="Z177" s="11">
        <f t="shared" si="200"/>
        <v>1.0514946457261543</v>
      </c>
      <c r="AA177" s="11">
        <f t="shared" si="200"/>
        <v>4.4742303829719408</v>
      </c>
      <c r="AB177" s="11">
        <f t="shared" si="200"/>
        <v>5.3090577215021844</v>
      </c>
      <c r="AD177" s="40">
        <f t="shared" si="153"/>
        <v>-7.4323395080505561</v>
      </c>
      <c r="AE177" s="40">
        <f t="shared" si="154"/>
        <v>11.398846044861433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63.872603333170538</v>
      </c>
      <c r="C178" s="11">
        <f t="shared" si="146"/>
        <v>62.815410432500649</v>
      </c>
      <c r="D178" s="11">
        <f t="shared" si="146"/>
        <v>57.127926329956296</v>
      </c>
      <c r="E178" s="11">
        <f t="shared" si="146"/>
        <v>51.590419543057664</v>
      </c>
      <c r="F178" s="11">
        <f t="shared" si="146"/>
        <v>47.849737748519331</v>
      </c>
      <c r="H178" s="40">
        <f>IF(D$151-B$151 &lt;&gt; 0,(EXP(LN(D178/B178)/(D$151-B$151))-1)*100,0)</f>
        <v>-2.207225337833385</v>
      </c>
      <c r="I178" s="40">
        <f t="shared" ref="I178" si="201">IF(F$151-D$151 &lt;&gt; 0,(EXP(LN(F178/D178)/(F$151-D$151))-1)*100,0)</f>
        <v>-1.1745637553162047</v>
      </c>
      <c r="L178" s="10" t="str">
        <f t="shared" si="199"/>
        <v>92 Elementary administration and service occupations</v>
      </c>
      <c r="M178" s="11">
        <f t="shared" si="199"/>
        <v>30.139025292369073</v>
      </c>
      <c r="N178" s="11">
        <f t="shared" si="199"/>
        <v>29.036505469796129</v>
      </c>
      <c r="O178" s="11">
        <f t="shared" si="199"/>
        <v>26.695640973685414</v>
      </c>
      <c r="P178" s="11">
        <f t="shared" si="199"/>
        <v>25.756540517490222</v>
      </c>
      <c r="Q178" s="11">
        <f t="shared" si="199"/>
        <v>23.610038554272197</v>
      </c>
      <c r="S178" s="40">
        <f t="shared" ref="S178" si="202">IF(O$151-M$151 &lt;&gt; 0,(EXP(LN(O178/M178)/(O$151-M$151))-1)*100,0)</f>
        <v>-2.397210509727421</v>
      </c>
      <c r="T178" s="40">
        <f t="shared" ref="T178" si="203">IF(Q$151-O$151 &lt;&gt; 0,(EXP(LN(Q178/O178)/(Q$151-O$151))-1)*100,0)</f>
        <v>-0.8155119022856816</v>
      </c>
      <c r="W178" s="10" t="str">
        <f t="shared" si="200"/>
        <v>92 Elementary administration and service occupations</v>
      </c>
      <c r="X178" s="11">
        <f t="shared" si="200"/>
        <v>33.733578040801397</v>
      </c>
      <c r="Y178" s="11">
        <f t="shared" si="200"/>
        <v>33.778904962704573</v>
      </c>
      <c r="Z178" s="11">
        <f t="shared" si="200"/>
        <v>30.432285356270917</v>
      </c>
      <c r="AA178" s="11">
        <f t="shared" si="200"/>
        <v>25.83387902556742</v>
      </c>
      <c r="AB178" s="11">
        <f t="shared" si="200"/>
        <v>24.239699194247137</v>
      </c>
      <c r="AD178" s="40">
        <f t="shared" ref="AD178" si="204">IF(Z$151-X$151 &lt;&gt; 0,(EXP(LN(Z178/X178)/(Z$151-X$151))-1)*100,0)</f>
        <v>-2.0387243496031604</v>
      </c>
      <c r="AE178" s="40">
        <f t="shared" ref="AE178" si="205">IF(AB$151-Z$151 &lt;&gt; 0,(EXP(LN(AB178/Z178)/(AB$151-Z$151))-1)*100,0)</f>
        <v>-1.5053040452278399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655.70600000000047</v>
      </c>
      <c r="C180" s="34">
        <f t="shared" si="206"/>
        <v>687.55500000000029</v>
      </c>
      <c r="D180" s="34">
        <f t="shared" si="206"/>
        <v>672.33399999999995</v>
      </c>
      <c r="E180" s="34">
        <f t="shared" si="206"/>
        <v>691.59399999999982</v>
      </c>
      <c r="F180" s="34">
        <f t="shared" si="206"/>
        <v>718.7600000000001</v>
      </c>
      <c r="H180" s="43">
        <f>IF(D$151-B$151 &lt;&gt; 0,(EXP(LN(D180/B180)/(D$151-B$151))-1)*100,0)</f>
        <v>0.50211083468563178</v>
      </c>
      <c r="I180" s="43">
        <f t="shared" si="148"/>
        <v>0.44614068541455332</v>
      </c>
      <c r="L180" s="231" t="str">
        <f t="shared" ref="L180:Q180" si="207">L35</f>
        <v>All occupations</v>
      </c>
      <c r="M180" s="34">
        <f t="shared" si="207"/>
        <v>338.10750653324857</v>
      </c>
      <c r="N180" s="34">
        <f t="shared" si="207"/>
        <v>348.81411510276479</v>
      </c>
      <c r="O180" s="34">
        <f t="shared" si="207"/>
        <v>338.45272779097672</v>
      </c>
      <c r="P180" s="34">
        <f t="shared" si="207"/>
        <v>349.18602209142404</v>
      </c>
      <c r="Q180" s="34">
        <f t="shared" si="207"/>
        <v>363.430720389182</v>
      </c>
      <c r="S180" s="43">
        <f t="shared" ref="S180" si="208">IF(O$151-M$151 &lt;&gt; 0,(EXP(LN(O180/M180)/(O$151-M$151))-1)*100,0)</f>
        <v>2.0412463107266632E-2</v>
      </c>
      <c r="T180" s="43">
        <f t="shared" ref="T180" si="209">IF(Q$151-O$151 &lt;&gt; 0,(EXP(LN(Q180/O180)/(Q$151-O$151))-1)*100,0)</f>
        <v>0.4758235140300382</v>
      </c>
      <c r="W180" s="231" t="str">
        <f t="shared" ref="W180:AB180" si="210">W35</f>
        <v>All occupations</v>
      </c>
      <c r="X180" s="34">
        <f t="shared" si="210"/>
        <v>317.59849346675168</v>
      </c>
      <c r="Y180" s="34">
        <f t="shared" si="210"/>
        <v>338.74088489723522</v>
      </c>
      <c r="Z180" s="34">
        <f t="shared" si="210"/>
        <v>333.88127220902339</v>
      </c>
      <c r="AA180" s="34">
        <f t="shared" si="210"/>
        <v>342.40797790857584</v>
      </c>
      <c r="AB180" s="34">
        <f t="shared" si="210"/>
        <v>355.32927961081776</v>
      </c>
      <c r="AD180" s="43">
        <f t="shared" ref="AD180" si="211">IF(Z$151-X$151 &lt;&gt; 0,(EXP(LN(Z180/X180)/(Z$151-X$151))-1)*100,0)</f>
        <v>1.0049656298734222</v>
      </c>
      <c r="AE180" s="43">
        <f t="shared" ref="AE180" si="212">IF(AB$151-Z$151 &lt;&gt; 0,(EXP(LN(AB180/Z180)/(AB$151-Z$151))-1)*100,0)</f>
        <v>0.41592558224827769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Enterprise M3 LEP (including all of Surrey)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75.226788953755346</v>
      </c>
      <c r="C7" s="31">
        <f>'Occ T1'!C8</f>
        <v>84.443133949959815</v>
      </c>
      <c r="D7" s="31">
        <f>'Occ T1'!D8</f>
        <v>84.475671806726325</v>
      </c>
      <c r="E7" s="31">
        <f>'Occ T1'!E8</f>
        <v>80.831403027676956</v>
      </c>
      <c r="F7" s="31">
        <f>'Occ T1'!F8</f>
        <v>88.800036898175847</v>
      </c>
      <c r="H7" s="31">
        <f>C7-B7</f>
        <v>9.2163449962044695</v>
      </c>
      <c r="I7" s="31">
        <f>D7-C7</f>
        <v>3.2537856766509776E-2</v>
      </c>
      <c r="J7" s="31">
        <f>E7-D7</f>
        <v>-3.6442687790493693</v>
      </c>
      <c r="K7" s="31">
        <f>F7-E7</f>
        <v>7.9686338704988913</v>
      </c>
      <c r="L7" s="31">
        <f>F7-D7</f>
        <v>4.324365091449522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51.739734539298638</v>
      </c>
      <c r="C8" s="32">
        <f>'Occ T2'!C8</f>
        <v>60.075023618351253</v>
      </c>
      <c r="D8" s="32">
        <f>'Occ T2'!D8</f>
        <v>60.451833934309072</v>
      </c>
      <c r="E8" s="32">
        <f>'Occ T2'!E8</f>
        <v>55.470665484169643</v>
      </c>
      <c r="F8" s="32">
        <f>'Occ T2'!F8</f>
        <v>60.196168631095219</v>
      </c>
      <c r="H8" s="31">
        <f t="shared" ref="H8:H9" si="0">C8-B8</f>
        <v>8.3352890790526146</v>
      </c>
      <c r="I8" s="31">
        <f t="shared" ref="I8:I9" si="1">D8-C8</f>
        <v>0.37681031595781889</v>
      </c>
      <c r="J8" s="31">
        <f t="shared" ref="J8:J9" si="2">E8-D8</f>
        <v>-4.9811684501394282</v>
      </c>
      <c r="K8" s="31">
        <f t="shared" ref="K8:K9" si="3">F8-E8</f>
        <v>4.7255031469255755</v>
      </c>
      <c r="L8" s="31">
        <f t="shared" ref="L8:L49" si="4">F8-D8</f>
        <v>-0.25566530321385272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23.487054414456715</v>
      </c>
      <c r="C9" s="32">
        <f>'Occ T2'!C9</f>
        <v>24.368110331608566</v>
      </c>
      <c r="D9" s="32">
        <f>'Occ T2'!D9</f>
        <v>24.023837872417261</v>
      </c>
      <c r="E9" s="32">
        <f>'Occ T2'!E9</f>
        <v>25.360737543507312</v>
      </c>
      <c r="F9" s="32">
        <f>'Occ T2'!F9</f>
        <v>28.603868267080621</v>
      </c>
      <c r="H9" s="31">
        <f t="shared" si="0"/>
        <v>0.88105591715185128</v>
      </c>
      <c r="I9" s="31">
        <f t="shared" si="1"/>
        <v>-0.34427245919130556</v>
      </c>
      <c r="J9" s="31">
        <f t="shared" si="2"/>
        <v>1.3368996710900518</v>
      </c>
      <c r="K9" s="31">
        <f t="shared" si="3"/>
        <v>3.2431307235733087</v>
      </c>
      <c r="L9" s="31">
        <f t="shared" si="4"/>
        <v>4.5800303946633605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143.72634342529403</v>
      </c>
      <c r="C11" s="31">
        <f>'Occ T1'!C9</f>
        <v>163.49788434727236</v>
      </c>
      <c r="D11" s="31">
        <f>'Occ T1'!D9</f>
        <v>167.34954123329754</v>
      </c>
      <c r="E11" s="31">
        <f>'Occ T1'!E9</f>
        <v>180.48217321351956</v>
      </c>
      <c r="F11" s="31">
        <f>'Occ T1'!F9</f>
        <v>197.16947633500382</v>
      </c>
      <c r="H11" s="31">
        <f>C11-B11</f>
        <v>19.771540921978328</v>
      </c>
      <c r="I11" s="31">
        <f t="shared" ref="I11:I49" si="5">D11-C11</f>
        <v>3.8516568860251823</v>
      </c>
      <c r="J11" s="31">
        <f>E11-D11</f>
        <v>13.132631980222015</v>
      </c>
      <c r="K11" s="31">
        <f>F11-E11</f>
        <v>16.687303121484263</v>
      </c>
      <c r="L11" s="31">
        <f t="shared" si="4"/>
        <v>29.819935101706278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46.620619677401834</v>
      </c>
      <c r="C12" s="10">
        <f>'Occ T2'!C10</f>
        <v>51.350300468910277</v>
      </c>
      <c r="D12" s="10">
        <f>'Occ T2'!D10</f>
        <v>52.778183637484631</v>
      </c>
      <c r="E12" s="10">
        <f>'Occ T2'!E10</f>
        <v>64.932719393287272</v>
      </c>
      <c r="F12" s="10">
        <f>'Occ T2'!F10</f>
        <v>73.559182266085685</v>
      </c>
      <c r="H12" s="11">
        <f t="shared" ref="H12:K14" si="6">C12-B12</f>
        <v>4.7296807915084429</v>
      </c>
      <c r="I12" s="31">
        <f t="shared" si="5"/>
        <v>1.427883168574354</v>
      </c>
      <c r="J12" s="11">
        <f t="shared" si="6"/>
        <v>12.154535755802641</v>
      </c>
      <c r="K12" s="11">
        <f t="shared" si="6"/>
        <v>8.6264628727984132</v>
      </c>
      <c r="L12" s="31">
        <f t="shared" si="4"/>
        <v>20.780998628601054</v>
      </c>
    </row>
    <row r="13" spans="1:12" x14ac:dyDescent="0.2">
      <c r="A13" s="10" t="str">
        <f>'Occ T2'!A11</f>
        <v>22 Health professionals</v>
      </c>
      <c r="B13" s="10">
        <f>'Occ T2'!B11</f>
        <v>22.753327942066822</v>
      </c>
      <c r="C13" s="10">
        <f>'Occ T2'!C11</f>
        <v>28.30369138090408</v>
      </c>
      <c r="D13" s="10">
        <f>'Occ T2'!D11</f>
        <v>28.005384621847504</v>
      </c>
      <c r="E13" s="10">
        <f>'Occ T2'!E11</f>
        <v>27.282101684367451</v>
      </c>
      <c r="F13" s="10">
        <f>'Occ T2'!F11</f>
        <v>28.143192628933537</v>
      </c>
      <c r="H13" s="11">
        <f t="shared" si="6"/>
        <v>5.5503634388372589</v>
      </c>
      <c r="I13" s="31">
        <f t="shared" si="5"/>
        <v>-0.298306759056576</v>
      </c>
      <c r="J13" s="11">
        <f t="shared" si="6"/>
        <v>-0.72328293748005379</v>
      </c>
      <c r="K13" s="11">
        <f t="shared" si="6"/>
        <v>0.86109094456608659</v>
      </c>
      <c r="L13" s="31">
        <f t="shared" si="4"/>
        <v>0.1378080070860328</v>
      </c>
    </row>
    <row r="14" spans="1:12" x14ac:dyDescent="0.2">
      <c r="A14" s="10" t="str">
        <f>'Occ T2'!A12</f>
        <v>23 Teaching and other educational professionals</v>
      </c>
      <c r="B14" s="10">
        <f>'Occ T2'!B12</f>
        <v>29.334821809343204</v>
      </c>
      <c r="C14" s="10">
        <f>'Occ T2'!C12</f>
        <v>32.685545634228291</v>
      </c>
      <c r="D14" s="10">
        <f>'Occ T2'!D12</f>
        <v>32.868196066820978</v>
      </c>
      <c r="E14" s="10">
        <f>'Occ T2'!E12</f>
        <v>31.85725742051396</v>
      </c>
      <c r="F14" s="10">
        <f>'Occ T2'!F12</f>
        <v>33.895041381889854</v>
      </c>
      <c r="H14" s="11">
        <f t="shared" si="6"/>
        <v>3.3507238248850868</v>
      </c>
      <c r="I14" s="31">
        <f t="shared" si="5"/>
        <v>0.18265043259268765</v>
      </c>
      <c r="J14" s="11">
        <f t="shared" si="6"/>
        <v>-1.010938646307018</v>
      </c>
      <c r="K14" s="11">
        <f t="shared" si="6"/>
        <v>2.0377839613758937</v>
      </c>
      <c r="L14" s="31">
        <f t="shared" si="4"/>
        <v>1.0268453150688757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45.017573996482184</v>
      </c>
      <c r="C15" s="10">
        <f>'Occ T2'!C13</f>
        <v>51.158346863229717</v>
      </c>
      <c r="D15" s="10">
        <f>'Occ T2'!D13</f>
        <v>53.697776907144416</v>
      </c>
      <c r="E15" s="10">
        <f>'Occ T2'!E13</f>
        <v>56.410094715350894</v>
      </c>
      <c r="F15" s="10">
        <f>'Occ T2'!F13</f>
        <v>61.572060058094721</v>
      </c>
      <c r="H15" s="11">
        <f t="shared" ref="H15" si="7">C15-B15</f>
        <v>6.1407728667475325</v>
      </c>
      <c r="I15" s="31">
        <f t="shared" si="5"/>
        <v>2.5394300439146988</v>
      </c>
      <c r="J15" s="11">
        <f t="shared" ref="J15" si="8">E15-D15</f>
        <v>2.7123178082064783</v>
      </c>
      <c r="K15" s="11">
        <f t="shared" ref="K15" si="9">F15-E15</f>
        <v>5.1619653427438266</v>
      </c>
      <c r="L15" s="31">
        <f t="shared" si="4"/>
        <v>7.8742831509503048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90.554057497736864</v>
      </c>
      <c r="C17" s="31">
        <f>'Occ T1'!C10</f>
        <v>94.541913472324097</v>
      </c>
      <c r="D17" s="31">
        <f>'Occ T1'!D10</f>
        <v>97.219178111583005</v>
      </c>
      <c r="E17" s="31">
        <f>'Occ T1'!E10</f>
        <v>101.79139270057098</v>
      </c>
      <c r="F17" s="31">
        <f>'Occ T1'!F10</f>
        <v>109.79734195395366</v>
      </c>
      <c r="H17" s="31">
        <f t="shared" ref="H17:K21" si="10">C17-B17</f>
        <v>3.9878559745872337</v>
      </c>
      <c r="I17" s="31">
        <f t="shared" si="5"/>
        <v>2.6772646392589081</v>
      </c>
      <c r="J17" s="31">
        <f t="shared" si="10"/>
        <v>4.5722145889879755</v>
      </c>
      <c r="K17" s="31">
        <f t="shared" si="10"/>
        <v>8.0059492533826813</v>
      </c>
      <c r="L17" s="31">
        <f t="shared" si="4"/>
        <v>12.578163842370657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11.633769394937962</v>
      </c>
      <c r="C18" s="10">
        <f>'Occ T2'!C14</f>
        <v>13.169682461814928</v>
      </c>
      <c r="D18" s="10">
        <f>'Occ T2'!D14</f>
        <v>14.099290861082933</v>
      </c>
      <c r="E18" s="10">
        <f>'Occ T2'!E14</f>
        <v>13.332186521674561</v>
      </c>
      <c r="F18" s="10">
        <f>'Occ T2'!F14</f>
        <v>14.496774882245825</v>
      </c>
      <c r="H18" s="11">
        <f t="shared" si="10"/>
        <v>1.5359130668769652</v>
      </c>
      <c r="I18" s="31">
        <f t="shared" si="5"/>
        <v>0.92960839926800531</v>
      </c>
      <c r="J18" s="11">
        <f t="shared" si="10"/>
        <v>-0.76710433940837142</v>
      </c>
      <c r="K18" s="11">
        <f t="shared" si="10"/>
        <v>1.1645883605712637</v>
      </c>
      <c r="L18" s="31">
        <f t="shared" si="4"/>
        <v>0.39748402116289228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10.249634391005323</v>
      </c>
      <c r="C19" s="10">
        <f>'Occ T2'!C15</f>
        <v>12.214786509679266</v>
      </c>
      <c r="D19" s="10">
        <f>'Occ T2'!D15</f>
        <v>12.379730467379172</v>
      </c>
      <c r="E19" s="10">
        <f>'Occ T2'!E15</f>
        <v>19.096612851941678</v>
      </c>
      <c r="F19" s="10">
        <f>'Occ T2'!F15</f>
        <v>21.724209861554861</v>
      </c>
      <c r="H19" s="11">
        <f t="shared" si="10"/>
        <v>1.9651521186739433</v>
      </c>
      <c r="I19" s="31">
        <f t="shared" si="5"/>
        <v>0.16494395769990611</v>
      </c>
      <c r="J19" s="11">
        <f t="shared" si="10"/>
        <v>6.7168823845625063</v>
      </c>
      <c r="K19" s="11">
        <f t="shared" si="10"/>
        <v>2.6275970096131829</v>
      </c>
      <c r="L19" s="31">
        <f t="shared" si="4"/>
        <v>9.3444793941756892</v>
      </c>
    </row>
    <row r="20" spans="1:12" x14ac:dyDescent="0.2">
      <c r="A20" s="10" t="str">
        <f>'Occ T2'!A16</f>
        <v>33 Protective service occupations</v>
      </c>
      <c r="B20" s="10">
        <f>'Occ T2'!B16</f>
        <v>7.3253255591752122</v>
      </c>
      <c r="C20" s="10">
        <f>'Occ T2'!C16</f>
        <v>6.8985964890835554</v>
      </c>
      <c r="D20" s="10">
        <f>'Occ T2'!D16</f>
        <v>7.2157401970687491</v>
      </c>
      <c r="E20" s="10">
        <f>'Occ T2'!E16</f>
        <v>6.2613907682937135</v>
      </c>
      <c r="F20" s="10">
        <f>'Occ T2'!F16</f>
        <v>6.6948678078931545</v>
      </c>
      <c r="H20" s="11">
        <f t="shared" si="10"/>
        <v>-0.42672907009165684</v>
      </c>
      <c r="I20" s="31">
        <f t="shared" si="5"/>
        <v>0.31714370798519376</v>
      </c>
      <c r="J20" s="11">
        <f t="shared" si="10"/>
        <v>-0.95434942877503559</v>
      </c>
      <c r="K20" s="11">
        <f t="shared" si="10"/>
        <v>0.43347703959944095</v>
      </c>
      <c r="L20" s="31">
        <f t="shared" si="4"/>
        <v>-0.52087238917559464</v>
      </c>
    </row>
    <row r="21" spans="1:12" x14ac:dyDescent="0.2">
      <c r="A21" s="10" t="str">
        <f>'Occ T2'!A17</f>
        <v>34 Culture, media and sports occupations</v>
      </c>
      <c r="B21" s="10">
        <f>'Occ T2'!B17</f>
        <v>17.433309851255842</v>
      </c>
      <c r="C21" s="10">
        <f>'Occ T2'!C17</f>
        <v>16.360733129874863</v>
      </c>
      <c r="D21" s="10">
        <f>'Occ T2'!D17</f>
        <v>17.025437918777587</v>
      </c>
      <c r="E21" s="10">
        <f>'Occ T2'!E17</f>
        <v>15.680764190459692</v>
      </c>
      <c r="F21" s="10">
        <f>'Occ T2'!F17</f>
        <v>17.024188601708573</v>
      </c>
      <c r="H21" s="11">
        <f t="shared" si="10"/>
        <v>-1.0725767213809796</v>
      </c>
      <c r="I21" s="31">
        <f t="shared" si="5"/>
        <v>0.66470478890272489</v>
      </c>
      <c r="J21" s="11">
        <f t="shared" si="10"/>
        <v>-1.3446737283178951</v>
      </c>
      <c r="K21" s="11">
        <f t="shared" si="10"/>
        <v>1.3434244112488809</v>
      </c>
      <c r="L21" s="31">
        <f t="shared" si="4"/>
        <v>-1.2493170690142108E-3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43.912018301362522</v>
      </c>
      <c r="C22" s="10">
        <f>'Occ T2'!C18</f>
        <v>45.8981148818715</v>
      </c>
      <c r="D22" s="10">
        <f>'Occ T2'!D18</f>
        <v>46.498978667274578</v>
      </c>
      <c r="E22" s="10">
        <f>'Occ T2'!E18</f>
        <v>47.420438368201324</v>
      </c>
      <c r="F22" s="10">
        <f>'Occ T2'!F18</f>
        <v>49.857300800551251</v>
      </c>
      <c r="H22" s="11">
        <f t="shared" ref="H22" si="11">C22-B22</f>
        <v>1.9860965805089776</v>
      </c>
      <c r="I22" s="31">
        <f t="shared" si="5"/>
        <v>0.60086378540307805</v>
      </c>
      <c r="J22" s="11">
        <f t="shared" ref="J22" si="12">E22-D22</f>
        <v>0.92145970092674645</v>
      </c>
      <c r="K22" s="11">
        <f t="shared" ref="K22" si="13">F22-E22</f>
        <v>2.4368624323499262</v>
      </c>
      <c r="L22" s="31">
        <f t="shared" si="4"/>
        <v>3.3583221332766726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72.807962167493002</v>
      </c>
      <c r="C24" s="31">
        <f>'Occ T1'!C11</f>
        <v>69.190803110094905</v>
      </c>
      <c r="D24" s="31">
        <f>'Occ T1'!D11</f>
        <v>69.164256990377339</v>
      </c>
      <c r="E24" s="31">
        <f>'Occ T1'!E11</f>
        <v>68.774983106848822</v>
      </c>
      <c r="F24" s="31">
        <f>'Occ T1'!F11</f>
        <v>62.611494446049917</v>
      </c>
      <c r="H24" s="31">
        <f t="shared" ref="H24:K26" si="14">C24-B24</f>
        <v>-3.6171590573980978</v>
      </c>
      <c r="I24" s="31">
        <f t="shared" si="5"/>
        <v>-2.6546119717565375E-2</v>
      </c>
      <c r="J24" s="31">
        <f t="shared" si="14"/>
        <v>-0.38927388352851722</v>
      </c>
      <c r="K24" s="31">
        <f t="shared" si="14"/>
        <v>-6.1634886607989046</v>
      </c>
      <c r="L24" s="31">
        <f t="shared" si="4"/>
        <v>-6.5527625443274218</v>
      </c>
    </row>
    <row r="25" spans="1:12" x14ac:dyDescent="0.2">
      <c r="A25" t="str">
        <f>'Occ T2'!A19</f>
        <v>41 Administrative occupations</v>
      </c>
      <c r="B25" s="32">
        <f>'Occ T2'!B19</f>
        <v>55.724101870212202</v>
      </c>
      <c r="C25" s="32">
        <f>'Occ T2'!C19</f>
        <v>53.762451403097849</v>
      </c>
      <c r="D25" s="32">
        <f>'Occ T2'!D19</f>
        <v>54.315778295124524</v>
      </c>
      <c r="E25" s="32">
        <f>'Occ T2'!E19</f>
        <v>55.425478641770908</v>
      </c>
      <c r="F25" s="32">
        <f>'Occ T2'!F19</f>
        <v>52.509622150937574</v>
      </c>
      <c r="H25" s="11">
        <f t="shared" si="14"/>
        <v>-1.9616504671143531</v>
      </c>
      <c r="I25" s="31">
        <f t="shared" si="5"/>
        <v>0.55332689202667495</v>
      </c>
      <c r="J25" s="11">
        <f t="shared" si="14"/>
        <v>1.1097003466463846</v>
      </c>
      <c r="K25" s="11">
        <f t="shared" si="14"/>
        <v>-2.9158564908333346</v>
      </c>
      <c r="L25" s="31">
        <f t="shared" si="4"/>
        <v>-1.80615614418695</v>
      </c>
    </row>
    <row r="26" spans="1:12" x14ac:dyDescent="0.2">
      <c r="A26" t="str">
        <f>'Occ T2'!A20</f>
        <v>42 Secretarial and related occupations</v>
      </c>
      <c r="B26" s="32">
        <f>'Occ T2'!B20</f>
        <v>17.083860297280804</v>
      </c>
      <c r="C26" s="32">
        <f>'Occ T2'!C20</f>
        <v>15.428351706997061</v>
      </c>
      <c r="D26" s="32">
        <f>'Occ T2'!D20</f>
        <v>14.848478695252814</v>
      </c>
      <c r="E26" s="32">
        <f>'Occ T2'!E20</f>
        <v>13.349504465077906</v>
      </c>
      <c r="F26" s="32">
        <f>'Occ T2'!F20</f>
        <v>10.101872295112347</v>
      </c>
      <c r="H26" s="11">
        <f t="shared" si="14"/>
        <v>-1.655508590283743</v>
      </c>
      <c r="I26" s="31">
        <f t="shared" si="5"/>
        <v>-0.57987301174424744</v>
      </c>
      <c r="J26" s="11">
        <f t="shared" si="14"/>
        <v>-1.4989742301749072</v>
      </c>
      <c r="K26" s="11">
        <f t="shared" si="14"/>
        <v>-3.2476321699655593</v>
      </c>
      <c r="L26" s="31">
        <f t="shared" si="4"/>
        <v>-4.7466064001404664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59.980877099422592</v>
      </c>
      <c r="C28" s="31">
        <f>'Occ T1'!C12</f>
        <v>59.833551538023279</v>
      </c>
      <c r="D28" s="31">
        <f>'Occ T1'!D12</f>
        <v>53.130638333109715</v>
      </c>
      <c r="E28" s="31">
        <f>'Occ T1'!E12</f>
        <v>55.737674962588116</v>
      </c>
      <c r="F28" s="31">
        <f>'Occ T1'!F12</f>
        <v>55.753089186819032</v>
      </c>
      <c r="H28" s="31">
        <f t="shared" ref="H28:K30" si="15">C28-B28</f>
        <v>-0.14732556139931319</v>
      </c>
      <c r="I28" s="31">
        <f t="shared" si="5"/>
        <v>-6.702913204913564</v>
      </c>
      <c r="J28" s="31">
        <f t="shared" si="15"/>
        <v>2.6070366294784009</v>
      </c>
      <c r="K28" s="31">
        <f t="shared" si="15"/>
        <v>1.5414224230916318E-2</v>
      </c>
      <c r="L28" s="31">
        <f t="shared" si="4"/>
        <v>2.6224508537093172</v>
      </c>
    </row>
    <row r="29" spans="1:12" x14ac:dyDescent="0.2">
      <c r="A29" s="10" t="str">
        <f>'Occ T2'!A21</f>
        <v>51 Skilled agricultural and related trades</v>
      </c>
      <c r="B29" s="10">
        <f>'Occ T2'!B21</f>
        <v>5.8419020870392391</v>
      </c>
      <c r="C29" s="10">
        <f>'Occ T2'!C21</f>
        <v>6.4943342107781978</v>
      </c>
      <c r="D29" s="10">
        <f>'Occ T2'!D21</f>
        <v>5.347451721445176</v>
      </c>
      <c r="E29" s="10">
        <f>'Occ T2'!E21</f>
        <v>5.5509268640110188</v>
      </c>
      <c r="F29" s="10">
        <f>'Occ T2'!F21</f>
        <v>6.5326437094992471</v>
      </c>
      <c r="H29" s="11">
        <f t="shared" si="15"/>
        <v>0.65243212373895876</v>
      </c>
      <c r="I29" s="31">
        <f t="shared" si="5"/>
        <v>-1.1468824893330218</v>
      </c>
      <c r="J29" s="11">
        <f t="shared" si="15"/>
        <v>0.20347514256584276</v>
      </c>
      <c r="K29" s="11">
        <f t="shared" si="15"/>
        <v>0.98171684548822835</v>
      </c>
      <c r="L29" s="31">
        <f t="shared" si="4"/>
        <v>1.1851919880540711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20.830934907048732</v>
      </c>
      <c r="C30" s="10">
        <f>'Occ T2'!C22</f>
        <v>21.381032812004264</v>
      </c>
      <c r="D30" s="10">
        <f>'Occ T2'!D22</f>
        <v>18.59962304446638</v>
      </c>
      <c r="E30" s="10">
        <f>'Occ T2'!E22</f>
        <v>19.192549838014177</v>
      </c>
      <c r="F30" s="10">
        <f>'Occ T2'!F22</f>
        <v>18.800080949190455</v>
      </c>
      <c r="H30" s="11">
        <f t="shared" si="15"/>
        <v>0.5500979049555319</v>
      </c>
      <c r="I30" s="31">
        <f t="shared" si="5"/>
        <v>-2.7814097675378839</v>
      </c>
      <c r="J30" s="11">
        <f t="shared" si="15"/>
        <v>0.59292679354779665</v>
      </c>
      <c r="K30" s="11">
        <f t="shared" si="15"/>
        <v>-0.39246888882372133</v>
      </c>
      <c r="L30" s="31">
        <f t="shared" si="4"/>
        <v>0.20045790472407532</v>
      </c>
    </row>
    <row r="31" spans="1:12" x14ac:dyDescent="0.2">
      <c r="A31" s="10" t="str">
        <f>'Occ T2'!A23</f>
        <v>53 Skilled construction and building trades</v>
      </c>
      <c r="B31" s="10">
        <f>'Occ T2'!B23</f>
        <v>19.131431277554302</v>
      </c>
      <c r="C31" s="10">
        <f>'Occ T2'!C23</f>
        <v>19.229485887254491</v>
      </c>
      <c r="D31" s="10">
        <f>'Occ T2'!D23</f>
        <v>17.42873980503504</v>
      </c>
      <c r="E31" s="10">
        <f>'Occ T2'!E23</f>
        <v>17.998608211972208</v>
      </c>
      <c r="F31" s="10">
        <f>'Occ T2'!F23</f>
        <v>16.562246244385349</v>
      </c>
      <c r="H31" s="11">
        <f t="shared" ref="H31:H32" si="16">C31-B31</f>
        <v>9.8054609700188422E-2</v>
      </c>
      <c r="I31" s="31">
        <f t="shared" si="5"/>
        <v>-1.800746082219451</v>
      </c>
      <c r="J31" s="11">
        <f t="shared" ref="J31:J32" si="17">E31-D31</f>
        <v>0.569868406937168</v>
      </c>
      <c r="K31" s="11">
        <f t="shared" ref="K31:K32" si="18">F31-E31</f>
        <v>-1.4363619675868584</v>
      </c>
      <c r="L31" s="31">
        <f t="shared" si="4"/>
        <v>-0.86649356064969041</v>
      </c>
    </row>
    <row r="32" spans="1:12" x14ac:dyDescent="0.2">
      <c r="A32" s="10" t="str">
        <f>'Occ T2'!A24</f>
        <v>54 Textiles, printing and other skilled trades</v>
      </c>
      <c r="B32" s="10">
        <f>'Occ T2'!B24</f>
        <v>14.176608827780322</v>
      </c>
      <c r="C32" s="10">
        <f>'Occ T2'!C24</f>
        <v>12.728698627986327</v>
      </c>
      <c r="D32" s="10">
        <f>'Occ T2'!D24</f>
        <v>11.75482376216312</v>
      </c>
      <c r="E32" s="10">
        <f>'Occ T2'!E24</f>
        <v>12.995590048590717</v>
      </c>
      <c r="F32" s="10">
        <f>'Occ T2'!F24</f>
        <v>13.858118283743986</v>
      </c>
      <c r="H32" s="11">
        <f t="shared" si="16"/>
        <v>-1.4479101997939949</v>
      </c>
      <c r="I32" s="31">
        <f t="shared" si="5"/>
        <v>-0.97387486582320726</v>
      </c>
      <c r="J32" s="11">
        <f t="shared" si="17"/>
        <v>1.240766286427597</v>
      </c>
      <c r="K32" s="11">
        <f t="shared" si="18"/>
        <v>0.8625282351532686</v>
      </c>
      <c r="L32" s="31">
        <f t="shared" si="4"/>
        <v>2.1032945215808656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63.857754400406719</v>
      </c>
      <c r="C34" s="31">
        <f>'Occ T1'!C13</f>
        <v>68.791539269799642</v>
      </c>
      <c r="D34" s="31">
        <f>'Occ T1'!D13</f>
        <v>65.062987869591581</v>
      </c>
      <c r="E34" s="31">
        <f>'Occ T1'!E13</f>
        <v>66.015872360150283</v>
      </c>
      <c r="F34" s="31">
        <f>'Occ T1'!F13</f>
        <v>69.253162537067482</v>
      </c>
      <c r="H34" s="31">
        <f t="shared" ref="H34:K36" si="19">C34-B34</f>
        <v>4.9337848693929232</v>
      </c>
      <c r="I34" s="31">
        <f t="shared" si="5"/>
        <v>-3.7285514002080618</v>
      </c>
      <c r="J34" s="31">
        <f t="shared" si="19"/>
        <v>0.95288449055870217</v>
      </c>
      <c r="K34" s="31">
        <f t="shared" si="19"/>
        <v>3.2372901769171989</v>
      </c>
      <c r="L34" s="31">
        <f t="shared" si="4"/>
        <v>4.1901746674759011</v>
      </c>
    </row>
    <row r="35" spans="1:12" x14ac:dyDescent="0.2">
      <c r="A35" s="10" t="str">
        <f>'Occ T2'!A25</f>
        <v>61 Caring personal service occupations</v>
      </c>
      <c r="B35" s="10">
        <f>'Occ T2'!B25</f>
        <v>46.579122488274436</v>
      </c>
      <c r="C35" s="10">
        <f>'Occ T2'!C25</f>
        <v>50.669497469586091</v>
      </c>
      <c r="D35" s="10">
        <f>'Occ T2'!D25</f>
        <v>48.198748642989237</v>
      </c>
      <c r="E35" s="10">
        <f>'Occ T2'!E25</f>
        <v>50.221056093971292</v>
      </c>
      <c r="F35" s="10">
        <f>'Occ T2'!F25</f>
        <v>53.316177513778328</v>
      </c>
      <c r="G35" s="10"/>
      <c r="H35" s="11">
        <f t="shared" si="19"/>
        <v>4.0903749813116548</v>
      </c>
      <c r="I35" s="31">
        <f t="shared" si="5"/>
        <v>-2.4707488265968536</v>
      </c>
      <c r="J35" s="11">
        <f t="shared" si="19"/>
        <v>2.0223074509820549</v>
      </c>
      <c r="K35" s="11">
        <f t="shared" si="19"/>
        <v>3.095121419807036</v>
      </c>
      <c r="L35" s="31">
        <f t="shared" si="4"/>
        <v>5.1174288707890909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16.607446470052196</v>
      </c>
      <c r="C36" s="10">
        <f>'Occ T2'!C26</f>
        <v>17.576678604979517</v>
      </c>
      <c r="D36" s="10">
        <f>'Occ T2'!D26</f>
        <v>16.193530107914572</v>
      </c>
      <c r="E36" s="10">
        <f>'Occ T2'!E26</f>
        <v>15.301269643331379</v>
      </c>
      <c r="F36" s="10">
        <f>'Occ T2'!F26</f>
        <v>15.405758515972643</v>
      </c>
      <c r="G36" s="10"/>
      <c r="H36" s="11">
        <f t="shared" si="19"/>
        <v>0.96923213492732074</v>
      </c>
      <c r="I36" s="31">
        <f t="shared" si="5"/>
        <v>-1.3831484970649441</v>
      </c>
      <c r="J36" s="11">
        <f t="shared" si="19"/>
        <v>-0.89226046458319352</v>
      </c>
      <c r="K36" s="11">
        <f t="shared" si="19"/>
        <v>0.10448887264126405</v>
      </c>
      <c r="L36" s="31">
        <f t="shared" si="4"/>
        <v>-0.78777159194192947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0.67118544208009079</v>
      </c>
      <c r="C37" s="10">
        <f>'Occ T2'!C27</f>
        <v>0.5453631952340301</v>
      </c>
      <c r="D37" s="10">
        <f>'Occ T2'!D27</f>
        <v>0.67070911868777017</v>
      </c>
      <c r="E37" s="10">
        <f>'Occ T2'!E27</f>
        <v>0.49354662284762124</v>
      </c>
      <c r="F37" s="10">
        <f>'Occ T2'!F27</f>
        <v>0.53122650731651366</v>
      </c>
      <c r="G37" s="10"/>
      <c r="H37" s="11">
        <f t="shared" ref="H37" si="20">C37-B37</f>
        <v>-0.12582224684606069</v>
      </c>
      <c r="I37" s="31">
        <f t="shared" ref="I37" si="21">D37-C37</f>
        <v>0.12534592345374007</v>
      </c>
      <c r="J37" s="11">
        <f t="shared" ref="J37" si="22">E37-D37</f>
        <v>-0.17716249584014893</v>
      </c>
      <c r="K37" s="11">
        <f t="shared" ref="K37" si="23">F37-E37</f>
        <v>3.7679884468892422E-2</v>
      </c>
      <c r="L37" s="31">
        <f t="shared" ref="L37" si="24">F37-D37</f>
        <v>-0.1394826113712565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50.114676189201461</v>
      </c>
      <c r="C39" s="31">
        <f>'Occ T1'!C14</f>
        <v>47.785168610646025</v>
      </c>
      <c r="D39" s="31">
        <f>'Occ T1'!D14</f>
        <v>47.414019707104224</v>
      </c>
      <c r="E39" s="31">
        <f>'Occ T1'!E14</f>
        <v>48.378475274678607</v>
      </c>
      <c r="F39" s="31">
        <f>'Occ T1'!F14</f>
        <v>48.600548894803296</v>
      </c>
      <c r="H39" s="31">
        <f>C39-B39</f>
        <v>-2.329507578555436</v>
      </c>
      <c r="I39" s="31">
        <f t="shared" si="5"/>
        <v>-0.37114890354180119</v>
      </c>
      <c r="J39" s="31">
        <f>E39-D39</f>
        <v>0.96445556757438311</v>
      </c>
      <c r="K39" s="31">
        <f>F39-E39</f>
        <v>0.22207362012468934</v>
      </c>
      <c r="L39" s="31">
        <f t="shared" si="4"/>
        <v>1.1865291876990725</v>
      </c>
    </row>
    <row r="40" spans="1:12" s="30" customFormat="1" x14ac:dyDescent="0.2">
      <c r="A40" s="126" t="str">
        <f>'Occ T2'!A28</f>
        <v>71 Sales occupations</v>
      </c>
      <c r="B40" s="126">
        <f>'Occ T2'!B28</f>
        <v>40.081648756838845</v>
      </c>
      <c r="C40" s="126">
        <f>'Occ T2'!C28</f>
        <v>37.423950302168933</v>
      </c>
      <c r="D40" s="126">
        <f>'Occ T2'!D28</f>
        <v>36.980552411720929</v>
      </c>
      <c r="E40" s="126">
        <f>'Occ T2'!E28</f>
        <v>36.785524667260724</v>
      </c>
      <c r="F40" s="126">
        <f>'Occ T2'!F28</f>
        <v>35.775586849137945</v>
      </c>
      <c r="G40"/>
      <c r="H40" s="11">
        <f>C40-B40</f>
        <v>-2.6576984546699123</v>
      </c>
      <c r="I40" s="31">
        <f t="shared" si="5"/>
        <v>-0.44339789044800426</v>
      </c>
      <c r="J40" s="11">
        <f t="shared" ref="J40" si="25">E40-D40</f>
        <v>-0.1950277444602051</v>
      </c>
      <c r="K40" s="11">
        <f t="shared" ref="K40" si="26">F40-E40</f>
        <v>-1.0099378181227792</v>
      </c>
      <c r="L40" s="31">
        <f t="shared" si="4"/>
        <v>-1.2049655625829843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10.033027432362616</v>
      </c>
      <c r="C41" s="126">
        <f>'Occ T2'!C29</f>
        <v>10.361218308477094</v>
      </c>
      <c r="D41" s="126">
        <f>'Occ T2'!D29</f>
        <v>10.433467295383297</v>
      </c>
      <c r="E41" s="126">
        <f>'Occ T2'!E29</f>
        <v>11.592950607417881</v>
      </c>
      <c r="F41" s="126">
        <f>'Occ T2'!F29</f>
        <v>12.824962045665352</v>
      </c>
      <c r="G41"/>
      <c r="H41" s="11">
        <f t="shared" ref="H41" si="27">C41-B41</f>
        <v>0.32819087611447806</v>
      </c>
      <c r="I41" s="31">
        <f t="shared" si="5"/>
        <v>7.2248986906203072E-2</v>
      </c>
      <c r="J41" s="11">
        <f t="shared" ref="J41" si="28">E41-D41</f>
        <v>1.1594833120345847</v>
      </c>
      <c r="K41" s="11">
        <f t="shared" ref="K41" si="29">F41-E41</f>
        <v>1.2320114382474703</v>
      </c>
      <c r="L41" s="31">
        <f t="shared" si="4"/>
        <v>2.3914947502820549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27.431291111166608</v>
      </c>
      <c r="C43" s="31">
        <f>'Occ T1'!C15</f>
        <v>29.31372670798622</v>
      </c>
      <c r="D43" s="31">
        <f>'Occ T1'!D15</f>
        <v>24.896142231706129</v>
      </c>
      <c r="E43" s="31">
        <f>'Occ T1'!E15</f>
        <v>25.935374076329914</v>
      </c>
      <c r="F43" s="31">
        <f>'Occ T1'!F15</f>
        <v>25.329675496178027</v>
      </c>
      <c r="H43" s="31">
        <f t="shared" ref="H43:K45" si="30">C43-B43</f>
        <v>1.8824355968196116</v>
      </c>
      <c r="I43" s="31">
        <f t="shared" si="5"/>
        <v>-4.4175844762800907</v>
      </c>
      <c r="J43" s="31">
        <f t="shared" si="30"/>
        <v>1.0392318446237852</v>
      </c>
      <c r="K43" s="31">
        <f t="shared" si="30"/>
        <v>-0.60569858015188771</v>
      </c>
      <c r="L43" s="31">
        <f t="shared" si="4"/>
        <v>0.43353326447189744</v>
      </c>
    </row>
    <row r="44" spans="1:12" x14ac:dyDescent="0.2">
      <c r="A44" s="10" t="str">
        <f>'Occ T2'!A30</f>
        <v>81 Process, plant and machine operatives</v>
      </c>
      <c r="B44" s="10">
        <f>'Occ T2'!B30</f>
        <v>9.0370928455206112</v>
      </c>
      <c r="C44" s="10">
        <f>'Occ T2'!C30</f>
        <v>9.1770613374347967</v>
      </c>
      <c r="D44" s="10">
        <f>'Occ T2'!D30</f>
        <v>8.1040367839493257</v>
      </c>
      <c r="E44" s="10">
        <f>'Occ T2'!E30</f>
        <v>8.7685094920990014</v>
      </c>
      <c r="F44" s="10">
        <f>'Occ T2'!F30</f>
        <v>8.448356897663162</v>
      </c>
      <c r="H44" s="11">
        <f t="shared" si="30"/>
        <v>0.13996849191418548</v>
      </c>
      <c r="I44" s="31">
        <f t="shared" si="5"/>
        <v>-1.073024553485471</v>
      </c>
      <c r="J44" s="11">
        <f t="shared" si="30"/>
        <v>0.66447270814967574</v>
      </c>
      <c r="K44" s="11">
        <f t="shared" si="30"/>
        <v>-0.32015259443583943</v>
      </c>
      <c r="L44" s="31">
        <f t="shared" si="4"/>
        <v>0.34432011371383631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18.394198265645997</v>
      </c>
      <c r="C45" s="10">
        <f>'Occ T2'!C31</f>
        <v>20.136665370551423</v>
      </c>
      <c r="D45" s="10">
        <f>'Occ T2'!D31</f>
        <v>16.792105447756803</v>
      </c>
      <c r="E45" s="10">
        <f>'Occ T2'!E31</f>
        <v>17.166864584230911</v>
      </c>
      <c r="F45" s="10">
        <f>'Occ T2'!F31</f>
        <v>16.881318598514863</v>
      </c>
      <c r="H45" s="11">
        <f t="shared" si="30"/>
        <v>1.7424671049054261</v>
      </c>
      <c r="I45" s="31">
        <f t="shared" si="5"/>
        <v>-3.3445599227946197</v>
      </c>
      <c r="J45" s="11">
        <f t="shared" si="30"/>
        <v>0.37475913647410763</v>
      </c>
      <c r="K45" s="11">
        <f t="shared" si="30"/>
        <v>-0.28554598571604828</v>
      </c>
      <c r="L45" s="31">
        <f t="shared" si="4"/>
        <v>8.9213150758059356E-2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72.006249155523705</v>
      </c>
      <c r="C47" s="31">
        <f>'Occ T1'!C16</f>
        <v>70.15727899389401</v>
      </c>
      <c r="D47" s="31">
        <f>'Occ T1'!D16</f>
        <v>63.62156371650395</v>
      </c>
      <c r="E47" s="31">
        <f>'Occ T1'!E16</f>
        <v>63.646651277636686</v>
      </c>
      <c r="F47" s="31">
        <f>'Occ T1'!F16</f>
        <v>61.44517425194887</v>
      </c>
      <c r="H47" s="31">
        <f t="shared" ref="H47:K49" si="31">C47-B47</f>
        <v>-1.8489701616296941</v>
      </c>
      <c r="I47" s="31">
        <f t="shared" si="5"/>
        <v>-6.5357152773900609</v>
      </c>
      <c r="J47" s="31">
        <f t="shared" si="31"/>
        <v>2.5087561132735914E-2</v>
      </c>
      <c r="K47" s="31">
        <f t="shared" si="31"/>
        <v>-2.2014770256878151</v>
      </c>
      <c r="L47" s="31">
        <f t="shared" si="4"/>
        <v>-2.1763894645550792</v>
      </c>
    </row>
    <row r="48" spans="1:12" x14ac:dyDescent="0.2">
      <c r="A48" s="10" t="str">
        <f>'Occ T2'!A32</f>
        <v>91 Elementary trades and related occupations</v>
      </c>
      <c r="B48" s="10">
        <f>'Occ T2'!B32</f>
        <v>8.1336458223531736</v>
      </c>
      <c r="C48" s="10">
        <f>'Occ T2'!C32</f>
        <v>7.3418685613933601</v>
      </c>
      <c r="D48" s="10">
        <f>'Occ T2'!D32</f>
        <v>6.4936373865476549</v>
      </c>
      <c r="E48" s="10">
        <f>'Occ T2'!E32</f>
        <v>12.056231734579024</v>
      </c>
      <c r="F48" s="10">
        <f>'Occ T2'!F32</f>
        <v>13.595436503429541</v>
      </c>
      <c r="H48" s="11">
        <f t="shared" si="31"/>
        <v>-0.79177726095981349</v>
      </c>
      <c r="I48" s="31">
        <f t="shared" si="5"/>
        <v>-0.8482311748457052</v>
      </c>
      <c r="J48" s="11">
        <f t="shared" si="31"/>
        <v>5.5625943480313689</v>
      </c>
      <c r="K48" s="11">
        <f t="shared" si="31"/>
        <v>1.5392047688505173</v>
      </c>
      <c r="L48" s="31">
        <f t="shared" si="4"/>
        <v>7.1017991168818861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63.872603333170538</v>
      </c>
      <c r="C49" s="10">
        <f>'Occ T2'!C33</f>
        <v>62.815410432500649</v>
      </c>
      <c r="D49" s="10">
        <f>'Occ T2'!D33</f>
        <v>57.127926329956296</v>
      </c>
      <c r="E49" s="10">
        <f>'Occ T2'!E33</f>
        <v>51.590419543057664</v>
      </c>
      <c r="F49" s="10">
        <f>'Occ T2'!F33</f>
        <v>47.849737748519331</v>
      </c>
      <c r="H49" s="11">
        <f t="shared" si="31"/>
        <v>-1.0571929006698895</v>
      </c>
      <c r="I49" s="31">
        <f t="shared" si="5"/>
        <v>-5.687484102544353</v>
      </c>
      <c r="J49" s="11">
        <f t="shared" si="31"/>
        <v>-5.5375067868986321</v>
      </c>
      <c r="K49" s="11">
        <f t="shared" si="31"/>
        <v>-3.7406817945383324</v>
      </c>
      <c r="L49" s="31">
        <f t="shared" si="4"/>
        <v>-9.2781885814369645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655.70600000000024</v>
      </c>
      <c r="C51" s="34">
        <f>'Occ T1'!C18</f>
        <v>687.5550000000004</v>
      </c>
      <c r="D51" s="34">
        <f>'Occ T1'!D18</f>
        <v>672.33399999999972</v>
      </c>
      <c r="E51" s="34">
        <f>'Occ T1'!E18</f>
        <v>691.59400000000005</v>
      </c>
      <c r="F51" s="34">
        <f>'Occ T1'!F18</f>
        <v>718.76</v>
      </c>
      <c r="G51" s="24"/>
      <c r="H51" s="34">
        <f>C51-B51</f>
        <v>31.84900000000016</v>
      </c>
      <c r="I51" s="205">
        <f>D51-C51</f>
        <v>-15.221000000000686</v>
      </c>
      <c r="J51" s="34">
        <f>E51-D51</f>
        <v>19.260000000000332</v>
      </c>
      <c r="K51" s="34">
        <f>F51-E51</f>
        <v>27.16599999999994</v>
      </c>
      <c r="L51" s="205">
        <f>F51-D51</f>
        <v>46.426000000000272</v>
      </c>
    </row>
    <row r="53" spans="1:12" ht="15.75" x14ac:dyDescent="0.25">
      <c r="A53" s="19" t="str">
        <f>CONCATENATE(A1," (Continued)")</f>
        <v>Occupation Table 3  Employment Change by Occupation in Occupation Group (SOC 2020), 2015-2035, Enterprise M3 LEP (including all of Surrey)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2.9314177419192067</v>
      </c>
      <c r="C59" s="44">
        <f>IF(AND(D$5-C$5 &lt;&gt; 0,D7 &lt;&gt; 0,C7 &lt;&gt; 0),(EXP(LN(D7/C7)/(D$5-C$5))-1)*100,0)</f>
        <v>3.8532270469482377E-2</v>
      </c>
      <c r="D59" s="44">
        <f>IF(AND(E$5-D$5 &lt;&gt; 0,E7 &lt;&gt; 0,D7 &lt;&gt; 0),(EXP(LN(E7/D7)/(E$5-D$5))-1)*100,0)</f>
        <v>-0.87808301269067801</v>
      </c>
      <c r="E59" s="44">
        <f>IF(AND(F$5-E$5 &lt;&gt; 0,F7 &lt;&gt; 0,E7 &lt;&gt; 0),(EXP(LN(F7/E7)/(F$5-E$5))-1)*100,0)</f>
        <v>0.94464915034075947</v>
      </c>
      <c r="F59" s="44">
        <f>IF(AND(F$5-D$5 &lt;&gt; 0,F7 &lt;&gt; 0,D7 &lt;&gt; 0),(EXP(LN(F7/D7)/(F$5-D$5))-1)*100,0)</f>
        <v>0.33337767285612774</v>
      </c>
      <c r="H59" s="44">
        <f>(B7/B$51)*100</f>
        <v>11.472640017592536</v>
      </c>
      <c r="I59" s="44">
        <f>(C7/C$51)*100</f>
        <v>12.281655133038051</v>
      </c>
      <c r="J59" s="44">
        <f>(D7/D$51)*100</f>
        <v>12.564539619701867</v>
      </c>
      <c r="K59" s="44">
        <f>(E7/E$51)*100</f>
        <v>11.68769581975508</v>
      </c>
      <c r="L59" s="44">
        <f>(F7/F$51)*100</f>
        <v>12.354615852047395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3.8048005941763829</v>
      </c>
      <c r="C60" s="44">
        <f t="shared" si="32"/>
        <v>0.62723290522803676</v>
      </c>
      <c r="D60" s="44">
        <f t="shared" si="32"/>
        <v>-1.7051466424392592</v>
      </c>
      <c r="E60" s="44">
        <f t="shared" si="32"/>
        <v>0.82089476572064779</v>
      </c>
      <c r="F60" s="44">
        <f>IF(AND(F$5-D$5 &lt;&gt; 0,F8 &lt;&gt; 0,D8 &lt;&gt; 0),(EXP(LN(F8/D8)/(F$5-D$5))-1)*100,0)</f>
        <v>-2.8250731059165091E-2</v>
      </c>
      <c r="H60" s="44">
        <f t="shared" ref="H60:L60" si="33">(B8/B$51)*100</f>
        <v>7.8906910321544439</v>
      </c>
      <c r="I60" s="44">
        <f t="shared" si="33"/>
        <v>8.7374862546779841</v>
      </c>
      <c r="J60" s="44">
        <f t="shared" si="33"/>
        <v>8.9913397112609363</v>
      </c>
      <c r="K60" s="44">
        <f t="shared" si="33"/>
        <v>8.0206979071781479</v>
      </c>
      <c r="L60" s="44">
        <f t="shared" si="33"/>
        <v>8.3750025921163136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0.92489926384340393</v>
      </c>
      <c r="C61" s="44">
        <f>IF(AND(D$5-C$5 &lt;&gt; 0,D9 &lt;&gt; 0,C9 &lt;&gt; 0),(EXP(LN(D9/C9)/(D$5-C$5))-1)*100,0)</f>
        <v>-1.412799164589873</v>
      </c>
      <c r="D61" s="44">
        <f t="shared" si="34"/>
        <v>1.0889994992623331</v>
      </c>
      <c r="E61" s="44">
        <f t="shared" si="34"/>
        <v>1.2106674675194329</v>
      </c>
      <c r="F61" s="44">
        <f>IF(AND(F$5-D$5 &lt;&gt; 0,F9 &lt;&gt; 0,D9 &lt;&gt; 0),(EXP(LN(F9/D9)/(F$5-D$5))-1)*100,0)</f>
        <v>1.1700952161028511</v>
      </c>
      <c r="H61" s="44">
        <f t="shared" ref="H61:L61" si="35">(B9/B$51)*100</f>
        <v>3.5819489854380935</v>
      </c>
      <c r="I61" s="44">
        <f t="shared" si="35"/>
        <v>3.5441688783600664</v>
      </c>
      <c r="J61" s="44">
        <f t="shared" si="35"/>
        <v>3.5731999084409343</v>
      </c>
      <c r="K61" s="44">
        <f t="shared" si="35"/>
        <v>3.6669979125769325</v>
      </c>
      <c r="L61" s="44">
        <f t="shared" si="35"/>
        <v>3.9796132599310785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3.2746995384537847</v>
      </c>
      <c r="C63" s="44">
        <f t="shared" si="36"/>
        <v>2.3557839304172212</v>
      </c>
      <c r="D63" s="44">
        <f t="shared" si="36"/>
        <v>1.5224189692561785</v>
      </c>
      <c r="E63" s="44">
        <f t="shared" si="36"/>
        <v>0.88823798173798263</v>
      </c>
      <c r="F63" s="44">
        <f>IF(AND(F$5-D$5 &lt;&gt; 0,F11 &lt;&gt; 0,D11 &lt;&gt; 0),(EXP(LN(F11/D11)/(F$5-D$5))-1)*100,0)</f>
        <v>1.099190246167181</v>
      </c>
      <c r="H63" s="44">
        <f>(B11/B$51)*100</f>
        <v>21.91932717182609</v>
      </c>
      <c r="I63" s="44">
        <f>(C11/C$51)*100</f>
        <v>23.779608081865781</v>
      </c>
      <c r="J63" s="44">
        <f>(D11/D$51)*100</f>
        <v>24.890834203431272</v>
      </c>
      <c r="K63" s="44">
        <f>(E11/E$51)*100</f>
        <v>26.096549885267876</v>
      </c>
      <c r="L63" s="44">
        <f>(F11/F$51)*100</f>
        <v>27.43189330722408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2.4451108786138098</v>
      </c>
      <c r="C64" s="44">
        <f t="shared" si="36"/>
        <v>2.7806714966329249</v>
      </c>
      <c r="D64" s="49">
        <f t="shared" si="36"/>
        <v>4.2321822260848352</v>
      </c>
      <c r="E64" s="49">
        <f t="shared" si="36"/>
        <v>1.2551986685558347</v>
      </c>
      <c r="F64" s="44">
        <f>IF(AND(F$5-D$5 &lt;&gt; 0,F12 &lt;&gt; 0,D12 &lt;&gt; 0),(EXP(LN(F12/D12)/(F$5-D$5))-1)*100,0)</f>
        <v>2.2379572437938533</v>
      </c>
      <c r="H64" s="40">
        <f t="shared" ref="H64:L67" si="37">(B12/B$11)*100</f>
        <v>32.437073515081991</v>
      </c>
      <c r="I64" s="40">
        <f t="shared" si="37"/>
        <v>31.407318005315187</v>
      </c>
      <c r="J64" s="40">
        <f t="shared" si="37"/>
        <v>31.537692454088038</v>
      </c>
      <c r="K64" s="40">
        <f t="shared" si="37"/>
        <v>35.977359002913033</v>
      </c>
      <c r="L64" s="40">
        <f t="shared" si="37"/>
        <v>37.307591232379103</v>
      </c>
    </row>
    <row r="65" spans="1:12" x14ac:dyDescent="0.2">
      <c r="A65" t="str">
        <f>A13</f>
        <v>22 Health professionals</v>
      </c>
      <c r="B65" s="49">
        <f t="shared" si="36"/>
        <v>5.6086615253794658</v>
      </c>
      <c r="C65" s="44">
        <f t="shared" si="36"/>
        <v>-1.0539500132404567</v>
      </c>
      <c r="D65" s="49">
        <f t="shared" si="36"/>
        <v>-0.5219516416018033</v>
      </c>
      <c r="E65" s="49">
        <f t="shared" si="36"/>
        <v>0.31122960892153717</v>
      </c>
      <c r="F65" s="44">
        <f>IF(AND(F$5-D$5 &lt;&gt; 0,F13 &lt;&gt; 0,D13 &lt;&gt; 0),(EXP(LN(F13/D13)/(F$5-D$5))-1)*100,0)</f>
        <v>3.2730027285921004E-2</v>
      </c>
      <c r="H65" s="40">
        <f t="shared" si="37"/>
        <v>15.831007315575052</v>
      </c>
      <c r="I65" s="40">
        <f t="shared" si="37"/>
        <v>17.31135023177826</v>
      </c>
      <c r="J65" s="40">
        <f t="shared" si="37"/>
        <v>16.734664711632487</v>
      </c>
      <c r="K65" s="40">
        <f t="shared" si="37"/>
        <v>15.116230705007824</v>
      </c>
      <c r="L65" s="40">
        <f t="shared" si="37"/>
        <v>14.273605200997954</v>
      </c>
    </row>
    <row r="66" spans="1:12" x14ac:dyDescent="0.2">
      <c r="A66" t="str">
        <f>A14</f>
        <v>23 Teaching and other educational professionals</v>
      </c>
      <c r="B66" s="49">
        <f t="shared" si="36"/>
        <v>2.7408303073989781</v>
      </c>
      <c r="C66" s="44">
        <f t="shared" si="36"/>
        <v>0.5588110250220657</v>
      </c>
      <c r="D66" s="49">
        <f t="shared" si="36"/>
        <v>-0.62285788330235237</v>
      </c>
      <c r="E66" s="49">
        <f t="shared" si="36"/>
        <v>0.62196132888958644</v>
      </c>
      <c r="F66" s="44">
        <f>IF(AND(F$5-D$5 &lt;&gt; 0,F14 &lt;&gt; 0,D14 &lt;&gt; 0),(EXP(LN(F14/D14)/(F$5-D$5))-1)*100,0)</f>
        <v>0.20529862588392067</v>
      </c>
      <c r="H66" s="40">
        <f t="shared" si="37"/>
        <v>20.410191416711882</v>
      </c>
      <c r="I66" s="40">
        <f t="shared" si="37"/>
        <v>19.991418093706717</v>
      </c>
      <c r="J66" s="40">
        <f t="shared" si="37"/>
        <v>19.640445874303474</v>
      </c>
      <c r="K66" s="40">
        <f t="shared" si="37"/>
        <v>17.651193385634386</v>
      </c>
      <c r="L66" s="40">
        <f t="shared" si="37"/>
        <v>17.190815744877249</v>
      </c>
    </row>
    <row r="67" spans="1:12" x14ac:dyDescent="0.2">
      <c r="A67" t="str">
        <f>A15</f>
        <v>24 Business, media and public service professionals</v>
      </c>
      <c r="B67" s="49">
        <f t="shared" si="36"/>
        <v>3.2484650173305152</v>
      </c>
      <c r="C67" s="44">
        <f t="shared" si="36"/>
        <v>4.9638625945122694</v>
      </c>
      <c r="D67" s="49">
        <f t="shared" si="36"/>
        <v>0.990402835177151</v>
      </c>
      <c r="E67" s="49">
        <f t="shared" si="36"/>
        <v>0.87944529943910776</v>
      </c>
      <c r="F67" s="44">
        <f>IF(AND(F$5-D$5 &lt;&gt; 0,F15 &lt;&gt; 0,D15 &lt;&gt; 0),(EXP(LN(F15/D15)/(F$5-D$5))-1)*100,0)</f>
        <v>0.91641759269285306</v>
      </c>
      <c r="H67" s="40">
        <f t="shared" si="37"/>
        <v>31.321727752631084</v>
      </c>
      <c r="I67" s="40">
        <f t="shared" si="37"/>
        <v>31.289913669199837</v>
      </c>
      <c r="J67" s="40">
        <f t="shared" si="37"/>
        <v>32.087196959975991</v>
      </c>
      <c r="K67" s="40">
        <f t="shared" si="37"/>
        <v>31.255216906444765</v>
      </c>
      <c r="L67" s="40">
        <f t="shared" si="37"/>
        <v>31.227987821745678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1.0832317321927576</v>
      </c>
      <c r="C69" s="44">
        <f t="shared" si="39"/>
        <v>2.8318282769288716</v>
      </c>
      <c r="D69" s="44">
        <f t="shared" si="39"/>
        <v>0.92338820092394691</v>
      </c>
      <c r="E69" s="44">
        <f t="shared" si="39"/>
        <v>0.75998101966681109</v>
      </c>
      <c r="F69" s="44">
        <f t="shared" ref="F69:F74" si="40">IF(AND(F$5-D$5 &lt;&gt; 0,F17 &lt;&gt; 0,D17 &lt;&gt; 0),(EXP(LN(F17/D17)/(F$5-D$5))-1)*100,0)</f>
        <v>0.81442066157735304</v>
      </c>
      <c r="H69" s="44">
        <f>(B17/B$51)*100</f>
        <v>13.810161489712893</v>
      </c>
      <c r="I69" s="44">
        <f>(C17/C$51)*100</f>
        <v>13.750451014438706</v>
      </c>
      <c r="J69" s="44">
        <f>(D17/D$51)*100</f>
        <v>14.459952659181752</v>
      </c>
      <c r="K69" s="44">
        <f>(E17/E$51)*100</f>
        <v>14.718374176261067</v>
      </c>
      <c r="L69" s="44">
        <f>(F17/F$51)*100</f>
        <v>15.275939389219442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3.1486891519373117</v>
      </c>
      <c r="C70" s="44">
        <f t="shared" si="39"/>
        <v>7.0587001771938995</v>
      </c>
      <c r="D70" s="49">
        <f t="shared" si="39"/>
        <v>-1.112630996263364</v>
      </c>
      <c r="E70" s="49">
        <f t="shared" si="39"/>
        <v>0.84096694512181269</v>
      </c>
      <c r="F70" s="44">
        <f t="shared" si="40"/>
        <v>0.18551653735610074</v>
      </c>
      <c r="H70" s="40">
        <f t="shared" ref="H70:L74" si="41">(B18/B$17)*100</f>
        <v>12.847319840117285</v>
      </c>
      <c r="I70" s="40">
        <f t="shared" si="41"/>
        <v>13.929993563828363</v>
      </c>
      <c r="J70" s="40">
        <f t="shared" si="41"/>
        <v>14.502581831025681</v>
      </c>
      <c r="K70" s="40">
        <f t="shared" si="41"/>
        <v>13.097557826811986</v>
      </c>
      <c r="L70" s="40">
        <f t="shared" si="41"/>
        <v>13.203211138139775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4.4826975230013888</v>
      </c>
      <c r="C71" s="44">
        <f t="shared" si="39"/>
        <v>1.3503630011805878</v>
      </c>
      <c r="D71" s="49">
        <f t="shared" si="39"/>
        <v>9.055866023389525</v>
      </c>
      <c r="E71" s="49">
        <f t="shared" si="39"/>
        <v>1.2975087200642221</v>
      </c>
      <c r="F71" s="44">
        <f t="shared" si="40"/>
        <v>3.820277815174733</v>
      </c>
      <c r="H71" s="40">
        <f t="shared" si="41"/>
        <v>11.318801911511787</v>
      </c>
      <c r="I71" s="40">
        <f t="shared" si="41"/>
        <v>12.919969631516908</v>
      </c>
      <c r="J71" s="40">
        <f t="shared" si="41"/>
        <v>12.733835759411971</v>
      </c>
      <c r="K71" s="40">
        <f t="shared" si="41"/>
        <v>18.760537944614015</v>
      </c>
      <c r="L71" s="40">
        <f t="shared" si="41"/>
        <v>19.785733857442075</v>
      </c>
    </row>
    <row r="72" spans="1:12" x14ac:dyDescent="0.2">
      <c r="A72" t="str">
        <f t="shared" si="38"/>
        <v>33 Protective service occupations</v>
      </c>
      <c r="B72" s="49">
        <f t="shared" si="39"/>
        <v>-1.4892891206611636</v>
      </c>
      <c r="C72" s="44">
        <f t="shared" si="39"/>
        <v>4.5972207315944091</v>
      </c>
      <c r="D72" s="49">
        <f t="shared" si="39"/>
        <v>-2.7973770785204577</v>
      </c>
      <c r="E72" s="49">
        <f t="shared" si="39"/>
        <v>0.67163447749671867</v>
      </c>
      <c r="F72" s="44">
        <f t="shared" si="40"/>
        <v>-0.49824491714757224</v>
      </c>
      <c r="H72" s="40">
        <f t="shared" si="41"/>
        <v>8.0894503919476897</v>
      </c>
      <c r="I72" s="40">
        <f t="shared" si="41"/>
        <v>7.2968657346913437</v>
      </c>
      <c r="J72" s="40">
        <f t="shared" si="41"/>
        <v>7.4221365961219155</v>
      </c>
      <c r="K72" s="40">
        <f t="shared" si="41"/>
        <v>6.1511986447736176</v>
      </c>
      <c r="L72" s="40">
        <f t="shared" si="41"/>
        <v>6.0974771235362146</v>
      </c>
    </row>
    <row r="73" spans="1:12" x14ac:dyDescent="0.2">
      <c r="A73" t="str">
        <f t="shared" si="38"/>
        <v>34 Culture, media and sports occupations</v>
      </c>
      <c r="B73" s="49">
        <f t="shared" si="39"/>
        <v>-1.5749310112927017</v>
      </c>
      <c r="C73" s="44">
        <f t="shared" si="39"/>
        <v>4.0628056434033999</v>
      </c>
      <c r="D73" s="49">
        <f t="shared" si="39"/>
        <v>-1.6320124548695913</v>
      </c>
      <c r="E73" s="49">
        <f t="shared" si="39"/>
        <v>0.82539214539525396</v>
      </c>
      <c r="F73" s="44">
        <f t="shared" si="40"/>
        <v>-4.8921300713766769E-4</v>
      </c>
      <c r="H73" s="40">
        <f t="shared" si="41"/>
        <v>19.251826293583296</v>
      </c>
      <c r="I73" s="40">
        <f t="shared" si="41"/>
        <v>17.305269725331136</v>
      </c>
      <c r="J73" s="40">
        <f t="shared" si="41"/>
        <v>17.512427331196623</v>
      </c>
      <c r="K73" s="40">
        <f t="shared" si="41"/>
        <v>15.404803662119198</v>
      </c>
      <c r="L73" s="40">
        <f t="shared" si="41"/>
        <v>15.505100851027983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1.1120376304385671</v>
      </c>
      <c r="C74" s="44">
        <f t="shared" si="39"/>
        <v>1.309125193811389</v>
      </c>
      <c r="D74" s="49">
        <f t="shared" si="39"/>
        <v>0.3932306661116991</v>
      </c>
      <c r="E74" s="49">
        <f t="shared" si="39"/>
        <v>0.5023738479126072</v>
      </c>
      <c r="F74" s="44">
        <f t="shared" si="40"/>
        <v>0.4659796097062241</v>
      </c>
      <c r="H74" s="40">
        <f t="shared" si="41"/>
        <v>48.492601562839937</v>
      </c>
      <c r="I74" s="40">
        <f t="shared" si="41"/>
        <v>48.547901344632258</v>
      </c>
      <c r="J74" s="40">
        <f t="shared" si="41"/>
        <v>47.829018482243825</v>
      </c>
      <c r="K74" s="40">
        <f t="shared" si="41"/>
        <v>46.58590192168117</v>
      </c>
      <c r="L74" s="40">
        <f t="shared" si="41"/>
        <v>45.408477029853955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-1.2658540289167797</v>
      </c>
      <c r="C76" s="44">
        <f t="shared" si="42"/>
        <v>-3.8366543708601153E-2</v>
      </c>
      <c r="D76" s="44">
        <f t="shared" si="42"/>
        <v>-0.11281932151784302</v>
      </c>
      <c r="E76" s="44">
        <f t="shared" si="42"/>
        <v>-0.93451781146207669</v>
      </c>
      <c r="F76" s="44">
        <f>IF(AND(F$5-D$5 &lt;&gt; 0,F24 &lt;&gt; 0,D24 &lt;&gt; 0),(EXP(LN(F24/D24)/(F$5-D$5))-1)*100,0)</f>
        <v>-0.66137213069518141</v>
      </c>
      <c r="H76" s="44">
        <f>(B24/B$51)*100</f>
        <v>11.103751096908214</v>
      </c>
      <c r="I76" s="44">
        <f>(C24/C$51)*100</f>
        <v>10.063311751073712</v>
      </c>
      <c r="J76" s="44">
        <f>(D24/D$51)*100</f>
        <v>10.287187170420857</v>
      </c>
      <c r="K76" s="44">
        <f>(E24/E$51)*100</f>
        <v>9.9444158143142953</v>
      </c>
      <c r="L76" s="44">
        <f>(F24/F$51)*100</f>
        <v>8.7110432475443709</v>
      </c>
    </row>
    <row r="77" spans="1:12" x14ac:dyDescent="0.2">
      <c r="A77" t="str">
        <f>A25</f>
        <v>41 Administrative occupations</v>
      </c>
      <c r="B77" s="49">
        <f t="shared" si="42"/>
        <v>-0.89193514087831938</v>
      </c>
      <c r="C77" s="44">
        <f t="shared" si="42"/>
        <v>1.0292069605940535</v>
      </c>
      <c r="D77" s="49">
        <f t="shared" si="42"/>
        <v>0.40531178032532367</v>
      </c>
      <c r="E77" s="49">
        <f t="shared" si="42"/>
        <v>-0.53897190080248736</v>
      </c>
      <c r="F77" s="44">
        <f>IF(AND(F$5-D$5 &lt;&gt; 0,F25 &lt;&gt; 0,D25 &lt;&gt; 0),(EXP(LN(F25/D25)/(F$5-D$5))-1)*100,0)</f>
        <v>-0.22520156790756252</v>
      </c>
      <c r="H77" s="40">
        <f t="shared" ref="H77:L78" si="43">(B25/B$24)*100</f>
        <v>76.535725230188717</v>
      </c>
      <c r="I77" s="40">
        <f t="shared" si="43"/>
        <v>77.701730557386654</v>
      </c>
      <c r="J77" s="40">
        <f t="shared" si="43"/>
        <v>78.531572026691975</v>
      </c>
      <c r="K77" s="40">
        <f t="shared" si="43"/>
        <v>80.589592520381842</v>
      </c>
      <c r="L77" s="40">
        <f t="shared" si="43"/>
        <v>83.865786331267387</v>
      </c>
    </row>
    <row r="78" spans="1:12" x14ac:dyDescent="0.2">
      <c r="A78" t="str">
        <f>A26</f>
        <v>42 Secretarial and related occupations</v>
      </c>
      <c r="B78" s="49">
        <f t="shared" si="42"/>
        <v>-2.5159912930124873</v>
      </c>
      <c r="C78" s="44">
        <f t="shared" si="42"/>
        <v>-3.7584897126843653</v>
      </c>
      <c r="D78" s="49">
        <f t="shared" si="42"/>
        <v>-2.1058731882949155</v>
      </c>
      <c r="E78" s="49">
        <f t="shared" si="42"/>
        <v>-2.7490902037140663</v>
      </c>
      <c r="F78" s="44">
        <f>IF(AND(F$5-D$5 &lt;&gt; 0,F26 &lt;&gt; 0,D26 &lt;&gt; 0),(EXP(LN(F26/D26)/(F$5-D$5))-1)*100,0)</f>
        <v>-2.535155495316499</v>
      </c>
      <c r="H78" s="40">
        <f t="shared" si="43"/>
        <v>23.464274769811283</v>
      </c>
      <c r="I78" s="40">
        <f t="shared" si="43"/>
        <v>22.298269442613353</v>
      </c>
      <c r="J78" s="40">
        <f t="shared" si="43"/>
        <v>21.468427973308017</v>
      </c>
      <c r="K78" s="40">
        <f t="shared" si="43"/>
        <v>19.410407479618154</v>
      </c>
      <c r="L78" s="40">
        <f t="shared" si="43"/>
        <v>16.134213668732613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-6.1461861541101115E-2</v>
      </c>
      <c r="C80" s="44">
        <f t="shared" si="44"/>
        <v>-11.202599599413665</v>
      </c>
      <c r="D80" s="44">
        <f t="shared" si="44"/>
        <v>0.9626550815742263</v>
      </c>
      <c r="E80" s="44">
        <f t="shared" si="44"/>
        <v>2.7651505591475001E-3</v>
      </c>
      <c r="F80" s="44">
        <f>IF(AND(F$5-D$5 &lt;&gt; 0,F28 &lt;&gt; 0,D28 &lt;&gt; 0),(EXP(LN(F28/D28)/(F$5-D$5))-1)*100,0)</f>
        <v>0.3217101484693341</v>
      </c>
      <c r="H80" s="44">
        <f>(B28/B$51)*100</f>
        <v>9.147526040546003</v>
      </c>
      <c r="I80" s="44">
        <f>(C28/C$51)*100</f>
        <v>8.7023658526260803</v>
      </c>
      <c r="J80" s="44">
        <f>(D28/D$51)*100</f>
        <v>7.9024173004949532</v>
      </c>
      <c r="K80" s="44">
        <f>(E28/E$51)*100</f>
        <v>8.0593057433390278</v>
      </c>
      <c r="L80" s="44">
        <f>(F28/F$51)*100</f>
        <v>7.7568436177331836</v>
      </c>
    </row>
    <row r="81" spans="1:12" x14ac:dyDescent="0.2">
      <c r="A81" t="str">
        <f>A29</f>
        <v>51 Skilled agricultural and related trades</v>
      </c>
      <c r="B81" s="49">
        <f t="shared" si="44"/>
        <v>2.6821823119986155</v>
      </c>
      <c r="C81" s="44">
        <f t="shared" si="44"/>
        <v>-17.659739275961805</v>
      </c>
      <c r="D81" s="49">
        <f t="shared" si="44"/>
        <v>0.74969187594127185</v>
      </c>
      <c r="E81" s="49">
        <f t="shared" si="44"/>
        <v>1.641799819960621</v>
      </c>
      <c r="F81" s="44">
        <f>IF(AND(F$5-D$5 &lt;&gt; 0,F29 &lt;&gt; 0,D29 &lt;&gt; 0),(EXP(LN(F29/D29)/(F$5-D$5))-1)*100,0)</f>
        <v>1.3435562366791887</v>
      </c>
      <c r="H81" s="40">
        <f t="shared" ref="H81:L84" si="45">(B29/B$28)*100</f>
        <v>9.7396076375406597</v>
      </c>
      <c r="I81" s="40">
        <f t="shared" si="45"/>
        <v>10.854000880511247</v>
      </c>
      <c r="J81" s="40">
        <f t="shared" si="45"/>
        <v>10.064723273073824</v>
      </c>
      <c r="K81" s="40">
        <f t="shared" si="45"/>
        <v>9.959021196590772</v>
      </c>
      <c r="L81" s="40">
        <f t="shared" si="45"/>
        <v>11.717097303091995</v>
      </c>
    </row>
    <row r="82" spans="1:12" x14ac:dyDescent="0.2">
      <c r="A82" t="str">
        <f>A30</f>
        <v>52 Skilled metal, electrical and electronic trades</v>
      </c>
      <c r="B82" s="49">
        <f t="shared" si="44"/>
        <v>0.65375457783269919</v>
      </c>
      <c r="C82" s="44">
        <f t="shared" si="44"/>
        <v>-13.008771802530871</v>
      </c>
      <c r="D82" s="49">
        <f t="shared" si="44"/>
        <v>0.62959085108185153</v>
      </c>
      <c r="E82" s="49">
        <f t="shared" si="44"/>
        <v>-0.20639669674457073</v>
      </c>
      <c r="F82" s="44">
        <f>IF(AND(F$5-D$5 &lt;&gt; 0,F30 &lt;&gt; 0,D30 &lt;&gt; 0),(EXP(LN(F30/D30)/(F$5-D$5))-1)*100,0)</f>
        <v>7.1491286496261353E-2</v>
      </c>
      <c r="H82" s="40">
        <f t="shared" si="45"/>
        <v>34.729293592222682</v>
      </c>
      <c r="I82" s="40">
        <f t="shared" si="45"/>
        <v>35.734186359332114</v>
      </c>
      <c r="J82" s="40">
        <f t="shared" si="45"/>
        <v>35.007339697019127</v>
      </c>
      <c r="K82" s="40">
        <f t="shared" si="45"/>
        <v>34.433710862350239</v>
      </c>
      <c r="L82" s="40">
        <f t="shared" si="45"/>
        <v>33.720249807494277</v>
      </c>
    </row>
    <row r="83" spans="1:12" x14ac:dyDescent="0.2">
      <c r="A83" t="str">
        <f>A31</f>
        <v>53 Skilled construction and building trades</v>
      </c>
      <c r="B83" s="49">
        <f t="shared" si="44"/>
        <v>0.12788733560105126</v>
      </c>
      <c r="C83" s="44">
        <f t="shared" si="44"/>
        <v>-9.3645045571031371</v>
      </c>
      <c r="D83" s="49">
        <f t="shared" si="44"/>
        <v>0.64555229999425645</v>
      </c>
      <c r="E83" s="49">
        <f t="shared" si="44"/>
        <v>-0.82823756399411641</v>
      </c>
      <c r="F83" s="44">
        <f>IF(AND(F$5-D$5 &lt;&gt; 0,F31 &lt;&gt; 0,D31 &lt;&gt; 0),(EXP(LN(F31/D31)/(F$5-D$5))-1)*100,0)</f>
        <v>-0.33938793302847881</v>
      </c>
      <c r="H83" s="40">
        <f t="shared" si="45"/>
        <v>31.895884493056993</v>
      </c>
      <c r="I83" s="40">
        <f t="shared" si="45"/>
        <v>32.138299320297669</v>
      </c>
      <c r="J83" s="40">
        <f t="shared" si="45"/>
        <v>32.803558082180757</v>
      </c>
      <c r="K83" s="40">
        <f t="shared" si="45"/>
        <v>32.291637970283325</v>
      </c>
      <c r="L83" s="40">
        <f t="shared" si="45"/>
        <v>29.70641893741189</v>
      </c>
    </row>
    <row r="84" spans="1:12" x14ac:dyDescent="0.2">
      <c r="A84" t="str">
        <f>A32</f>
        <v>54 Textiles, printing and other skilled trades</v>
      </c>
      <c r="B84" s="49">
        <f t="shared" si="44"/>
        <v>-2.6574067256839196</v>
      </c>
      <c r="C84" s="44">
        <f t="shared" si="44"/>
        <v>-7.6510167636616782</v>
      </c>
      <c r="D84" s="49">
        <f t="shared" si="44"/>
        <v>2.02720186744203</v>
      </c>
      <c r="E84" s="49">
        <f t="shared" si="44"/>
        <v>0.64468063432110423</v>
      </c>
      <c r="F84" s="44">
        <f>IF(AND(F$5-D$5 &lt;&gt; 0,F32 &lt;&gt; 0,D32 &lt;&gt; 0),(EXP(LN(F32/D32)/(F$5-D$5))-1)*100,0)</f>
        <v>1.1034268675920833</v>
      </c>
      <c r="H84" s="40">
        <f t="shared" si="45"/>
        <v>23.635214277179674</v>
      </c>
      <c r="I84" s="40">
        <f t="shared" si="45"/>
        <v>21.273513439858974</v>
      </c>
      <c r="J84" s="40">
        <f t="shared" si="45"/>
        <v>22.124378947726289</v>
      </c>
      <c r="K84" s="40">
        <f t="shared" si="45"/>
        <v>23.31562997077566</v>
      </c>
      <c r="L84" s="40">
        <f t="shared" si="45"/>
        <v>24.856233952001851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1.8779849074501254</v>
      </c>
      <c r="C86" s="44">
        <f t="shared" si="46"/>
        <v>-5.4200726423415553</v>
      </c>
      <c r="D86" s="44">
        <f t="shared" si="46"/>
        <v>0.29121036790820121</v>
      </c>
      <c r="E86" s="44">
        <f t="shared" si="46"/>
        <v>0.47988386220279011</v>
      </c>
      <c r="F86" s="44">
        <f>IF(AND(F$5-D$5 &lt;&gt; 0,F34 &lt;&gt; 0,D34 &lt;&gt; 0),(EXP(LN(F34/D34)/(F$5-D$5))-1)*100,0)</f>
        <v>0.41695329223845334</v>
      </c>
      <c r="H86" s="44">
        <f>(B34/B$51)*100</f>
        <v>9.7387784159984356</v>
      </c>
      <c r="I86" s="44">
        <f>(C34/C$51)*100</f>
        <v>10.005241656274713</v>
      </c>
      <c r="J86" s="44">
        <f>(D34/D$51)*100</f>
        <v>9.677182452410797</v>
      </c>
      <c r="K86" s="44">
        <f>(E34/E$51)*100</f>
        <v>9.5454663227486467</v>
      </c>
      <c r="L86" s="44">
        <f>(F34/F$51)*100</f>
        <v>9.6350885604468086</v>
      </c>
    </row>
    <row r="87" spans="1:12" x14ac:dyDescent="0.2">
      <c r="A87" t="str">
        <f>A35</f>
        <v>61 Caring personal service occupations</v>
      </c>
      <c r="B87" s="49">
        <f t="shared" si="46"/>
        <v>2.1265882473212816</v>
      </c>
      <c r="C87" s="44">
        <f t="shared" si="46"/>
        <v>-4.8762055082150706</v>
      </c>
      <c r="D87" s="49">
        <f t="shared" si="46"/>
        <v>0.82541439253065452</v>
      </c>
      <c r="E87" s="49">
        <f t="shared" si="46"/>
        <v>0.59984611800738552</v>
      </c>
      <c r="F87" s="44">
        <f>IF(AND(F$5-D$5 &lt;&gt; 0,F35 &lt;&gt; 0,D35 &lt;&gt; 0),(EXP(LN(F35/D35)/(F$5-D$5))-1)*100,0)</f>
        <v>0.67497941535008543</v>
      </c>
      <c r="H87" s="40">
        <f t="shared" ref="H87:L89" si="47">(B35/B$34)*100</f>
        <v>72.941998862361757</v>
      </c>
      <c r="I87" s="40">
        <f t="shared" si="47"/>
        <v>73.656583363923417</v>
      </c>
      <c r="J87" s="40">
        <f t="shared" si="47"/>
        <v>74.080134068844131</v>
      </c>
      <c r="K87" s="40">
        <f t="shared" si="47"/>
        <v>76.074214122309542</v>
      </c>
      <c r="L87" s="40">
        <f t="shared" si="47"/>
        <v>76.98735416630403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1.4281461092176428</v>
      </c>
      <c r="C88" s="44">
        <f t="shared" si="46"/>
        <v>-7.8692256264678795</v>
      </c>
      <c r="D88" s="49">
        <f t="shared" si="46"/>
        <v>-1.127119436683921</v>
      </c>
      <c r="E88" s="49">
        <f t="shared" si="46"/>
        <v>6.8078772626223305E-2</v>
      </c>
      <c r="F88" s="44">
        <f>IF(AND(F$5-D$5 &lt;&gt; 0,F36 &lt;&gt; 0,D36 &lt;&gt; 0),(EXP(LN(F36/D36)/(F$5-D$5))-1)*100,0)</f>
        <v>-0.33191738083648836</v>
      </c>
      <c r="H88" s="40">
        <f t="shared" si="47"/>
        <v>26.0069378041681</v>
      </c>
      <c r="I88" s="40">
        <f t="shared" si="47"/>
        <v>25.550640080961092</v>
      </c>
      <c r="J88" s="40">
        <f t="shared" si="47"/>
        <v>24.88900469860365</v>
      </c>
      <c r="K88" s="40">
        <f t="shared" si="47"/>
        <v>23.178167759194547</v>
      </c>
      <c r="L88" s="40">
        <f t="shared" si="47"/>
        <v>22.24556677498558</v>
      </c>
    </row>
    <row r="89" spans="1:12" x14ac:dyDescent="0.2">
      <c r="A89" t="str">
        <f>A37</f>
        <v>63 Community and civil enforcement occupations</v>
      </c>
      <c r="B89" s="49">
        <f t="shared" si="46"/>
        <v>-5.0574647853280918</v>
      </c>
      <c r="C89" s="44">
        <f t="shared" si="46"/>
        <v>22.983935210360261</v>
      </c>
      <c r="D89" s="49">
        <f t="shared" si="46"/>
        <v>-5.9500011157845201</v>
      </c>
      <c r="E89" s="49">
        <f t="shared" si="46"/>
        <v>0.73842470243712377</v>
      </c>
      <c r="F89" s="44">
        <f>IF(AND(F$5-D$5 &lt;&gt; 0,F37 &lt;&gt; 0,D37 &lt;&gt; 0),(EXP(LN(F37/D37)/(F$5-D$5))-1)*100,0)</f>
        <v>-1.5422964948294648</v>
      </c>
      <c r="H89" s="40">
        <f t="shared" si="47"/>
        <v>1.0510633334701414</v>
      </c>
      <c r="I89" s="40">
        <f t="shared" si="47"/>
        <v>0.79277655511547984</v>
      </c>
      <c r="J89" s="40">
        <f t="shared" si="47"/>
        <v>1.0308612325522155</v>
      </c>
      <c r="K89" s="40">
        <f t="shared" si="47"/>
        <v>0.74761811849591631</v>
      </c>
      <c r="L89" s="40">
        <f t="shared" si="47"/>
        <v>0.76707905871038995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-1.1829127156213426</v>
      </c>
      <c r="C91" s="44">
        <f t="shared" si="48"/>
        <v>-0.77670313683713132</v>
      </c>
      <c r="D91" s="44">
        <f t="shared" si="48"/>
        <v>0.40355268363088115</v>
      </c>
      <c r="E91" s="44">
        <f t="shared" si="48"/>
        <v>4.5808848064021745E-2</v>
      </c>
      <c r="F91" s="44">
        <f t="shared" ref="F91:F93" si="49">IF(AND(F$5-D$5 &lt;&gt; 0,F39 &lt;&gt; 0,D39 &lt;&gt; 0),(EXP(LN(F39/D39)/(F$5-D$5))-1)*100,0)</f>
        <v>0.16491493932830892</v>
      </c>
      <c r="H91" s="44">
        <f>(B39/B$51)*100</f>
        <v>7.6428576510206474</v>
      </c>
      <c r="I91" s="44">
        <f>(C39/C$51)*100</f>
        <v>6.9500139786120378</v>
      </c>
      <c r="J91" s="44">
        <f>(D39/D$51)*100</f>
        <v>7.0521526067556071</v>
      </c>
      <c r="K91" s="44">
        <f>(E39/E$51)*100</f>
        <v>6.9952132717575051</v>
      </c>
      <c r="L91" s="44">
        <f>(F39/F$51)*100</f>
        <v>6.7617214222832791</v>
      </c>
    </row>
    <row r="92" spans="1:12" s="30" customFormat="1" x14ac:dyDescent="0.2">
      <c r="A92" t="str">
        <f>A40</f>
        <v>71 Sales occupations</v>
      </c>
      <c r="B92" s="49">
        <f t="shared" si="48"/>
        <v>-1.7005670754398849</v>
      </c>
      <c r="C92" s="44">
        <f t="shared" si="48"/>
        <v>-1.184797133567983</v>
      </c>
      <c r="D92" s="49">
        <f t="shared" si="48"/>
        <v>-0.10569905135400237</v>
      </c>
      <c r="E92" s="49">
        <f t="shared" si="48"/>
        <v>-0.2779997346936236</v>
      </c>
      <c r="F92" s="44">
        <f t="shared" si="49"/>
        <v>-0.22059921996190335</v>
      </c>
      <c r="G92"/>
      <c r="H92" s="40">
        <f>(B40/B$34)*100</f>
        <v>62.767081512943967</v>
      </c>
      <c r="I92" s="40">
        <f t="shared" ref="H92:L93" si="50">(C40/C$34)*100</f>
        <v>54.401966723542294</v>
      </c>
      <c r="J92" s="40">
        <f t="shared" si="50"/>
        <v>56.838078948729752</v>
      </c>
      <c r="K92" s="40">
        <f t="shared" si="50"/>
        <v>55.722242776065897</v>
      </c>
      <c r="L92" s="40">
        <f t="shared" si="50"/>
        <v>51.659138064617913</v>
      </c>
    </row>
    <row r="93" spans="1:12" s="30" customFormat="1" x14ac:dyDescent="0.2">
      <c r="A93" t="str">
        <f>A41</f>
        <v>72 Customer service occupations</v>
      </c>
      <c r="B93" s="49">
        <f t="shared" si="48"/>
        <v>0.80793212575356321</v>
      </c>
      <c r="C93" s="44">
        <f t="shared" si="48"/>
        <v>0.69730204262843376</v>
      </c>
      <c r="D93" s="49">
        <f t="shared" si="48"/>
        <v>2.1299373025900126</v>
      </c>
      <c r="E93" s="49">
        <f t="shared" si="48"/>
        <v>1.0150795771133758</v>
      </c>
      <c r="F93" s="44">
        <f t="shared" si="49"/>
        <v>1.3853400090671153</v>
      </c>
      <c r="G93"/>
      <c r="H93" s="40">
        <f t="shared" si="50"/>
        <v>15.711525603378739</v>
      </c>
      <c r="I93" s="40">
        <f t="shared" si="50"/>
        <v>15.061762563329935</v>
      </c>
      <c r="J93" s="40">
        <f t="shared" si="50"/>
        <v>16.035948604597632</v>
      </c>
      <c r="K93" s="40">
        <f t="shared" si="50"/>
        <v>17.560853462895132</v>
      </c>
      <c r="L93" s="40">
        <f t="shared" si="50"/>
        <v>18.518955056819017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1.6731306783721811</v>
      </c>
      <c r="C95" s="44">
        <f t="shared" si="51"/>
        <v>-15.070019995364714</v>
      </c>
      <c r="D95" s="44">
        <f t="shared" si="51"/>
        <v>0.82125334080083157</v>
      </c>
      <c r="E95" s="44">
        <f t="shared" si="51"/>
        <v>-0.23603278776415104</v>
      </c>
      <c r="F95" s="44">
        <f>IF(AND(F$5-D$5 &lt;&gt; 0,F43 &lt;&gt; 0,D43 &lt;&gt; 0),(EXP(LN(F43/D43)/(F$5-D$5))-1)*100,0)</f>
        <v>0.11515820199823334</v>
      </c>
      <c r="H95" s="44">
        <f>(B43/B$51)*100</f>
        <v>4.1834741654288052</v>
      </c>
      <c r="I95" s="44">
        <f>(C43/C$51)*100</f>
        <v>4.2634737159916236</v>
      </c>
      <c r="J95" s="44">
        <f>(D43/D$51)*100</f>
        <v>3.7029426195471506</v>
      </c>
      <c r="K95" s="44">
        <f>(E43/E$51)*100</f>
        <v>3.7500866225458744</v>
      </c>
      <c r="L95" s="44">
        <f>(F43/F$51)*100</f>
        <v>3.5240797340110785</v>
      </c>
    </row>
    <row r="96" spans="1:12" x14ac:dyDescent="0.2">
      <c r="A96" t="str">
        <f>A44</f>
        <v>81 Process, plant and machine operatives</v>
      </c>
      <c r="B96" s="49">
        <f t="shared" si="51"/>
        <v>0.38497670988080213</v>
      </c>
      <c r="C96" s="44">
        <f t="shared" si="51"/>
        <v>-11.692463567922562</v>
      </c>
      <c r="D96" s="49">
        <f t="shared" si="51"/>
        <v>1.5885764323407159</v>
      </c>
      <c r="E96" s="49">
        <f t="shared" si="51"/>
        <v>-0.37125776955467815</v>
      </c>
      <c r="F96" s="44">
        <f>IF(AND(F$5-D$5 &lt;&gt; 0,F44 &lt;&gt; 0,D44 &lt;&gt; 0),(EXP(LN(F44/D44)/(F$5-D$5))-1)*100,0)</f>
        <v>0.27778288069171264</v>
      </c>
      <c r="H96" s="40">
        <f>(B44/B$43)*100</f>
        <v>32.9444677208133</v>
      </c>
      <c r="I96" s="40">
        <f t="shared" ref="H96:L97" si="52">(C44/C$43)*100</f>
        <v>31.306361790343779</v>
      </c>
      <c r="J96" s="40">
        <f t="shared" si="52"/>
        <v>32.551375665056028</v>
      </c>
      <c r="K96" s="40">
        <f t="shared" si="52"/>
        <v>33.809072760209915</v>
      </c>
      <c r="L96" s="40">
        <f t="shared" si="52"/>
        <v>33.353593096516086</v>
      </c>
    </row>
    <row r="97" spans="1:12" x14ac:dyDescent="0.2">
      <c r="A97" t="str">
        <f>A45</f>
        <v>82 Transport and mobile machine drivers and operatives</v>
      </c>
      <c r="B97" s="49">
        <f t="shared" si="51"/>
        <v>2.28846760368977</v>
      </c>
      <c r="C97" s="44">
        <f t="shared" si="51"/>
        <v>-16.609303781180294</v>
      </c>
      <c r="D97" s="49">
        <f t="shared" si="51"/>
        <v>0.44241951757550968</v>
      </c>
      <c r="E97" s="49">
        <f t="shared" si="51"/>
        <v>-0.1675938640846697</v>
      </c>
      <c r="F97" s="44">
        <f>IF(AND(F$5-D$5 &lt;&gt; 0,F45 &lt;&gt; 0,D45 &lt;&gt; 0),(EXP(LN(F45/D45)/(F$5-D$5))-1)*100,0)</f>
        <v>3.5331173333075228E-2</v>
      </c>
      <c r="H97" s="40">
        <f t="shared" si="52"/>
        <v>67.055532279186707</v>
      </c>
      <c r="I97" s="40">
        <f t="shared" si="52"/>
        <v>68.693638209656228</v>
      </c>
      <c r="J97" s="40">
        <f t="shared" si="52"/>
        <v>67.448624334943972</v>
      </c>
      <c r="K97" s="40">
        <f t="shared" si="52"/>
        <v>66.190927239790071</v>
      </c>
      <c r="L97" s="40">
        <f t="shared" si="52"/>
        <v>66.646406903483907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-0.64822352347664314</v>
      </c>
      <c r="C99" s="44">
        <f t="shared" si="53"/>
        <v>-9.3158049615334804</v>
      </c>
      <c r="D99" s="44">
        <f t="shared" si="53"/>
        <v>7.8852525918327032E-3</v>
      </c>
      <c r="E99" s="44">
        <f t="shared" si="53"/>
        <v>-0.35139526149712275</v>
      </c>
      <c r="F99" s="44">
        <f>IF(AND(F$5-D$5 &lt;&gt; 0,F47 &lt;&gt; 0,D47 &lt;&gt; 0),(EXP(LN(F47/D47)/(F$5-D$5))-1)*100,0)</f>
        <v>-0.23177873327832055</v>
      </c>
      <c r="H99" s="44">
        <f>(B47/B$51)*100</f>
        <v>10.981483950966391</v>
      </c>
      <c r="I99" s="44">
        <f>(C47/C$51)*100</f>
        <v>10.203878816079291</v>
      </c>
      <c r="J99" s="44">
        <f>(D47/D$51)*100</f>
        <v>9.462791368055754</v>
      </c>
      <c r="K99" s="44">
        <f>(E47/E$51)*100</f>
        <v>9.2028923440106016</v>
      </c>
      <c r="L99" s="44">
        <f>(F47/F$51)*100</f>
        <v>8.5487748694903534</v>
      </c>
    </row>
    <row r="100" spans="1:12" x14ac:dyDescent="0.2">
      <c r="A100" t="str">
        <f>A48</f>
        <v>91 Elementary trades and related occupations</v>
      </c>
      <c r="B100" s="49">
        <f t="shared" si="53"/>
        <v>-2.5278968303963256</v>
      </c>
      <c r="C100" s="44">
        <f t="shared" si="53"/>
        <v>-11.553341874111755</v>
      </c>
      <c r="D100" s="49">
        <f t="shared" si="53"/>
        <v>13.173490529237997</v>
      </c>
      <c r="E100" s="49">
        <f t="shared" si="53"/>
        <v>1.2087723345233004</v>
      </c>
      <c r="F100" s="44">
        <f>IF(AND(F$5-D$5 &lt;&gt; 0,F48 &lt;&gt; 0,D48 &lt;&gt; 0),(EXP(LN(F48/D48)/(F$5-D$5))-1)*100,0)</f>
        <v>5.0494238497861277</v>
      </c>
      <c r="H100" s="40">
        <f t="shared" ref="H100:L101" si="54">(B48/B$47)*100</f>
        <v>11.295749907463733</v>
      </c>
      <c r="I100" s="40">
        <f t="shared" si="54"/>
        <v>10.464870739973174</v>
      </c>
      <c r="J100" s="40">
        <f t="shared" si="54"/>
        <v>10.206661086613867</v>
      </c>
      <c r="K100" s="40">
        <f t="shared" si="54"/>
        <v>18.942444720285202</v>
      </c>
      <c r="L100" s="40">
        <f t="shared" si="54"/>
        <v>22.126125719300617</v>
      </c>
    </row>
    <row r="101" spans="1:12" x14ac:dyDescent="0.2">
      <c r="A101" t="str">
        <f>A49</f>
        <v>92 Elementary administration and service occupations</v>
      </c>
      <c r="B101" s="49">
        <f t="shared" si="53"/>
        <v>-0.41638306665847669</v>
      </c>
      <c r="C101" s="44">
        <f t="shared" si="53"/>
        <v>-9.0542815264351937</v>
      </c>
      <c r="D101" s="49">
        <f t="shared" si="53"/>
        <v>-2.0184918472665014</v>
      </c>
      <c r="E101" s="49">
        <f t="shared" si="53"/>
        <v>-0.74987778433587282</v>
      </c>
      <c r="F101" s="44">
        <f>IF(AND(F$5-D$5 &lt;&gt; 0,F49 &lt;&gt; 0,D49 &lt;&gt; 0),(EXP(LN(F49/D49)/(F$5-D$5))-1)*100,0)</f>
        <v>-1.1745637553162047</v>
      </c>
      <c r="H101" s="40">
        <f t="shared" si="54"/>
        <v>88.70425009253627</v>
      </c>
      <c r="I101" s="40">
        <f t="shared" si="54"/>
        <v>89.535129260026821</v>
      </c>
      <c r="J101" s="40">
        <f t="shared" si="54"/>
        <v>89.793338913386137</v>
      </c>
      <c r="K101" s="40">
        <f t="shared" si="54"/>
        <v>81.057555279714805</v>
      </c>
      <c r="L101" s="40">
        <f t="shared" si="54"/>
        <v>77.873874280699383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1.1927903925089245</v>
      </c>
      <c r="C103" s="206">
        <f t="shared" ref="C103" si="56">IF(AND(D$5-C$5 &lt;&gt; 0,D51 &lt;&gt; 0,C51 &lt;&gt; 0),(EXP(LN(D51/C51)/(D$5-C$5))-1)*100,0)</f>
        <v>-2.2137865334410645</v>
      </c>
      <c r="D103" s="50">
        <f>IF(AND(E$5-D$5 &lt;&gt; 0,E51 &lt;&gt; 0,D51 &lt;&gt; 0),(EXP(LN(E51/D51)/(E$5-D$5))-1)*100,0)</f>
        <v>0.56647518460071211</v>
      </c>
      <c r="E103" s="50">
        <f>IF(AND(F$5-E$5 &lt;&gt; 0,F51 &lt;&gt; 0,E51 &lt;&gt; 0),(EXP(LN(F51/E51)/(F$5-E$5))-1)*100,0)</f>
        <v>0.38602744219171647</v>
      </c>
      <c r="F103" s="206">
        <f>IF(AND(F$5-D$5 &lt;&gt; 0,F51 &lt;&gt; 0,D51 &lt;&gt; 0),(EXP(LN(F51/D51)/(F$5-D$5))-1)*100,0)</f>
        <v>0.44614068541455332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Enterprise M3 LEP (including all of Surrey)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16.527519249543023</v>
      </c>
      <c r="C9" s="330">
        <v>35.212215289755633</v>
      </c>
      <c r="D9" s="330">
        <f>SUM(B9:C9)</f>
        <v>51.739734539298652</v>
      </c>
      <c r="E9" s="331"/>
      <c r="F9" s="330">
        <v>21.394700719150233</v>
      </c>
      <c r="G9" s="330">
        <v>39.057133215158885</v>
      </c>
      <c r="H9" s="330">
        <f>SUM(F9:G9)</f>
        <v>60.451833934309121</v>
      </c>
      <c r="I9" s="331"/>
      <c r="J9" s="330">
        <v>24.757504291588962</v>
      </c>
      <c r="K9" s="330">
        <v>35.438664339506268</v>
      </c>
      <c r="L9" s="330">
        <f>SUM(J9:K9)</f>
        <v>60.196168631095233</v>
      </c>
      <c r="M9" s="236"/>
      <c r="N9" s="328">
        <f>IF(B9&gt;0,(EXP(LN(F9/B9)/($F$6-$B$6))-1)*100,0)</f>
        <v>5.2978997226099001</v>
      </c>
      <c r="O9" s="328">
        <f>IF(F9&gt;0,(EXP(LN(J9/F9)/($J$6-$F$6))-1)*100,0)</f>
        <v>0.97798724430107065</v>
      </c>
      <c r="P9" s="328"/>
      <c r="Q9" s="328">
        <f>IF(C9&gt;0,(EXP(LN(G9/C9)/($F$6-$B$6))-1)*100,0)</f>
        <v>2.0942781653672249</v>
      </c>
      <c r="R9" s="328">
        <f>IF(G9&gt;0,(EXP(LN(K9/G9)/($J$6-$F$6))-1)*100,0)</f>
        <v>-0.64605133143638138</v>
      </c>
      <c r="S9" s="327"/>
      <c r="T9" s="328">
        <f>IF(D9&gt;0,(EXP(LN(H9/D9)/($F$6-$B$6))-1)*100,0)</f>
        <v>3.1613595222885094</v>
      </c>
      <c r="U9" s="328">
        <f>IF(H9&gt;0,(EXP(LN(L9/H9)/($J$6-$F$6))-1)*100,0)</f>
        <v>-2.8250731059165091E-2</v>
      </c>
    </row>
    <row r="10" spans="1:21" x14ac:dyDescent="0.2">
      <c r="A10" s="329" t="str">
        <f>name!D5</f>
        <v>12 Other managers and proprietors</v>
      </c>
      <c r="B10" s="330">
        <v>10.058793661304957</v>
      </c>
      <c r="C10" s="330">
        <v>13.428260753151747</v>
      </c>
      <c r="D10" s="330">
        <f t="shared" ref="D10:D33" si="0">SUM(B10:C10)</f>
        <v>23.487054414456704</v>
      </c>
      <c r="E10" s="331"/>
      <c r="F10" s="330">
        <v>11.101206563073944</v>
      </c>
      <c r="G10" s="330">
        <v>12.922631309343339</v>
      </c>
      <c r="H10" s="330">
        <f t="shared" ref="H10:H33" si="1">SUM(F10:G10)</f>
        <v>24.023837872417282</v>
      </c>
      <c r="I10" s="331"/>
      <c r="J10" s="330">
        <v>12.147691423705437</v>
      </c>
      <c r="K10" s="330">
        <v>16.456176843375172</v>
      </c>
      <c r="L10" s="330">
        <f t="shared" ref="L10:L33" si="2">SUM(J10:K10)</f>
        <v>28.603868267080607</v>
      </c>
      <c r="M10" s="236"/>
      <c r="N10" s="328">
        <f t="shared" ref="N10:N36" si="3">IF(B10&gt;0,(EXP(LN(F10/B10)/($F$6-$B$6))-1)*100,0)</f>
        <v>1.9917061502570332</v>
      </c>
      <c r="O10" s="328">
        <f t="shared" ref="O10:O34" si="4">IF(F10&gt;0,(EXP(LN(J10/F10)/($J$6-$F$6))-1)*100,0)</f>
        <v>0.60237598882133536</v>
      </c>
      <c r="P10" s="328"/>
      <c r="Q10" s="328">
        <f t="shared" ref="Q10:Q34" si="5">IF(C10&gt;0,(EXP(LN(G10/C10)/($F$6-$B$6))-1)*100,0)</f>
        <v>-0.76468843122294849</v>
      </c>
      <c r="R10" s="328">
        <f t="shared" ref="R10:R34" si="6">IF(G10&gt;0,(EXP(LN(K10/G10)/($J$6-$F$6))-1)*100,0)</f>
        <v>1.6245259624858566</v>
      </c>
      <c r="S10" s="327"/>
      <c r="T10" s="328">
        <f t="shared" ref="T10:T34" si="7">IF(D10&gt;0,(EXP(LN(H10/D10)/($F$6-$B$6))-1)*100,0)</f>
        <v>0.45296658031586112</v>
      </c>
      <c r="U10" s="328">
        <f t="shared" ref="U10:U34" si="8">IF(H10&gt;0,(EXP(LN(L10/H10)/($J$6-$F$6))-1)*100,0)</f>
        <v>1.1700952161028289</v>
      </c>
    </row>
    <row r="11" spans="1:21" x14ac:dyDescent="0.2">
      <c r="A11" s="329" t="str">
        <f>name!D6</f>
        <v>21 Science, research, engineering and technology professionals</v>
      </c>
      <c r="B11" s="330">
        <v>9.6956276503191052</v>
      </c>
      <c r="C11" s="330">
        <v>36.924992027082645</v>
      </c>
      <c r="D11" s="330">
        <f t="shared" si="0"/>
        <v>46.620619677401749</v>
      </c>
      <c r="E11" s="331"/>
      <c r="F11" s="330">
        <v>12.526278025072662</v>
      </c>
      <c r="G11" s="330">
        <v>40.251905612411967</v>
      </c>
      <c r="H11" s="330">
        <f t="shared" si="1"/>
        <v>52.778183637484631</v>
      </c>
      <c r="I11" s="331"/>
      <c r="J11" s="330">
        <v>20.31908515582036</v>
      </c>
      <c r="K11" s="330">
        <v>53.240097110265253</v>
      </c>
      <c r="L11" s="330">
        <f t="shared" si="2"/>
        <v>73.559182266085614</v>
      </c>
      <c r="M11" s="236"/>
      <c r="N11" s="328">
        <f t="shared" si="3"/>
        <v>5.2565724495676092</v>
      </c>
      <c r="O11" s="328">
        <f t="shared" si="4"/>
        <v>3.2774422121907065</v>
      </c>
      <c r="P11" s="328"/>
      <c r="Q11" s="328">
        <f t="shared" si="5"/>
        <v>1.7403452577885226</v>
      </c>
      <c r="R11" s="328">
        <f t="shared" si="6"/>
        <v>1.8818508947869184</v>
      </c>
      <c r="S11" s="327"/>
      <c r="T11" s="328">
        <f t="shared" si="7"/>
        <v>2.5121352438949307</v>
      </c>
      <c r="U11" s="328">
        <f t="shared" si="8"/>
        <v>2.2379572437938311</v>
      </c>
    </row>
    <row r="12" spans="1:21" x14ac:dyDescent="0.2">
      <c r="A12" s="329" t="str">
        <f>name!D7</f>
        <v>22 Health professionals</v>
      </c>
      <c r="B12" s="330">
        <v>17.880685198783659</v>
      </c>
      <c r="C12" s="330">
        <v>4.8726427432831771</v>
      </c>
      <c r="D12" s="330">
        <f t="shared" si="0"/>
        <v>22.753327942066836</v>
      </c>
      <c r="E12" s="331"/>
      <c r="F12" s="330">
        <v>21.551762229982774</v>
      </c>
      <c r="G12" s="330">
        <v>6.4536223918647435</v>
      </c>
      <c r="H12" s="330">
        <f t="shared" si="1"/>
        <v>28.005384621847519</v>
      </c>
      <c r="I12" s="331"/>
      <c r="J12" s="330">
        <v>21.51921387404709</v>
      </c>
      <c r="K12" s="330">
        <v>6.6239787548864806</v>
      </c>
      <c r="L12" s="330">
        <f t="shared" si="2"/>
        <v>28.143192628933569</v>
      </c>
      <c r="M12" s="236"/>
      <c r="N12" s="328">
        <f t="shared" si="3"/>
        <v>3.8053473409706884</v>
      </c>
      <c r="O12" s="328">
        <f t="shared" si="4"/>
        <v>-1.007537646398049E-2</v>
      </c>
      <c r="P12" s="328"/>
      <c r="Q12" s="328">
        <f t="shared" si="5"/>
        <v>5.7810311143809967</v>
      </c>
      <c r="R12" s="328">
        <f t="shared" si="6"/>
        <v>0.1738484446884403</v>
      </c>
      <c r="S12" s="327"/>
      <c r="T12" s="328">
        <f t="shared" si="7"/>
        <v>4.2411809958683211</v>
      </c>
      <c r="U12" s="328">
        <f t="shared" si="8"/>
        <v>3.2730027285921004E-2</v>
      </c>
    </row>
    <row r="13" spans="1:21" x14ac:dyDescent="0.2">
      <c r="A13" s="329" t="str">
        <f>name!D8</f>
        <v>23 Teaching and other educational professionals</v>
      </c>
      <c r="B13" s="330">
        <v>20.088949852386715</v>
      </c>
      <c r="C13" s="330">
        <v>9.2458719569564742</v>
      </c>
      <c r="D13" s="330">
        <f t="shared" si="0"/>
        <v>29.33482180934319</v>
      </c>
      <c r="E13" s="331"/>
      <c r="F13" s="330">
        <v>22.590644588165176</v>
      </c>
      <c r="G13" s="330">
        <v>10.277551478655788</v>
      </c>
      <c r="H13" s="330">
        <f t="shared" si="1"/>
        <v>32.868196066820964</v>
      </c>
      <c r="I13" s="331"/>
      <c r="J13" s="330">
        <v>22.973102644399589</v>
      </c>
      <c r="K13" s="330">
        <v>10.921938737490281</v>
      </c>
      <c r="L13" s="330">
        <f t="shared" si="2"/>
        <v>33.895041381889868</v>
      </c>
      <c r="M13" s="236"/>
      <c r="N13" s="328">
        <f t="shared" si="3"/>
        <v>2.3750855459873987</v>
      </c>
      <c r="O13" s="328">
        <f t="shared" si="4"/>
        <v>0.11198410239969814</v>
      </c>
      <c r="P13" s="328"/>
      <c r="Q13" s="328">
        <f t="shared" si="5"/>
        <v>2.1382369868764073</v>
      </c>
      <c r="R13" s="328">
        <f t="shared" si="6"/>
        <v>0.40623253637048773</v>
      </c>
      <c r="S13" s="327"/>
      <c r="T13" s="328">
        <f t="shared" si="7"/>
        <v>2.3006711405456626</v>
      </c>
      <c r="U13" s="328">
        <f t="shared" si="8"/>
        <v>0.20529862588392067</v>
      </c>
    </row>
    <row r="14" spans="1:21" x14ac:dyDescent="0.2">
      <c r="A14" s="329" t="str">
        <f>name!D9</f>
        <v>24 Business, media and public service professionals</v>
      </c>
      <c r="B14" s="330">
        <v>18.295490837971965</v>
      </c>
      <c r="C14" s="330">
        <v>26.722083158510191</v>
      </c>
      <c r="D14" s="330">
        <f t="shared" si="0"/>
        <v>45.017573996482156</v>
      </c>
      <c r="E14" s="331"/>
      <c r="F14" s="330">
        <v>23.841949871808239</v>
      </c>
      <c r="G14" s="330">
        <v>29.855827035336162</v>
      </c>
      <c r="H14" s="330">
        <f t="shared" si="1"/>
        <v>53.697776907144402</v>
      </c>
      <c r="I14" s="331"/>
      <c r="J14" s="330">
        <v>27.68331943140203</v>
      </c>
      <c r="K14" s="330">
        <v>33.888740626692709</v>
      </c>
      <c r="L14" s="330">
        <f t="shared" si="2"/>
        <v>61.572060058094735</v>
      </c>
      <c r="M14" s="236"/>
      <c r="N14" s="328">
        <f t="shared" si="3"/>
        <v>5.4385782093493207</v>
      </c>
      <c r="O14" s="328">
        <f t="shared" si="4"/>
        <v>1.0008649248743007</v>
      </c>
      <c r="P14" s="328"/>
      <c r="Q14" s="328">
        <f t="shared" si="5"/>
        <v>2.2425703458528234</v>
      </c>
      <c r="R14" s="328">
        <f t="shared" si="6"/>
        <v>0.84826281843339846</v>
      </c>
      <c r="S14" s="327"/>
      <c r="T14" s="328">
        <f t="shared" si="7"/>
        <v>3.5892869942214523</v>
      </c>
      <c r="U14" s="328">
        <f t="shared" si="8"/>
        <v>0.91641759269285306</v>
      </c>
    </row>
    <row r="15" spans="1:21" x14ac:dyDescent="0.2">
      <c r="A15" s="329" t="str">
        <f>name!D10</f>
        <v>31 Science, engineering and technology associate professionals</v>
      </c>
      <c r="B15" s="330">
        <v>3.6181463057196295</v>
      </c>
      <c r="C15" s="330">
        <v>8.0156230892183338</v>
      </c>
      <c r="D15" s="330">
        <f t="shared" si="0"/>
        <v>11.633769394937964</v>
      </c>
      <c r="E15" s="331"/>
      <c r="F15" s="330">
        <v>4.4242503512650933</v>
      </c>
      <c r="G15" s="330">
        <v>9.6750405098178298</v>
      </c>
      <c r="H15" s="330">
        <f t="shared" si="1"/>
        <v>14.099290861082924</v>
      </c>
      <c r="I15" s="331"/>
      <c r="J15" s="330">
        <v>5.5278617438076711</v>
      </c>
      <c r="K15" s="330">
        <v>8.9689131384381433</v>
      </c>
      <c r="L15" s="330">
        <f t="shared" si="2"/>
        <v>14.496774882245814</v>
      </c>
      <c r="M15" s="236"/>
      <c r="N15" s="328">
        <f t="shared" si="3"/>
        <v>4.1047903624626514</v>
      </c>
      <c r="O15" s="328">
        <f t="shared" si="4"/>
        <v>1.4957441036674624</v>
      </c>
      <c r="P15" s="328"/>
      <c r="Q15" s="328">
        <f t="shared" si="5"/>
        <v>3.8348406861886231</v>
      </c>
      <c r="R15" s="328">
        <f t="shared" si="6"/>
        <v>-0.50395866917045673</v>
      </c>
      <c r="S15" s="327"/>
      <c r="T15" s="328">
        <f t="shared" si="7"/>
        <v>3.919096878113959</v>
      </c>
      <c r="U15" s="328">
        <f t="shared" si="8"/>
        <v>0.18551653735610074</v>
      </c>
    </row>
    <row r="16" spans="1:21" x14ac:dyDescent="0.2">
      <c r="A16" s="329" t="str">
        <f>name!D11</f>
        <v>32 Health and social care associate professionals</v>
      </c>
      <c r="B16" s="330">
        <v>8.1692058441196362</v>
      </c>
      <c r="C16" s="330">
        <v>2.0804285468856794</v>
      </c>
      <c r="D16" s="330">
        <f t="shared" si="0"/>
        <v>10.249634391005316</v>
      </c>
      <c r="E16" s="331"/>
      <c r="F16" s="330">
        <v>9.8821618382177618</v>
      </c>
      <c r="G16" s="330">
        <v>2.4975686291614076</v>
      </c>
      <c r="H16" s="330">
        <f t="shared" si="1"/>
        <v>12.379730467379169</v>
      </c>
      <c r="I16" s="331"/>
      <c r="J16" s="330">
        <v>18.099315292408718</v>
      </c>
      <c r="K16" s="330">
        <v>3.6248945691461425</v>
      </c>
      <c r="L16" s="330">
        <f t="shared" si="2"/>
        <v>21.724209861554861</v>
      </c>
      <c r="M16" s="236"/>
      <c r="N16" s="328">
        <f t="shared" si="3"/>
        <v>3.8805940515953319</v>
      </c>
      <c r="O16" s="328">
        <f t="shared" si="4"/>
        <v>4.1167681582282789</v>
      </c>
      <c r="P16" s="328"/>
      <c r="Q16" s="328">
        <f t="shared" si="5"/>
        <v>3.7224879043650683</v>
      </c>
      <c r="R16" s="328">
        <f t="shared" si="6"/>
        <v>2.5144761018462081</v>
      </c>
      <c r="S16" s="327"/>
      <c r="T16" s="328">
        <f t="shared" si="7"/>
        <v>3.848580130012369</v>
      </c>
      <c r="U16" s="328">
        <f t="shared" si="8"/>
        <v>3.820277815174733</v>
      </c>
    </row>
    <row r="17" spans="1:21" x14ac:dyDescent="0.2">
      <c r="A17" s="329" t="str">
        <f>name!D12</f>
        <v>33 Protective service occupations</v>
      </c>
      <c r="B17" s="330">
        <v>1.5691006641179579</v>
      </c>
      <c r="C17" s="330">
        <v>5.7562248950572537</v>
      </c>
      <c r="D17" s="330">
        <f t="shared" si="0"/>
        <v>7.3253255591752113</v>
      </c>
      <c r="E17" s="331"/>
      <c r="F17" s="330">
        <v>1.8396158800676186</v>
      </c>
      <c r="G17" s="330">
        <v>5.3761243170011319</v>
      </c>
      <c r="H17" s="330">
        <f t="shared" si="1"/>
        <v>7.2157401970687509</v>
      </c>
      <c r="I17" s="331"/>
      <c r="J17" s="330">
        <v>2.1152596789561469</v>
      </c>
      <c r="K17" s="330">
        <v>4.5796081289370001</v>
      </c>
      <c r="L17" s="330">
        <f t="shared" si="2"/>
        <v>6.6948678078931465</v>
      </c>
      <c r="M17" s="236"/>
      <c r="N17" s="328">
        <f t="shared" si="3"/>
        <v>3.2322204333986138</v>
      </c>
      <c r="O17" s="328">
        <f t="shared" si="4"/>
        <v>0.93515076881305337</v>
      </c>
      <c r="P17" s="328"/>
      <c r="Q17" s="328">
        <f t="shared" si="5"/>
        <v>-1.3569913674346235</v>
      </c>
      <c r="R17" s="328">
        <f t="shared" si="6"/>
        <v>-1.0633348251317343</v>
      </c>
      <c r="S17" s="327"/>
      <c r="T17" s="328">
        <f t="shared" si="7"/>
        <v>-0.30100248588901257</v>
      </c>
      <c r="U17" s="328">
        <f t="shared" si="8"/>
        <v>-0.49824491714758334</v>
      </c>
    </row>
    <row r="18" spans="1:21" x14ac:dyDescent="0.2">
      <c r="A18" s="329" t="str">
        <f>name!D13</f>
        <v>34 Culture, media and sports occupations</v>
      </c>
      <c r="B18" s="330">
        <v>7.8805495440398605</v>
      </c>
      <c r="C18" s="330">
        <v>9.5527603072159799</v>
      </c>
      <c r="D18" s="330">
        <f t="shared" si="0"/>
        <v>17.433309851255842</v>
      </c>
      <c r="E18" s="331"/>
      <c r="F18" s="330">
        <v>8.6111477165817245</v>
      </c>
      <c r="G18" s="330">
        <v>8.4142902021958523</v>
      </c>
      <c r="H18" s="330">
        <f t="shared" si="1"/>
        <v>17.025437918777577</v>
      </c>
      <c r="I18" s="331"/>
      <c r="J18" s="330">
        <v>8.4653014556501294</v>
      </c>
      <c r="K18" s="330">
        <v>8.5588871460584635</v>
      </c>
      <c r="L18" s="330">
        <f t="shared" si="2"/>
        <v>17.024188601708595</v>
      </c>
      <c r="M18" s="236"/>
      <c r="N18" s="328">
        <f t="shared" si="3"/>
        <v>1.7890139052276322</v>
      </c>
      <c r="O18" s="328">
        <f t="shared" si="4"/>
        <v>-0.11381506821528387</v>
      </c>
      <c r="P18" s="327"/>
      <c r="Q18" s="328">
        <f t="shared" si="5"/>
        <v>-2.5060377002827705</v>
      </c>
      <c r="R18" s="328">
        <f t="shared" si="6"/>
        <v>0.11365587559639678</v>
      </c>
      <c r="S18" s="327"/>
      <c r="T18" s="328">
        <f t="shared" si="7"/>
        <v>-0.47236406781794305</v>
      </c>
      <c r="U18" s="328">
        <f t="shared" si="8"/>
        <v>-4.8921300712656546E-4</v>
      </c>
    </row>
    <row r="19" spans="1:21" x14ac:dyDescent="0.2">
      <c r="A19" s="329" t="str">
        <f>name!D14</f>
        <v>35 Business and public service associate professionals</v>
      </c>
      <c r="B19" s="330">
        <v>20.884464410683279</v>
      </c>
      <c r="C19" s="330">
        <v>23.027553890679165</v>
      </c>
      <c r="D19" s="330">
        <f t="shared" si="0"/>
        <v>43.912018301362444</v>
      </c>
      <c r="E19" s="331"/>
      <c r="F19" s="330">
        <v>22.515682724201785</v>
      </c>
      <c r="G19" s="330">
        <v>23.983295943072939</v>
      </c>
      <c r="H19" s="330">
        <f t="shared" si="1"/>
        <v>46.498978667274727</v>
      </c>
      <c r="I19" s="331"/>
      <c r="J19" s="330">
        <v>25.254968282602523</v>
      </c>
      <c r="K19" s="330">
        <v>24.602332517948742</v>
      </c>
      <c r="L19" s="330">
        <f t="shared" si="2"/>
        <v>49.857300800551265</v>
      </c>
      <c r="M19" s="236"/>
      <c r="N19" s="328">
        <f t="shared" si="3"/>
        <v>1.5154994410960576</v>
      </c>
      <c r="O19" s="328">
        <f t="shared" si="4"/>
        <v>0.76834220668868802</v>
      </c>
      <c r="P19" s="327"/>
      <c r="Q19" s="328">
        <f t="shared" si="5"/>
        <v>0.81663827705846792</v>
      </c>
      <c r="R19" s="328">
        <f t="shared" si="6"/>
        <v>0.17003553403547311</v>
      </c>
      <c r="S19" s="327"/>
      <c r="T19" s="328">
        <f t="shared" si="7"/>
        <v>1.1514244459640777</v>
      </c>
      <c r="U19" s="328">
        <f t="shared" si="8"/>
        <v>0.46597960970620189</v>
      </c>
    </row>
    <row r="20" spans="1:21" x14ac:dyDescent="0.2">
      <c r="A20" s="329" t="str">
        <f>name!D15</f>
        <v>41 Administrative occupations</v>
      </c>
      <c r="B20" s="330">
        <v>41.701954787071919</v>
      </c>
      <c r="C20" s="330">
        <v>14.02214708314027</v>
      </c>
      <c r="D20" s="330">
        <f t="shared" si="0"/>
        <v>55.724101870212188</v>
      </c>
      <c r="E20" s="331"/>
      <c r="F20" s="330">
        <v>39.658710388551611</v>
      </c>
      <c r="G20" s="330">
        <v>14.657067906572918</v>
      </c>
      <c r="H20" s="330">
        <f t="shared" si="1"/>
        <v>54.315778295124531</v>
      </c>
      <c r="I20" s="331"/>
      <c r="J20" s="330">
        <v>36.198544537163485</v>
      </c>
      <c r="K20" s="330">
        <v>16.311077613774049</v>
      </c>
      <c r="L20" s="330">
        <f t="shared" si="2"/>
        <v>52.509622150937531</v>
      </c>
      <c r="M20" s="236"/>
      <c r="N20" s="328">
        <f t="shared" si="3"/>
        <v>-0.99971725443507298</v>
      </c>
      <c r="O20" s="328">
        <f t="shared" si="4"/>
        <v>-0.60676300644464387</v>
      </c>
      <c r="P20" s="327"/>
      <c r="Q20" s="328">
        <f t="shared" si="5"/>
        <v>0.8896269848491789</v>
      </c>
      <c r="R20" s="328">
        <f t="shared" si="6"/>
        <v>0.71535865329708237</v>
      </c>
      <c r="S20" s="327"/>
      <c r="T20" s="328">
        <f t="shared" si="7"/>
        <v>-0.51065173617965698</v>
      </c>
      <c r="U20" s="328">
        <f t="shared" si="8"/>
        <v>-0.22520156790757362</v>
      </c>
    </row>
    <row r="21" spans="1:21" x14ac:dyDescent="0.2">
      <c r="A21" s="329" t="str">
        <f>name!D16</f>
        <v>42 Secretarial and related occupations</v>
      </c>
      <c r="B21" s="330">
        <v>16.307624517130012</v>
      </c>
      <c r="C21" s="330">
        <v>0.77623578015080152</v>
      </c>
      <c r="D21" s="330">
        <f t="shared" si="0"/>
        <v>17.083860297280815</v>
      </c>
      <c r="E21" s="331"/>
      <c r="F21" s="330">
        <v>14.283053705939405</v>
      </c>
      <c r="G21" s="330">
        <v>0.56542498931340712</v>
      </c>
      <c r="H21" s="330">
        <f t="shared" si="1"/>
        <v>14.848478695252812</v>
      </c>
      <c r="I21" s="331"/>
      <c r="J21" s="330">
        <v>9.5010413292020246</v>
      </c>
      <c r="K21" s="330">
        <v>0.60083096591032303</v>
      </c>
      <c r="L21" s="330">
        <f t="shared" si="2"/>
        <v>10.101872295112347</v>
      </c>
      <c r="M21" s="236"/>
      <c r="N21" s="328">
        <f t="shared" si="3"/>
        <v>-2.6163443847759371</v>
      </c>
      <c r="O21" s="328">
        <f t="shared" si="4"/>
        <v>-2.6812155303195362</v>
      </c>
      <c r="P21" s="327"/>
      <c r="Q21" s="328">
        <f t="shared" si="5"/>
        <v>-6.1409253510176676</v>
      </c>
      <c r="R21" s="328">
        <f t="shared" si="6"/>
        <v>0.40572751042418087</v>
      </c>
      <c r="S21" s="327"/>
      <c r="T21" s="328">
        <f t="shared" si="7"/>
        <v>-2.7657676702459111</v>
      </c>
      <c r="U21" s="328">
        <f t="shared" si="8"/>
        <v>-2.535155495316499</v>
      </c>
    </row>
    <row r="22" spans="1:21" x14ac:dyDescent="0.2">
      <c r="A22" s="329" t="str">
        <f>name!D17</f>
        <v>51 Skilled agricultural and related trades</v>
      </c>
      <c r="B22" s="330">
        <v>1.2559090182743737</v>
      </c>
      <c r="C22" s="330">
        <v>4.5859930687648633</v>
      </c>
      <c r="D22" s="330">
        <f t="shared" si="0"/>
        <v>5.8419020870392373</v>
      </c>
      <c r="E22" s="331"/>
      <c r="F22" s="330">
        <v>1.3330796361816681</v>
      </c>
      <c r="G22" s="330">
        <v>4.0143720852635116</v>
      </c>
      <c r="H22" s="330">
        <f t="shared" si="1"/>
        <v>5.3474517214451796</v>
      </c>
      <c r="I22" s="331"/>
      <c r="J22" s="330">
        <v>1.9003980038922379</v>
      </c>
      <c r="K22" s="330">
        <v>4.6322457056070085</v>
      </c>
      <c r="L22" s="330">
        <f t="shared" si="2"/>
        <v>6.5326437094992462</v>
      </c>
      <c r="M22" s="236"/>
      <c r="N22" s="328">
        <f t="shared" si="3"/>
        <v>1.1997834203883562</v>
      </c>
      <c r="O22" s="328">
        <f t="shared" si="4"/>
        <v>2.391969828517837</v>
      </c>
      <c r="P22" s="327"/>
      <c r="Q22" s="328">
        <f t="shared" si="5"/>
        <v>-2.6273821743550307</v>
      </c>
      <c r="R22" s="328">
        <f t="shared" si="6"/>
        <v>0.95897458200746577</v>
      </c>
      <c r="S22" s="327"/>
      <c r="T22" s="328">
        <f t="shared" si="7"/>
        <v>-1.7531760521937501</v>
      </c>
      <c r="U22" s="328">
        <f t="shared" si="8"/>
        <v>1.3435562366791887</v>
      </c>
    </row>
    <row r="23" spans="1:21" x14ac:dyDescent="0.2">
      <c r="A23" s="329" t="str">
        <f>name!D18</f>
        <v>52 Skilled metal, electrical and electronic trades</v>
      </c>
      <c r="B23" s="330">
        <v>0.48788200785049313</v>
      </c>
      <c r="C23" s="330">
        <v>20.343052899198224</v>
      </c>
      <c r="D23" s="330">
        <f t="shared" si="0"/>
        <v>20.830934907048718</v>
      </c>
      <c r="E23" s="331"/>
      <c r="F23" s="330">
        <v>0.60401644515410702</v>
      </c>
      <c r="G23" s="330">
        <v>17.995606599312243</v>
      </c>
      <c r="H23" s="330">
        <f t="shared" si="1"/>
        <v>18.599623044466348</v>
      </c>
      <c r="I23" s="331"/>
      <c r="J23" s="330">
        <v>1.4622024576626032</v>
      </c>
      <c r="K23" s="330">
        <v>17.337878491527835</v>
      </c>
      <c r="L23" s="330">
        <f t="shared" si="2"/>
        <v>18.800080949190438</v>
      </c>
      <c r="M23" s="236"/>
      <c r="N23" s="328">
        <f t="shared" si="3"/>
        <v>4.3630570374588062</v>
      </c>
      <c r="O23" s="328">
        <f t="shared" si="4"/>
        <v>6.0711432503713025</v>
      </c>
      <c r="P23" s="327"/>
      <c r="Q23" s="328">
        <f t="shared" si="5"/>
        <v>-2.4224134053611235</v>
      </c>
      <c r="R23" s="328">
        <f t="shared" si="6"/>
        <v>-0.24791906569444633</v>
      </c>
      <c r="S23" s="327"/>
      <c r="T23" s="328">
        <f t="shared" si="7"/>
        <v>-2.2404764825251777</v>
      </c>
      <c r="U23" s="328">
        <f t="shared" si="8"/>
        <v>7.1491286496261353E-2</v>
      </c>
    </row>
    <row r="24" spans="1:21" x14ac:dyDescent="0.2">
      <c r="A24" s="329" t="str">
        <f>name!D19</f>
        <v>53 Skilled construction and building trades</v>
      </c>
      <c r="B24" s="330">
        <v>0.29887312309309738</v>
      </c>
      <c r="C24" s="330">
        <v>18.832558154461221</v>
      </c>
      <c r="D24" s="330">
        <f t="shared" si="0"/>
        <v>19.13143127755432</v>
      </c>
      <c r="E24" s="331"/>
      <c r="F24" s="330">
        <v>0.35018608035438831</v>
      </c>
      <c r="G24" s="330">
        <v>17.078553724680656</v>
      </c>
      <c r="H24" s="330">
        <f t="shared" si="1"/>
        <v>17.428739805035043</v>
      </c>
      <c r="I24" s="331"/>
      <c r="J24" s="330">
        <v>0.28368154420394343</v>
      </c>
      <c r="K24" s="330">
        <v>16.278564700181402</v>
      </c>
      <c r="L24" s="330">
        <f t="shared" si="2"/>
        <v>16.562246244385346</v>
      </c>
      <c r="M24" s="236"/>
      <c r="N24" s="328">
        <f t="shared" si="3"/>
        <v>3.2196550773935462</v>
      </c>
      <c r="O24" s="328">
        <f t="shared" si="4"/>
        <v>-1.3942713042896848</v>
      </c>
      <c r="P24" s="327"/>
      <c r="Q24" s="328">
        <f t="shared" si="5"/>
        <v>-1.9362821148024456</v>
      </c>
      <c r="R24" s="328">
        <f t="shared" si="6"/>
        <v>-0.31931785879611985</v>
      </c>
      <c r="S24" s="327"/>
      <c r="T24" s="328">
        <f t="shared" si="7"/>
        <v>-1.8469713628888051</v>
      </c>
      <c r="U24" s="328">
        <f t="shared" si="8"/>
        <v>-0.33938793302847881</v>
      </c>
    </row>
    <row r="25" spans="1:21" x14ac:dyDescent="0.2">
      <c r="A25" s="329" t="str">
        <f>name!D20</f>
        <v>54 Textiles, printing and other skilled trades</v>
      </c>
      <c r="B25" s="330">
        <v>5.3828999855029114</v>
      </c>
      <c r="C25" s="330">
        <v>8.7937088422773844</v>
      </c>
      <c r="D25" s="330">
        <f t="shared" si="0"/>
        <v>14.176608827780296</v>
      </c>
      <c r="E25" s="331"/>
      <c r="F25" s="330">
        <v>5.1273655674383845</v>
      </c>
      <c r="G25" s="330">
        <v>6.6274581947247473</v>
      </c>
      <c r="H25" s="330">
        <f t="shared" si="1"/>
        <v>11.754823762163131</v>
      </c>
      <c r="I25" s="331"/>
      <c r="J25" s="330">
        <v>6.2256710346854467</v>
      </c>
      <c r="K25" s="330">
        <v>7.6324472490585373</v>
      </c>
      <c r="L25" s="330">
        <f t="shared" si="2"/>
        <v>13.858118283743984</v>
      </c>
      <c r="M25" s="236"/>
      <c r="N25" s="328">
        <f t="shared" si="3"/>
        <v>-0.96798986411963384</v>
      </c>
      <c r="O25" s="328">
        <f t="shared" si="4"/>
        <v>1.3023357456900531</v>
      </c>
      <c r="P25" s="327"/>
      <c r="Q25" s="328">
        <f t="shared" si="5"/>
        <v>-5.4993092549864837</v>
      </c>
      <c r="R25" s="328">
        <f t="shared" si="6"/>
        <v>0.94569155517785219</v>
      </c>
      <c r="S25" s="327"/>
      <c r="T25" s="328">
        <f t="shared" si="7"/>
        <v>-3.6772765961719411</v>
      </c>
      <c r="U25" s="328">
        <f t="shared" si="8"/>
        <v>1.1034268675920833</v>
      </c>
    </row>
    <row r="26" spans="1:21" x14ac:dyDescent="0.2">
      <c r="A26" s="329" t="str">
        <f>name!D21</f>
        <v>61 Caring personal service occupations</v>
      </c>
      <c r="B26" s="330">
        <v>37.671822493303786</v>
      </c>
      <c r="C26" s="330">
        <v>8.9072999949706571</v>
      </c>
      <c r="D26" s="330">
        <f t="shared" si="0"/>
        <v>46.579122488274443</v>
      </c>
      <c r="E26" s="331"/>
      <c r="F26" s="330">
        <v>39.105536390110558</v>
      </c>
      <c r="G26" s="330">
        <v>9.0932122528786774</v>
      </c>
      <c r="H26" s="330">
        <f t="shared" si="1"/>
        <v>48.198748642989237</v>
      </c>
      <c r="I26" s="331"/>
      <c r="J26" s="330">
        <v>40.724252434280459</v>
      </c>
      <c r="K26" s="330">
        <v>12.591925079497869</v>
      </c>
      <c r="L26" s="330">
        <f t="shared" si="2"/>
        <v>53.316177513778328</v>
      </c>
      <c r="M26" s="236"/>
      <c r="N26" s="328">
        <f t="shared" si="3"/>
        <v>0.7498302847313898</v>
      </c>
      <c r="O26" s="328">
        <f t="shared" si="4"/>
        <v>0.27076420769731602</v>
      </c>
      <c r="P26" s="327"/>
      <c r="Q26" s="328">
        <f t="shared" si="5"/>
        <v>0.41399588965131962</v>
      </c>
      <c r="R26" s="328">
        <f t="shared" si="6"/>
        <v>2.1939031762746808</v>
      </c>
      <c r="S26" s="327"/>
      <c r="T26" s="328">
        <f t="shared" si="7"/>
        <v>0.685954634748831</v>
      </c>
      <c r="U26" s="328">
        <f t="shared" si="8"/>
        <v>0.67497941535008543</v>
      </c>
    </row>
    <row r="27" spans="1:21" x14ac:dyDescent="0.2">
      <c r="A27" s="329" t="str">
        <f>name!D22</f>
        <v>62 Leisure, travel and related personal service occupations</v>
      </c>
      <c r="B27" s="330">
        <v>11.69097072625579</v>
      </c>
      <c r="C27" s="330">
        <v>4.9164757437964264</v>
      </c>
      <c r="D27" s="330">
        <f t="shared" si="0"/>
        <v>16.607446470052217</v>
      </c>
      <c r="E27" s="331"/>
      <c r="F27" s="330">
        <v>11.39840274130232</v>
      </c>
      <c r="G27" s="330">
        <v>4.7951273666122605</v>
      </c>
      <c r="H27" s="330">
        <f t="shared" si="1"/>
        <v>16.193530107914579</v>
      </c>
      <c r="I27" s="331"/>
      <c r="J27" s="330">
        <v>10.089753687311854</v>
      </c>
      <c r="K27" s="330">
        <v>5.3160048286607937</v>
      </c>
      <c r="L27" s="330">
        <f t="shared" si="2"/>
        <v>15.405758515972646</v>
      </c>
      <c r="M27" s="236"/>
      <c r="N27" s="328">
        <f t="shared" si="3"/>
        <v>-0.50558909186776413</v>
      </c>
      <c r="O27" s="328">
        <f t="shared" si="4"/>
        <v>-0.8097226922536005</v>
      </c>
      <c r="P27" s="327"/>
      <c r="Q27" s="328">
        <f t="shared" si="5"/>
        <v>-0.49858673401490528</v>
      </c>
      <c r="R27" s="328">
        <f t="shared" si="6"/>
        <v>0.68984708370602998</v>
      </c>
      <c r="S27" s="327"/>
      <c r="T27" s="328">
        <f t="shared" si="7"/>
        <v>-0.50351590536468205</v>
      </c>
      <c r="U27" s="328">
        <f t="shared" si="8"/>
        <v>-0.33191738083648836</v>
      </c>
    </row>
    <row r="28" spans="1:21" x14ac:dyDescent="0.2">
      <c r="A28" s="329" t="str">
        <f>name!D23</f>
        <v>63 Community and civil enforcement occupations</v>
      </c>
      <c r="B28" s="330">
        <v>0.15697414872576618</v>
      </c>
      <c r="C28" s="330">
        <v>0.51421129335432358</v>
      </c>
      <c r="D28" s="330">
        <f t="shared" si="0"/>
        <v>0.67118544208008979</v>
      </c>
      <c r="E28" s="331"/>
      <c r="F28" s="330">
        <v>0.15407050921490584</v>
      </c>
      <c r="G28" s="330">
        <v>0.51663860947286477</v>
      </c>
      <c r="H28" s="330">
        <f t="shared" si="1"/>
        <v>0.67070911868777061</v>
      </c>
      <c r="I28" s="331"/>
      <c r="J28" s="330">
        <v>0.20822419691647553</v>
      </c>
      <c r="K28" s="330">
        <v>0.32300231040003829</v>
      </c>
      <c r="L28" s="330">
        <f>SUM(J28:K28)</f>
        <v>0.53122650731651389</v>
      </c>
      <c r="M28" s="236"/>
      <c r="N28" s="328">
        <f t="shared" si="3"/>
        <v>-0.37271935696699954</v>
      </c>
      <c r="O28" s="328">
        <f t="shared" si="4"/>
        <v>2.0283300807959481</v>
      </c>
      <c r="P28" s="327"/>
      <c r="Q28" s="328">
        <f t="shared" si="5"/>
        <v>9.4231529502475375E-2</v>
      </c>
      <c r="R28" s="328">
        <f t="shared" si="6"/>
        <v>-3.0827123573458959</v>
      </c>
      <c r="S28" s="327"/>
      <c r="T28" s="328">
        <f t="shared" si="7"/>
        <v>-1.4197526761861035E-2</v>
      </c>
      <c r="U28" s="328">
        <f t="shared" si="8"/>
        <v>-1.5422964948294648</v>
      </c>
    </row>
    <row r="29" spans="1:21" x14ac:dyDescent="0.2">
      <c r="A29" s="329" t="str">
        <f>name!D24</f>
        <v>71 Sales occupations</v>
      </c>
      <c r="B29" s="330">
        <v>22.925671312429756</v>
      </c>
      <c r="C29" s="330">
        <v>17.155977444409171</v>
      </c>
      <c r="D29" s="330">
        <f t="shared" si="0"/>
        <v>40.081648756838931</v>
      </c>
      <c r="E29" s="331"/>
      <c r="F29" s="330">
        <v>20.440353668830419</v>
      </c>
      <c r="G29" s="330">
        <v>16.540198742890578</v>
      </c>
      <c r="H29" s="330">
        <f t="shared" si="1"/>
        <v>36.980552411720993</v>
      </c>
      <c r="I29" s="331"/>
      <c r="J29" s="330">
        <v>19.003481743285615</v>
      </c>
      <c r="K29" s="330">
        <v>16.772105105852308</v>
      </c>
      <c r="L29" s="330">
        <f t="shared" si="2"/>
        <v>35.775586849137923</v>
      </c>
      <c r="M29" s="236"/>
      <c r="N29" s="328">
        <f t="shared" si="3"/>
        <v>-2.2687915522015323</v>
      </c>
      <c r="O29" s="328">
        <f t="shared" si="4"/>
        <v>-0.48474699730459703</v>
      </c>
      <c r="P29" s="327"/>
      <c r="Q29" s="328">
        <f t="shared" si="5"/>
        <v>-0.72839319421990067</v>
      </c>
      <c r="R29" s="328">
        <f t="shared" si="6"/>
        <v>9.2865697622324106E-2</v>
      </c>
      <c r="S29" s="327"/>
      <c r="T29" s="328">
        <f t="shared" si="7"/>
        <v>-1.597628904569659</v>
      </c>
      <c r="U29" s="328">
        <f t="shared" si="8"/>
        <v>-0.22059921996191445</v>
      </c>
    </row>
    <row r="30" spans="1:21" x14ac:dyDescent="0.2">
      <c r="A30" s="329" t="str">
        <f>name!D25</f>
        <v>72 Customer service occupations</v>
      </c>
      <c r="B30" s="330">
        <v>6.4559905942316416</v>
      </c>
      <c r="C30" s="330">
        <v>3.5770368381309736</v>
      </c>
      <c r="D30" s="330">
        <f t="shared" si="0"/>
        <v>10.033027432362616</v>
      </c>
      <c r="E30" s="331"/>
      <c r="F30" s="330">
        <v>6.8414353141281632</v>
      </c>
      <c r="G30" s="330">
        <v>3.5920319812551367</v>
      </c>
      <c r="H30" s="330">
        <f t="shared" si="1"/>
        <v>10.4334672953833</v>
      </c>
      <c r="I30" s="331"/>
      <c r="J30" s="330">
        <v>7.5580511505959436</v>
      </c>
      <c r="K30" s="330">
        <v>5.2669108950694303</v>
      </c>
      <c r="L30" s="330">
        <f t="shared" si="2"/>
        <v>12.824962045665373</v>
      </c>
      <c r="M30" s="236"/>
      <c r="N30" s="328">
        <f t="shared" si="3"/>
        <v>1.166533077946541</v>
      </c>
      <c r="O30" s="328">
        <f t="shared" si="4"/>
        <v>0.66631554864973186</v>
      </c>
      <c r="P30" s="327"/>
      <c r="Q30" s="328">
        <f t="shared" si="5"/>
        <v>8.370091033957916E-2</v>
      </c>
      <c r="R30" s="328">
        <f t="shared" si="6"/>
        <v>2.5843360067316912</v>
      </c>
      <c r="S30" s="327"/>
      <c r="T30" s="328">
        <f t="shared" si="7"/>
        <v>0.78579638998828027</v>
      </c>
      <c r="U30" s="328">
        <f t="shared" si="8"/>
        <v>1.3853400090671375</v>
      </c>
    </row>
    <row r="31" spans="1:21" x14ac:dyDescent="0.2">
      <c r="A31" s="329" t="str">
        <f>name!D26</f>
        <v>81 Process, plant and machine operatives</v>
      </c>
      <c r="B31" s="330">
        <v>1.5016137433072756</v>
      </c>
      <c r="C31" s="330">
        <v>7.5354791022133272</v>
      </c>
      <c r="D31" s="330">
        <f t="shared" si="0"/>
        <v>9.0370928455206023</v>
      </c>
      <c r="E31" s="331"/>
      <c r="F31" s="330">
        <v>1.3182152968560681</v>
      </c>
      <c r="G31" s="330">
        <v>6.7858214870932567</v>
      </c>
      <c r="H31" s="330">
        <f t="shared" si="1"/>
        <v>8.1040367839493257</v>
      </c>
      <c r="I31" s="331"/>
      <c r="J31" s="330">
        <v>1.5517598604999354</v>
      </c>
      <c r="K31" s="330">
        <v>6.8965970371632315</v>
      </c>
      <c r="L31" s="330">
        <f t="shared" si="2"/>
        <v>8.4483568976631673</v>
      </c>
      <c r="M31" s="236"/>
      <c r="N31" s="328">
        <f t="shared" si="3"/>
        <v>-2.5715883301915654</v>
      </c>
      <c r="O31" s="328">
        <f t="shared" si="4"/>
        <v>1.0933397934075773</v>
      </c>
      <c r="P31" s="327"/>
      <c r="Q31" s="328">
        <f t="shared" si="5"/>
        <v>-2.0739330325583172</v>
      </c>
      <c r="R31" s="328">
        <f t="shared" si="6"/>
        <v>0.10800993523054636</v>
      </c>
      <c r="S31" s="327"/>
      <c r="T31" s="328">
        <f t="shared" si="7"/>
        <v>-2.1559249932210811</v>
      </c>
      <c r="U31" s="328">
        <f t="shared" si="8"/>
        <v>0.27778288069171264</v>
      </c>
    </row>
    <row r="32" spans="1:21" x14ac:dyDescent="0.2">
      <c r="A32" s="329" t="str">
        <f>name!D27</f>
        <v>82 Transport and mobile machine drivers and operatives</v>
      </c>
      <c r="B32" s="330">
        <v>1.8111233903657677</v>
      </c>
      <c r="C32" s="330">
        <v>16.583074875280204</v>
      </c>
      <c r="D32" s="330">
        <f t="shared" si="0"/>
        <v>18.394198265645972</v>
      </c>
      <c r="E32" s="331"/>
      <c r="F32" s="330">
        <v>1.5036659553773197</v>
      </c>
      <c r="G32" s="330">
        <v>15.288439492379492</v>
      </c>
      <c r="H32" s="330">
        <f t="shared" si="1"/>
        <v>16.792105447756811</v>
      </c>
      <c r="I32" s="331"/>
      <c r="J32" s="330">
        <v>2.2108374409798501</v>
      </c>
      <c r="K32" s="330">
        <v>14.670481157535001</v>
      </c>
      <c r="L32" s="330">
        <f t="shared" si="2"/>
        <v>16.881318598514852</v>
      </c>
      <c r="M32" s="236"/>
      <c r="N32" s="328">
        <f t="shared" si="3"/>
        <v>-3.6524522314175467</v>
      </c>
      <c r="O32" s="328">
        <f t="shared" si="4"/>
        <v>2.6030717420514771</v>
      </c>
      <c r="P32" s="327"/>
      <c r="Q32" s="328">
        <f t="shared" si="5"/>
        <v>-1.6125693187549528</v>
      </c>
      <c r="R32" s="328">
        <f t="shared" si="6"/>
        <v>-0.27468580430007883</v>
      </c>
      <c r="S32" s="327"/>
      <c r="T32" s="328">
        <f t="shared" si="7"/>
        <v>-1.8060212030205358</v>
      </c>
      <c r="U32" s="328">
        <f t="shared" si="8"/>
        <v>3.5331173333075228E-2</v>
      </c>
    </row>
    <row r="33" spans="1:21" x14ac:dyDescent="0.2">
      <c r="A33" s="329" t="str">
        <f>name!D28</f>
        <v>91 Elementary trades and related occupations</v>
      </c>
      <c r="B33" s="330">
        <v>1.5470723594179017</v>
      </c>
      <c r="C33" s="330">
        <v>6.586573462935271</v>
      </c>
      <c r="D33" s="330">
        <f t="shared" si="0"/>
        <v>8.1336458223531736</v>
      </c>
      <c r="E33" s="331"/>
      <c r="F33" s="330">
        <v>1.0514946457261543</v>
      </c>
      <c r="G33" s="330">
        <v>5.4421427408215051</v>
      </c>
      <c r="H33" s="330">
        <f t="shared" si="1"/>
        <v>6.4936373865476593</v>
      </c>
      <c r="I33" s="331"/>
      <c r="J33" s="330">
        <v>5.3090577215021844</v>
      </c>
      <c r="K33" s="330">
        <v>8.2863787819273558</v>
      </c>
      <c r="L33" s="330">
        <f t="shared" si="2"/>
        <v>13.595436503429539</v>
      </c>
      <c r="M33" s="236"/>
      <c r="N33" s="328">
        <f t="shared" si="3"/>
        <v>-7.4323395080505561</v>
      </c>
      <c r="O33" s="328">
        <f t="shared" si="4"/>
        <v>11.398846044861433</v>
      </c>
      <c r="P33" s="327"/>
      <c r="Q33" s="328">
        <f t="shared" si="5"/>
        <v>-3.7452705359330762</v>
      </c>
      <c r="R33" s="328">
        <f t="shared" si="6"/>
        <v>2.8425863930811479</v>
      </c>
      <c r="S33" s="327"/>
      <c r="T33" s="328">
        <f t="shared" si="7"/>
        <v>-4.4038162782499723</v>
      </c>
      <c r="U33" s="328">
        <f t="shared" si="8"/>
        <v>5.0494238497861277</v>
      </c>
    </row>
    <row r="34" spans="1:21" x14ac:dyDescent="0.2">
      <c r="A34" s="329" t="str">
        <f>name!D29</f>
        <v>92 Elementary administration and service occupations</v>
      </c>
      <c r="B34" s="330">
        <v>33.733578040801397</v>
      </c>
      <c r="C34" s="330">
        <v>30.139025292369073</v>
      </c>
      <c r="D34" s="330">
        <f t="shared" ref="D34" si="9">SUM(B34:C34)</f>
        <v>63.872603333170474</v>
      </c>
      <c r="E34" s="331"/>
      <c r="F34" s="330">
        <v>30.432285356270917</v>
      </c>
      <c r="G34" s="330">
        <v>26.695640973685414</v>
      </c>
      <c r="H34" s="330">
        <f t="shared" ref="H34" si="10">SUM(F34:G34)</f>
        <v>57.127926329956331</v>
      </c>
      <c r="I34" s="331"/>
      <c r="J34" s="330">
        <v>24.239699194247137</v>
      </c>
      <c r="K34" s="330">
        <v>23.610038554272197</v>
      </c>
      <c r="L34" s="330">
        <f t="shared" ref="L34" si="11">SUM(J34:K34)</f>
        <v>47.849737748519331</v>
      </c>
      <c r="M34" s="236"/>
      <c r="N34" s="328">
        <f t="shared" si="3"/>
        <v>-2.0387243496031604</v>
      </c>
      <c r="O34" s="328">
        <f t="shared" si="4"/>
        <v>-1.5053040452278399</v>
      </c>
      <c r="P34" s="327"/>
      <c r="Q34" s="328">
        <f t="shared" si="5"/>
        <v>-2.397210509727421</v>
      </c>
      <c r="R34" s="328">
        <f t="shared" si="6"/>
        <v>-0.8155119022856816</v>
      </c>
      <c r="S34" s="327"/>
      <c r="T34" s="328">
        <f t="shared" si="7"/>
        <v>-2.2072253378333517</v>
      </c>
      <c r="U34" s="328">
        <f t="shared" si="8"/>
        <v>-1.1745637553162047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317.59849346675168</v>
      </c>
      <c r="C36" s="333">
        <f t="shared" ref="C36:D36" si="12">SUM(C9:C34)</f>
        <v>338.10750653324857</v>
      </c>
      <c r="D36" s="333">
        <f t="shared" si="12"/>
        <v>655.70600000000002</v>
      </c>
      <c r="E36" s="333"/>
      <c r="F36" s="333">
        <f>SUM(F9:F34)</f>
        <v>333.88127220902339</v>
      </c>
      <c r="G36" s="333">
        <f t="shared" ref="G36:H36" si="13">SUM(G9:G34)</f>
        <v>338.45272779097672</v>
      </c>
      <c r="H36" s="333">
        <f t="shared" si="13"/>
        <v>672.33400000000017</v>
      </c>
      <c r="I36" s="333"/>
      <c r="J36" s="333">
        <f>SUM(J9:J34)</f>
        <v>355.32927961081776</v>
      </c>
      <c r="K36" s="333">
        <f t="shared" ref="K36:L36" si="14">SUM(K9:K34)</f>
        <v>363.430720389182</v>
      </c>
      <c r="L36" s="333">
        <f t="shared" si="14"/>
        <v>718.76</v>
      </c>
      <c r="M36" s="258"/>
      <c r="N36" s="334">
        <f t="shared" si="3"/>
        <v>1.0049656298734222</v>
      </c>
      <c r="O36" s="334">
        <f>IF(F36&gt;0,(EXP(LN(J36/F36)/($J$6-$F$6))-1)*100,0)</f>
        <v>0.41592558224827769</v>
      </c>
      <c r="P36" s="335"/>
      <c r="Q36" s="334">
        <f t="shared" ref="Q36" si="15">IF(C36&gt;0,(EXP(LN(G36/C36)/($F$6-$B$6))-1)*100,0)</f>
        <v>2.0412463107266632E-2</v>
      </c>
      <c r="R36" s="334">
        <f t="shared" ref="R36" si="16">IF(G36&gt;0,(EXP(LN(K36/G36)/($J$6-$F$6))-1)*100,0)</f>
        <v>0.4758235140300382</v>
      </c>
      <c r="S36" s="335"/>
      <c r="T36" s="334">
        <f t="shared" ref="T36" si="17">IF(D36&gt;0,(EXP(LN(H36/D36)/($F$6-$B$6))-1)*100,0)</f>
        <v>0.50211083468565398</v>
      </c>
      <c r="U36" s="334">
        <f t="shared" ref="U36" si="18">IF(H36&gt;0,(EXP(LN(L36/H36)/($J$6-$F$6))-1)*100,0)</f>
        <v>0.44614068541453111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Enterprise M3 LEP (including all of Surrey)</v>
      </c>
      <c r="Q1" s="19" t="str">
        <f>CONCATENATE("Occupation Table 5.1  Males: Employment Change by Status (SOC 2020), ",B$5,"-",L$5,", ",Info!B5)</f>
        <v>Occupation Table 5.1  Males: Employment Change by Status (SOC 2020), 2015-2035, Enterprise M3 LEP (including all of Surrey)</v>
      </c>
      <c r="AG1" s="19" t="str">
        <f>CONCATENATE("Occupation Table 5.2  Females: Employment Change by Status (SOC 2020), ",R$5,"-",AB$5,", ",Info!B5)</f>
        <v>Occupation Table 5.2  Females: Employment Change by Status (SOC 2020), 2015-2035, Enterprise M3 LEP (including all of Surrey)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53.896471521742349</v>
      </c>
      <c r="C8" s="11">
        <v>8.1863702420479676</v>
      </c>
      <c r="D8" s="11">
        <v>13.143947189965028</v>
      </c>
      <c r="E8" s="11">
        <f>SUM(B8:D8)</f>
        <v>75.226788953755346</v>
      </c>
      <c r="F8" s="11"/>
      <c r="G8" s="11">
        <v>58.244280692659849</v>
      </c>
      <c r="H8" s="11">
        <v>12.343093195465453</v>
      </c>
      <c r="I8" s="11">
        <v>13.888297918601067</v>
      </c>
      <c r="J8" s="11">
        <f>SUM(G8:I8)</f>
        <v>84.475671806726368</v>
      </c>
      <c r="K8" s="11"/>
      <c r="L8" s="11">
        <v>57.684806506450265</v>
      </c>
      <c r="M8" s="11">
        <v>15.145620540561122</v>
      </c>
      <c r="N8" s="11">
        <v>15.969609851164472</v>
      </c>
      <c r="O8" s="11">
        <f>SUM(L8:N8)</f>
        <v>88.800036898175861</v>
      </c>
      <c r="Q8" s="10" t="str">
        <f>name!E4</f>
        <v>Managers, directors and senior officials</v>
      </c>
      <c r="R8" s="11">
        <v>37.319312066217741</v>
      </c>
      <c r="S8" s="11">
        <v>2.8059534100541708</v>
      </c>
      <c r="T8" s="11">
        <v>8.5152105666354601</v>
      </c>
      <c r="U8" s="11">
        <f>SUM(R8:T8)</f>
        <v>48.640476042907373</v>
      </c>
      <c r="V8" s="11"/>
      <c r="W8" s="11">
        <v>39.082419204293167</v>
      </c>
      <c r="X8" s="11">
        <v>4.2799755375699071</v>
      </c>
      <c r="Y8" s="11">
        <v>8.6173697826391553</v>
      </c>
      <c r="Z8" s="11">
        <f>SUM(W8:Y8)</f>
        <v>51.97976452450223</v>
      </c>
      <c r="AA8" s="11"/>
      <c r="AB8" s="11">
        <v>37.235401133368107</v>
      </c>
      <c r="AC8" s="11">
        <v>4.5159425394199415</v>
      </c>
      <c r="AD8" s="11">
        <v>10.143497510093392</v>
      </c>
      <c r="AE8" s="11">
        <f>SUM(AB8:AD8)</f>
        <v>51.894841182881436</v>
      </c>
      <c r="AG8" s="10" t="str">
        <f>name!E4</f>
        <v>Managers, directors and senior officials</v>
      </c>
      <c r="AH8" s="11">
        <v>16.577159455524619</v>
      </c>
      <c r="AI8" s="11">
        <v>5.3804168319937968</v>
      </c>
      <c r="AJ8" s="11">
        <v>4.6287366233295657</v>
      </c>
      <c r="AK8" s="11">
        <f>SUM(AH8:AJ8)</f>
        <v>26.58631291084798</v>
      </c>
      <c r="AL8" s="11"/>
      <c r="AM8" s="11">
        <v>19.161861488366718</v>
      </c>
      <c r="AN8" s="11">
        <v>8.0631176578955515</v>
      </c>
      <c r="AO8" s="11">
        <v>5.2709281359619107</v>
      </c>
      <c r="AP8" s="11">
        <f>SUM(AM8:AO8)</f>
        <v>32.495907282224181</v>
      </c>
      <c r="AQ8" s="11"/>
      <c r="AR8" s="11">
        <v>20.449405373082147</v>
      </c>
      <c r="AS8" s="11">
        <v>10.629678001141178</v>
      </c>
      <c r="AT8" s="11">
        <v>5.8261123410710844</v>
      </c>
      <c r="AU8" s="11">
        <f>SUM(AR8:AT8)</f>
        <v>36.905195715294411</v>
      </c>
    </row>
    <row r="9" spans="1:47" x14ac:dyDescent="0.2">
      <c r="A9" t="str">
        <f>name!E5</f>
        <v>Professional occupations</v>
      </c>
      <c r="B9" s="11">
        <v>97.786963930401257</v>
      </c>
      <c r="C9" s="11">
        <v>24.45159711638583</v>
      </c>
      <c r="D9" s="11">
        <v>21.487782378506871</v>
      </c>
      <c r="E9" s="11">
        <f t="shared" ref="E9:E18" si="0">SUM(B9:D9)</f>
        <v>143.72634342529395</v>
      </c>
      <c r="F9" s="11"/>
      <c r="G9" s="11">
        <v>114.5413540281844</v>
      </c>
      <c r="H9" s="11">
        <v>31.839438988533082</v>
      </c>
      <c r="I9" s="11">
        <v>20.968748216580114</v>
      </c>
      <c r="J9" s="11">
        <f t="shared" ref="J9:J16" si="1">SUM(G9:I9)</f>
        <v>167.3495412332976</v>
      </c>
      <c r="K9" s="11"/>
      <c r="L9" s="11">
        <v>138.56606523940945</v>
      </c>
      <c r="M9" s="11">
        <v>37.131046594153432</v>
      </c>
      <c r="N9" s="11">
        <v>21.472364501440897</v>
      </c>
      <c r="O9" s="11">
        <f t="shared" ref="O9:O16" si="2">SUM(L9:N9)</f>
        <v>197.16947633500376</v>
      </c>
      <c r="Q9" s="10" t="str">
        <f>name!E5</f>
        <v>Professional occupations</v>
      </c>
      <c r="R9" s="11">
        <v>59.617803289467162</v>
      </c>
      <c r="S9" s="11">
        <v>5.0853385858862588</v>
      </c>
      <c r="T9" s="11">
        <v>13.062448010479093</v>
      </c>
      <c r="U9" s="11">
        <f t="shared" ref="U9:U16" si="3">SUM(R9:T9)</f>
        <v>77.765589885832512</v>
      </c>
      <c r="V9" s="11"/>
      <c r="W9" s="11">
        <v>67.419114904358906</v>
      </c>
      <c r="X9" s="11">
        <v>8.048587250970435</v>
      </c>
      <c r="Y9" s="11">
        <v>11.371204362939396</v>
      </c>
      <c r="Z9" s="11">
        <f t="shared" ref="Z9:Z16" si="4">SUM(W9:Y9)</f>
        <v>86.838906518268729</v>
      </c>
      <c r="AA9" s="11"/>
      <c r="AB9" s="11">
        <v>82.768457710406125</v>
      </c>
      <c r="AC9" s="11">
        <v>11.231946391540662</v>
      </c>
      <c r="AD9" s="11">
        <v>10.67435112738792</v>
      </c>
      <c r="AE9" s="11">
        <f t="shared" ref="AE9:AE16" si="5">SUM(AB9:AD9)</f>
        <v>104.67475522933471</v>
      </c>
      <c r="AG9" s="10" t="str">
        <f>name!E5</f>
        <v>Professional occupations</v>
      </c>
      <c r="AH9" s="11">
        <v>38.169160640934074</v>
      </c>
      <c r="AI9" s="11">
        <v>19.366258530499575</v>
      </c>
      <c r="AJ9" s="11">
        <v>8.4253343680277677</v>
      </c>
      <c r="AK9" s="11">
        <f t="shared" ref="AK9:AK18" si="6">SUM(AH9:AJ9)</f>
        <v>65.960753539461408</v>
      </c>
      <c r="AL9" s="11"/>
      <c r="AM9" s="11">
        <v>47.122239123825501</v>
      </c>
      <c r="AN9" s="11">
        <v>23.79085173756264</v>
      </c>
      <c r="AO9" s="11">
        <v>9.5975438536407154</v>
      </c>
      <c r="AP9" s="11">
        <f t="shared" ref="AP9:AP18" si="7">SUM(AM9:AO9)</f>
        <v>80.510634715028857</v>
      </c>
      <c r="AQ9" s="11"/>
      <c r="AR9" s="11">
        <v>55.797607529003336</v>
      </c>
      <c r="AS9" s="11">
        <v>25.899100202612765</v>
      </c>
      <c r="AT9" s="11">
        <v>10.798013374052964</v>
      </c>
      <c r="AU9" s="11">
        <f t="shared" ref="AU9:AU18" si="8">SUM(AR9:AT9)</f>
        <v>92.494721105669072</v>
      </c>
    </row>
    <row r="10" spans="1:47" x14ac:dyDescent="0.2">
      <c r="A10" t="str">
        <f>name!E6</f>
        <v>Associate professional occupations</v>
      </c>
      <c r="B10" s="11">
        <v>56.994844121862883</v>
      </c>
      <c r="C10" s="11">
        <v>15.493800272437039</v>
      </c>
      <c r="D10" s="11">
        <v>18.065413103436857</v>
      </c>
      <c r="E10" s="11">
        <f t="shared" si="0"/>
        <v>90.554057497736778</v>
      </c>
      <c r="F10" s="11"/>
      <c r="G10" s="11">
        <v>62.231868675629379</v>
      </c>
      <c r="H10" s="11">
        <v>18.418071729637276</v>
      </c>
      <c r="I10" s="11">
        <v>16.569237706316443</v>
      </c>
      <c r="J10" s="11">
        <f t="shared" si="1"/>
        <v>97.219178111583091</v>
      </c>
      <c r="K10" s="11"/>
      <c r="L10" s="11">
        <v>69.437126953432141</v>
      </c>
      <c r="M10" s="11">
        <v>22.230905952281315</v>
      </c>
      <c r="N10" s="11">
        <v>18.129309048240263</v>
      </c>
      <c r="O10" s="11">
        <f t="shared" si="2"/>
        <v>109.79734195395372</v>
      </c>
      <c r="Q10" s="10" t="str">
        <f>name!E6</f>
        <v>Associate professional occupations</v>
      </c>
      <c r="R10" s="11">
        <v>35.562694348085863</v>
      </c>
      <c r="S10" s="11">
        <v>4.257553369382995</v>
      </c>
      <c r="T10" s="11">
        <v>8.6123430115875514</v>
      </c>
      <c r="U10" s="11">
        <f t="shared" si="3"/>
        <v>48.432590729056415</v>
      </c>
      <c r="V10" s="11"/>
      <c r="W10" s="11">
        <v>37.16789574659294</v>
      </c>
      <c r="X10" s="11">
        <v>5.6718000848799122</v>
      </c>
      <c r="Y10" s="11">
        <v>7.1066237697763182</v>
      </c>
      <c r="Z10" s="11">
        <f t="shared" si="4"/>
        <v>49.946319601249172</v>
      </c>
      <c r="AA10" s="11"/>
      <c r="AB10" s="11">
        <v>36.298381524505061</v>
      </c>
      <c r="AC10" s="11">
        <v>6.0570091032985198</v>
      </c>
      <c r="AD10" s="11">
        <v>7.9792448727249194</v>
      </c>
      <c r="AE10" s="11">
        <f t="shared" si="5"/>
        <v>50.334635500528499</v>
      </c>
      <c r="AG10" s="10" t="str">
        <f>name!E6</f>
        <v>Associate professional occupations</v>
      </c>
      <c r="AH10" s="11">
        <v>21.432149773776999</v>
      </c>
      <c r="AI10" s="11">
        <v>11.236246903054045</v>
      </c>
      <c r="AJ10" s="11">
        <v>9.4530700918493071</v>
      </c>
      <c r="AK10" s="11">
        <f t="shared" si="6"/>
        <v>42.121466768680349</v>
      </c>
      <c r="AL10" s="11"/>
      <c r="AM10" s="11">
        <v>25.063972929036471</v>
      </c>
      <c r="AN10" s="11">
        <v>12.746271644757359</v>
      </c>
      <c r="AO10" s="11">
        <v>9.4626139365401247</v>
      </c>
      <c r="AP10" s="11">
        <f t="shared" si="7"/>
        <v>47.272858510333954</v>
      </c>
      <c r="AQ10" s="11"/>
      <c r="AR10" s="11">
        <v>33.138745428927095</v>
      </c>
      <c r="AS10" s="11">
        <v>16.173896848982789</v>
      </c>
      <c r="AT10" s="11">
        <v>10.150064175515331</v>
      </c>
      <c r="AU10" s="11">
        <f t="shared" si="8"/>
        <v>59.46270645342522</v>
      </c>
    </row>
    <row r="11" spans="1:47" x14ac:dyDescent="0.2">
      <c r="A11" t="str">
        <f>name!E7</f>
        <v>Administrative and secretarial occupations</v>
      </c>
      <c r="B11" s="11">
        <v>38.84504623054049</v>
      </c>
      <c r="C11" s="11">
        <v>29.542873963141727</v>
      </c>
      <c r="D11" s="11">
        <v>4.4200419738108243</v>
      </c>
      <c r="E11" s="11">
        <f t="shared" si="0"/>
        <v>72.807962167493045</v>
      </c>
      <c r="F11" s="11"/>
      <c r="G11" s="11">
        <v>36.857057760297906</v>
      </c>
      <c r="H11" s="11">
        <v>28.573980472917249</v>
      </c>
      <c r="I11" s="11">
        <v>3.7332187571622191</v>
      </c>
      <c r="J11" s="11">
        <f t="shared" si="1"/>
        <v>69.164256990377382</v>
      </c>
      <c r="K11" s="11"/>
      <c r="L11" s="11">
        <v>34.261428185270667</v>
      </c>
      <c r="M11" s="11">
        <v>24.400335159051828</v>
      </c>
      <c r="N11" s="11">
        <v>3.9497311017273682</v>
      </c>
      <c r="O11" s="11">
        <f t="shared" si="2"/>
        <v>62.611494446049861</v>
      </c>
      <c r="Q11" s="10" t="str">
        <f>name!E7</f>
        <v>Administrative and secretarial occupations</v>
      </c>
      <c r="R11" s="11">
        <v>10.859177913473712</v>
      </c>
      <c r="S11" s="11">
        <v>2.7873391361485238</v>
      </c>
      <c r="T11" s="11">
        <v>1.1518658136688478</v>
      </c>
      <c r="U11" s="11">
        <f t="shared" si="3"/>
        <v>14.798382863291085</v>
      </c>
      <c r="V11" s="11"/>
      <c r="W11" s="11">
        <v>11.007605067113152</v>
      </c>
      <c r="X11" s="11">
        <v>3.3569176522698219</v>
      </c>
      <c r="Y11" s="11">
        <v>0.8579701765033737</v>
      </c>
      <c r="Z11" s="11">
        <f t="shared" si="4"/>
        <v>15.222492895886347</v>
      </c>
      <c r="AA11" s="11"/>
      <c r="AB11" s="11">
        <v>12.898433604247632</v>
      </c>
      <c r="AC11" s="11">
        <v>2.8147435610392675</v>
      </c>
      <c r="AD11" s="11">
        <v>1.198731414397469</v>
      </c>
      <c r="AE11" s="11">
        <f t="shared" si="5"/>
        <v>16.911908579684368</v>
      </c>
      <c r="AG11" s="10" t="str">
        <f>name!E7</f>
        <v>Administrative and secretarial occupations</v>
      </c>
      <c r="AH11" s="11">
        <v>27.985868317066771</v>
      </c>
      <c r="AI11" s="11">
        <v>26.755534826993202</v>
      </c>
      <c r="AJ11" s="11">
        <v>3.2681761601419757</v>
      </c>
      <c r="AK11" s="11">
        <f t="shared" si="6"/>
        <v>58.009579304201949</v>
      </c>
      <c r="AL11" s="11"/>
      <c r="AM11" s="11">
        <v>25.849452693184759</v>
      </c>
      <c r="AN11" s="11">
        <v>25.217062820647421</v>
      </c>
      <c r="AO11" s="11">
        <v>2.875248580658845</v>
      </c>
      <c r="AP11" s="11">
        <f t="shared" si="7"/>
        <v>53.941764094491027</v>
      </c>
      <c r="AQ11" s="11"/>
      <c r="AR11" s="11">
        <v>21.362994581023042</v>
      </c>
      <c r="AS11" s="11">
        <v>21.585591598012542</v>
      </c>
      <c r="AT11" s="11">
        <v>2.7509996873299016</v>
      </c>
      <c r="AU11" s="11">
        <f t="shared" si="8"/>
        <v>45.699585866365489</v>
      </c>
    </row>
    <row r="12" spans="1:47" x14ac:dyDescent="0.2">
      <c r="A12" t="str">
        <f>name!E8</f>
        <v>Skilled trades occupations</v>
      </c>
      <c r="B12" s="11">
        <v>33.456606883108122</v>
      </c>
      <c r="C12" s="11">
        <v>5.9900902249229961</v>
      </c>
      <c r="D12" s="11">
        <v>20.534179991391447</v>
      </c>
      <c r="E12" s="11">
        <f t="shared" si="0"/>
        <v>59.980877099422564</v>
      </c>
      <c r="F12" s="11"/>
      <c r="G12" s="11">
        <v>27.821512734951082</v>
      </c>
      <c r="H12" s="11">
        <v>5.3333532159701793</v>
      </c>
      <c r="I12" s="11">
        <v>19.975772382188445</v>
      </c>
      <c r="J12" s="11">
        <f t="shared" si="1"/>
        <v>53.130638333109708</v>
      </c>
      <c r="K12" s="11"/>
      <c r="L12" s="11">
        <v>24.74990798137738</v>
      </c>
      <c r="M12" s="11">
        <v>7.2543938004524442</v>
      </c>
      <c r="N12" s="11">
        <v>23.748787404989194</v>
      </c>
      <c r="O12" s="11">
        <f t="shared" si="2"/>
        <v>55.753089186819018</v>
      </c>
      <c r="Q12" s="10" t="str">
        <f>name!E8</f>
        <v>Skilled trades occupations</v>
      </c>
      <c r="R12" s="11">
        <v>30.459863714395944</v>
      </c>
      <c r="S12" s="11">
        <v>3.6972051864812139</v>
      </c>
      <c r="T12" s="11">
        <v>18.398244063824507</v>
      </c>
      <c r="U12" s="11">
        <f t="shared" si="3"/>
        <v>52.555312964701663</v>
      </c>
      <c r="V12" s="11"/>
      <c r="W12" s="11">
        <v>24.877356590023652</v>
      </c>
      <c r="X12" s="11">
        <v>3.1320874916677974</v>
      </c>
      <c r="Y12" s="11">
        <v>17.70654652228972</v>
      </c>
      <c r="Z12" s="11">
        <f t="shared" si="4"/>
        <v>45.715990603981169</v>
      </c>
      <c r="AA12" s="11"/>
      <c r="AB12" s="11">
        <v>20.922019296909916</v>
      </c>
      <c r="AC12" s="11">
        <v>4.2331281417004432</v>
      </c>
      <c r="AD12" s="11">
        <v>20.725988707764422</v>
      </c>
      <c r="AE12" s="11">
        <f t="shared" si="5"/>
        <v>45.881136146374786</v>
      </c>
      <c r="AG12" s="10" t="str">
        <f>name!E8</f>
        <v>Skilled trades occupations</v>
      </c>
      <c r="AH12" s="11">
        <v>2.9967431687121526</v>
      </c>
      <c r="AI12" s="11">
        <v>2.2928850384417796</v>
      </c>
      <c r="AJ12" s="11">
        <v>2.1359359275669476</v>
      </c>
      <c r="AK12" s="11">
        <f t="shared" si="6"/>
        <v>7.4255641347208794</v>
      </c>
      <c r="AL12" s="11"/>
      <c r="AM12" s="11">
        <v>2.9441561449274496</v>
      </c>
      <c r="AN12" s="11">
        <v>2.2012657243023837</v>
      </c>
      <c r="AO12" s="11">
        <v>2.2692258598987101</v>
      </c>
      <c r="AP12" s="11">
        <f t="shared" si="7"/>
        <v>7.4146477291285438</v>
      </c>
      <c r="AQ12" s="11"/>
      <c r="AR12" s="11">
        <v>3.8278886844674624</v>
      </c>
      <c r="AS12" s="11">
        <v>3.0212656587520019</v>
      </c>
      <c r="AT12" s="11">
        <v>3.0227986972247689</v>
      </c>
      <c r="AU12" s="11">
        <f t="shared" si="8"/>
        <v>9.8719530404442324</v>
      </c>
    </row>
    <row r="13" spans="1:47" x14ac:dyDescent="0.2">
      <c r="A13" t="str">
        <f>name!E9</f>
        <v>Caring, leisure and other service occupations</v>
      </c>
      <c r="B13" s="11">
        <v>29.463413572496233</v>
      </c>
      <c r="C13" s="11">
        <v>25.847608023369418</v>
      </c>
      <c r="D13" s="11">
        <v>8.5467328045410387</v>
      </c>
      <c r="E13" s="11">
        <f t="shared" si="0"/>
        <v>63.857754400406691</v>
      </c>
      <c r="F13" s="11"/>
      <c r="G13" s="11">
        <v>28.747149353889839</v>
      </c>
      <c r="H13" s="11">
        <v>27.335580402192178</v>
      </c>
      <c r="I13" s="11">
        <v>8.9802581135095387</v>
      </c>
      <c r="J13" s="11">
        <f t="shared" si="1"/>
        <v>65.062987869591552</v>
      </c>
      <c r="K13" s="11"/>
      <c r="L13" s="11">
        <v>32.334581535803004</v>
      </c>
      <c r="M13" s="11">
        <v>26.877317022230571</v>
      </c>
      <c r="N13" s="11">
        <v>10.04126397903393</v>
      </c>
      <c r="O13" s="11">
        <f t="shared" si="2"/>
        <v>69.25316253706751</v>
      </c>
      <c r="Q13" s="10" t="str">
        <f>name!E9</f>
        <v>Caring, leisure and other service occupations</v>
      </c>
      <c r="R13" s="11">
        <v>9.2973821597700592</v>
      </c>
      <c r="S13" s="11">
        <v>3.9920625884444023</v>
      </c>
      <c r="T13" s="11">
        <v>1.0485422839069394</v>
      </c>
      <c r="U13" s="11">
        <f t="shared" si="3"/>
        <v>14.337987032121401</v>
      </c>
      <c r="V13" s="11"/>
      <c r="W13" s="11">
        <v>8.8104042266600242</v>
      </c>
      <c r="X13" s="11">
        <v>4.656061537627914</v>
      </c>
      <c r="Y13" s="11">
        <v>0.93851246467585703</v>
      </c>
      <c r="Z13" s="11">
        <f t="shared" si="4"/>
        <v>14.404978228963795</v>
      </c>
      <c r="AA13" s="11"/>
      <c r="AB13" s="11">
        <v>10.556258898506135</v>
      </c>
      <c r="AC13" s="11">
        <v>6.3186326977155192</v>
      </c>
      <c r="AD13" s="11">
        <v>1.3560406223370582</v>
      </c>
      <c r="AE13" s="11">
        <f t="shared" si="5"/>
        <v>18.230932218558713</v>
      </c>
      <c r="AG13" s="10" t="str">
        <f>name!E9</f>
        <v>Caring, leisure and other service occupations</v>
      </c>
      <c r="AH13" s="11">
        <v>20.166031412726173</v>
      </c>
      <c r="AI13" s="11">
        <v>21.855545434925009</v>
      </c>
      <c r="AJ13" s="11">
        <v>7.4981905206341013</v>
      </c>
      <c r="AK13" s="11">
        <f t="shared" si="6"/>
        <v>49.519767368285287</v>
      </c>
      <c r="AL13" s="11"/>
      <c r="AM13" s="11">
        <v>19.936745127229813</v>
      </c>
      <c r="AN13" s="11">
        <v>22.679518864564251</v>
      </c>
      <c r="AO13" s="11">
        <v>8.0417456488336807</v>
      </c>
      <c r="AP13" s="11">
        <f t="shared" si="7"/>
        <v>50.658009640627746</v>
      </c>
      <c r="AQ13" s="11"/>
      <c r="AR13" s="11">
        <v>21.77832263729686</v>
      </c>
      <c r="AS13" s="11">
        <v>20.558684324515042</v>
      </c>
      <c r="AT13" s="11">
        <v>8.6852233566968717</v>
      </c>
      <c r="AU13" s="11">
        <f t="shared" si="8"/>
        <v>51.022230318508775</v>
      </c>
    </row>
    <row r="14" spans="1:47" x14ac:dyDescent="0.2">
      <c r="A14" t="str">
        <f>name!E10</f>
        <v>Sales and customer service occupations</v>
      </c>
      <c r="B14" s="11">
        <v>18.179602454393596</v>
      </c>
      <c r="C14" s="11">
        <v>28.2137339913787</v>
      </c>
      <c r="D14" s="11">
        <v>3.721339743429227</v>
      </c>
      <c r="E14" s="11">
        <f t="shared" si="0"/>
        <v>50.114676189201518</v>
      </c>
      <c r="F14" s="11"/>
      <c r="G14" s="11">
        <v>16.298663218129565</v>
      </c>
      <c r="H14" s="11">
        <v>28.731441393936883</v>
      </c>
      <c r="I14" s="11">
        <v>2.3839150950378345</v>
      </c>
      <c r="J14" s="11">
        <f t="shared" si="1"/>
        <v>47.414019707104288</v>
      </c>
      <c r="K14" s="11"/>
      <c r="L14" s="11">
        <v>16.512656470979625</v>
      </c>
      <c r="M14" s="11">
        <v>30.014735091286575</v>
      </c>
      <c r="N14" s="11">
        <v>2.0731573325370962</v>
      </c>
      <c r="O14" s="11">
        <f t="shared" si="2"/>
        <v>48.600548894803296</v>
      </c>
      <c r="Q14" s="10" t="str">
        <f>name!E10</f>
        <v>Sales and customer service occupations</v>
      </c>
      <c r="R14" s="11">
        <v>9.4020907375488001</v>
      </c>
      <c r="S14" s="11">
        <v>9.3117921582003831</v>
      </c>
      <c r="T14" s="11">
        <v>2.0191313867909439</v>
      </c>
      <c r="U14" s="11">
        <f t="shared" si="3"/>
        <v>20.733014282540125</v>
      </c>
      <c r="V14" s="11"/>
      <c r="W14" s="11">
        <v>8.5679530613923056</v>
      </c>
      <c r="X14" s="11">
        <v>10.220016983766444</v>
      </c>
      <c r="Y14" s="11">
        <v>1.3442606789869587</v>
      </c>
      <c r="Z14" s="11">
        <f t="shared" si="4"/>
        <v>20.13223072414571</v>
      </c>
      <c r="AA14" s="11"/>
      <c r="AB14" s="11">
        <v>9.3482924368995697</v>
      </c>
      <c r="AC14" s="11">
        <v>11.385458320768326</v>
      </c>
      <c r="AD14" s="11">
        <v>1.3052652432538352</v>
      </c>
      <c r="AE14" s="11">
        <f t="shared" si="5"/>
        <v>22.03901600092173</v>
      </c>
      <c r="AG14" s="10" t="str">
        <f>name!E10</f>
        <v>Sales and customer service occupations</v>
      </c>
      <c r="AH14" s="11">
        <v>8.7775117168448045</v>
      </c>
      <c r="AI14" s="11">
        <v>18.901941833178281</v>
      </c>
      <c r="AJ14" s="11">
        <v>1.7022083566382811</v>
      </c>
      <c r="AK14" s="11">
        <f t="shared" si="6"/>
        <v>29.381661906661364</v>
      </c>
      <c r="AL14" s="11"/>
      <c r="AM14" s="11">
        <v>7.7307101567372625</v>
      </c>
      <c r="AN14" s="11">
        <v>18.511424410170445</v>
      </c>
      <c r="AO14" s="11">
        <v>1.0396544160508776</v>
      </c>
      <c r="AP14" s="11">
        <f t="shared" si="7"/>
        <v>27.281788982958584</v>
      </c>
      <c r="AQ14" s="11"/>
      <c r="AR14" s="11">
        <v>7.1643640340800534</v>
      </c>
      <c r="AS14" s="11">
        <v>18.629276770518235</v>
      </c>
      <c r="AT14" s="11">
        <v>0.76789208928326214</v>
      </c>
      <c r="AU14" s="11">
        <f t="shared" si="8"/>
        <v>26.561532893881552</v>
      </c>
    </row>
    <row r="15" spans="1:47" x14ac:dyDescent="0.2">
      <c r="A15" t="str">
        <f>name!E11</f>
        <v>Process, plant and machine operatives</v>
      </c>
      <c r="B15" s="11">
        <v>18.073668736923786</v>
      </c>
      <c r="C15" s="11">
        <v>4.3603681855783458</v>
      </c>
      <c r="D15" s="11">
        <v>4.9972541886644084</v>
      </c>
      <c r="E15" s="11">
        <f t="shared" si="0"/>
        <v>27.431291111166537</v>
      </c>
      <c r="F15" s="11"/>
      <c r="G15" s="11">
        <v>14.953817718253573</v>
      </c>
      <c r="H15" s="11">
        <v>4.98197483753047</v>
      </c>
      <c r="I15" s="11">
        <v>4.9603496759220889</v>
      </c>
      <c r="J15" s="11">
        <f t="shared" si="1"/>
        <v>24.896142231706133</v>
      </c>
      <c r="K15" s="11"/>
      <c r="L15" s="11">
        <v>12.837098977693341</v>
      </c>
      <c r="M15" s="11">
        <v>6.3822038628555919</v>
      </c>
      <c r="N15" s="11">
        <v>6.1103726556290887</v>
      </c>
      <c r="O15" s="11">
        <f t="shared" si="2"/>
        <v>25.329675496178023</v>
      </c>
      <c r="Q15" s="10" t="str">
        <f>name!E11</f>
        <v>Process, plant and machine operatives</v>
      </c>
      <c r="R15" s="11">
        <v>16.554059910863458</v>
      </c>
      <c r="S15" s="11">
        <v>3.3449237192600725</v>
      </c>
      <c r="T15" s="11">
        <v>4.2195703473699746</v>
      </c>
      <c r="U15" s="11">
        <f t="shared" si="3"/>
        <v>24.118553977493505</v>
      </c>
      <c r="V15" s="11"/>
      <c r="W15" s="11">
        <v>13.782844911460284</v>
      </c>
      <c r="X15" s="11">
        <v>4.1368341325139903</v>
      </c>
      <c r="Y15" s="11">
        <v>4.1545819354984745</v>
      </c>
      <c r="Z15" s="11">
        <f t="shared" si="4"/>
        <v>22.074260979472747</v>
      </c>
      <c r="AA15" s="11"/>
      <c r="AB15" s="11">
        <v>11.615463466325702</v>
      </c>
      <c r="AC15" s="11">
        <v>4.7703863241458917</v>
      </c>
      <c r="AD15" s="11">
        <v>5.1812284042266468</v>
      </c>
      <c r="AE15" s="11">
        <f t="shared" si="5"/>
        <v>21.56707819469824</v>
      </c>
      <c r="AG15" s="10" t="str">
        <f>name!E11</f>
        <v>Process, plant and machine operatives</v>
      </c>
      <c r="AH15" s="11">
        <v>1.519608826060336</v>
      </c>
      <c r="AI15" s="11">
        <v>1.0154444663182702</v>
      </c>
      <c r="AJ15" s="11">
        <v>0.7776838412944348</v>
      </c>
      <c r="AK15" s="11">
        <f t="shared" si="6"/>
        <v>3.3127371336730409</v>
      </c>
      <c r="AL15" s="11"/>
      <c r="AM15" s="11">
        <v>1.170972806793291</v>
      </c>
      <c r="AN15" s="11">
        <v>0.8451407050164792</v>
      </c>
      <c r="AO15" s="11">
        <v>0.80576774042361776</v>
      </c>
      <c r="AP15" s="11">
        <f t="shared" si="7"/>
        <v>2.8218812522333883</v>
      </c>
      <c r="AQ15" s="11"/>
      <c r="AR15" s="11">
        <v>1.2216355113676469</v>
      </c>
      <c r="AS15" s="11">
        <v>1.6118175387096989</v>
      </c>
      <c r="AT15" s="11">
        <v>0.92914425140244117</v>
      </c>
      <c r="AU15" s="11">
        <f t="shared" si="8"/>
        <v>3.7625973014797869</v>
      </c>
    </row>
    <row r="16" spans="1:47" x14ac:dyDescent="0.2">
      <c r="A16" t="str">
        <f>name!E12</f>
        <v>Elementary occupations</v>
      </c>
      <c r="B16" s="11">
        <v>26.534333866688044</v>
      </c>
      <c r="C16" s="11">
        <v>41.419777285421993</v>
      </c>
      <c r="D16" s="11">
        <v>4.05213800341365</v>
      </c>
      <c r="E16" s="11">
        <f t="shared" si="0"/>
        <v>72.00624915552369</v>
      </c>
      <c r="F16" s="11"/>
      <c r="G16" s="11">
        <v>21.552298584810668</v>
      </c>
      <c r="H16" s="11">
        <v>38.646826545834827</v>
      </c>
      <c r="I16" s="11">
        <v>3.4224385858585262</v>
      </c>
      <c r="J16" s="11">
        <f t="shared" si="1"/>
        <v>63.621563716504028</v>
      </c>
      <c r="K16" s="11"/>
      <c r="L16" s="11">
        <v>22.747570506793693</v>
      </c>
      <c r="M16" s="11">
        <v>34.089364781850925</v>
      </c>
      <c r="N16" s="11">
        <v>4.6082389633042533</v>
      </c>
      <c r="O16" s="11">
        <f t="shared" si="2"/>
        <v>61.44517425194887</v>
      </c>
      <c r="Q16" s="10" t="str">
        <f>name!E12</f>
        <v>Elementary occupations</v>
      </c>
      <c r="R16" s="11">
        <v>19.08666871887668</v>
      </c>
      <c r="S16" s="11">
        <v>15.00332134851395</v>
      </c>
      <c r="T16" s="11">
        <v>2.6356086879137237</v>
      </c>
      <c r="U16" s="11">
        <f t="shared" si="3"/>
        <v>36.725598755304354</v>
      </c>
      <c r="V16" s="11"/>
      <c r="W16" s="11">
        <v>15.309917497486472</v>
      </c>
      <c r="X16" s="11">
        <v>14.350542665272904</v>
      </c>
      <c r="Y16" s="11">
        <v>2.4773235517475625</v>
      </c>
      <c r="Z16" s="11">
        <f t="shared" si="4"/>
        <v>32.137783714506938</v>
      </c>
      <c r="AA16" s="11"/>
      <c r="AB16" s="11">
        <v>15.604051869934015</v>
      </c>
      <c r="AC16" s="11">
        <v>13.1054970946977</v>
      </c>
      <c r="AD16" s="11">
        <v>3.1868683715678237</v>
      </c>
      <c r="AE16" s="11">
        <f t="shared" si="5"/>
        <v>31.896417336199537</v>
      </c>
      <c r="AG16" s="10" t="str">
        <f>name!E12</f>
        <v>Elementary occupations</v>
      </c>
      <c r="AH16" s="11">
        <v>7.4476651478113522</v>
      </c>
      <c r="AI16" s="11">
        <v>26.416455936908022</v>
      </c>
      <c r="AJ16" s="11">
        <v>1.4165293154999272</v>
      </c>
      <c r="AK16" s="11">
        <f t="shared" si="6"/>
        <v>35.280650400219301</v>
      </c>
      <c r="AL16" s="11"/>
      <c r="AM16" s="11">
        <v>6.2423810873242038</v>
      </c>
      <c r="AN16" s="11">
        <v>24.29628388056188</v>
      </c>
      <c r="AO16" s="11">
        <v>0.94511503411096376</v>
      </c>
      <c r="AP16" s="11">
        <f t="shared" si="7"/>
        <v>31.483780001997047</v>
      </c>
      <c r="AQ16" s="11"/>
      <c r="AR16" s="11">
        <v>7.1435186368596817</v>
      </c>
      <c r="AS16" s="11">
        <v>20.983867687153229</v>
      </c>
      <c r="AT16" s="11">
        <v>1.4213705917364281</v>
      </c>
      <c r="AU16" s="11">
        <f t="shared" si="8"/>
        <v>29.548756915749337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373.23095131815671</v>
      </c>
      <c r="C18" s="34">
        <f t="shared" ref="C18:D18" si="9">SUM(C8:C16)</f>
        <v>183.50621930468401</v>
      </c>
      <c r="D18" s="34">
        <f t="shared" si="9"/>
        <v>98.968829377159338</v>
      </c>
      <c r="E18" s="34">
        <f t="shared" si="0"/>
        <v>655.70600000000002</v>
      </c>
      <c r="F18" s="34"/>
      <c r="G18" s="34">
        <f>SUM(G8:G16)</f>
        <v>381.24800276680622</v>
      </c>
      <c r="H18" s="34">
        <f t="shared" ref="H18:I18" si="10">SUM(H8:H16)</f>
        <v>196.20376078201758</v>
      </c>
      <c r="I18" s="34">
        <f t="shared" si="10"/>
        <v>94.882236451176283</v>
      </c>
      <c r="J18" s="34">
        <f t="shared" ref="J18" si="11">SUM(G18:I18)</f>
        <v>672.33400000000006</v>
      </c>
      <c r="K18" s="34"/>
      <c r="L18" s="34">
        <f>SUM(L8:L16)</f>
        <v>409.13124235720954</v>
      </c>
      <c r="M18" s="34">
        <f t="shared" ref="M18:N18" si="12">SUM(M8:M16)</f>
        <v>203.52592280472379</v>
      </c>
      <c r="N18" s="34">
        <f t="shared" si="12"/>
        <v>106.10283483806657</v>
      </c>
      <c r="O18" s="34">
        <f>SUM(L18:N18)</f>
        <v>718.75999999999988</v>
      </c>
      <c r="Q18" s="231" t="str">
        <f>name!E3</f>
        <v>All occupations</v>
      </c>
      <c r="R18" s="34">
        <f>SUM(R8:R16)</f>
        <v>228.1590528586994</v>
      </c>
      <c r="S18" s="34">
        <f t="shared" ref="S18:T18" si="13">SUM(S8:S16)</f>
        <v>50.285489502371966</v>
      </c>
      <c r="T18" s="34">
        <f t="shared" si="13"/>
        <v>59.662964172177041</v>
      </c>
      <c r="U18" s="34">
        <f t="shared" ref="U18" si="14">SUM(R18:T18)</f>
        <v>338.1075065332484</v>
      </c>
      <c r="V18" s="34"/>
      <c r="W18" s="34">
        <f>SUM(W8:W16)</f>
        <v>226.02551120938088</v>
      </c>
      <c r="X18" s="34">
        <f t="shared" ref="X18:Y18" si="15">SUM(X8:X16)</f>
        <v>57.852823336539124</v>
      </c>
      <c r="Y18" s="34">
        <f t="shared" si="15"/>
        <v>54.574393245056825</v>
      </c>
      <c r="Z18" s="34">
        <f t="shared" ref="Z18" si="16">SUM(W18:Y18)</f>
        <v>338.45272779097684</v>
      </c>
      <c r="AA18" s="34"/>
      <c r="AB18" s="34">
        <f>SUM(AB8:AB16)</f>
        <v>237.24675994110228</v>
      </c>
      <c r="AC18" s="34">
        <f t="shared" ref="AC18:AD18" si="17">SUM(AC8:AC16)</f>
        <v>64.43274417432626</v>
      </c>
      <c r="AD18" s="34">
        <f t="shared" si="17"/>
        <v>61.751216273753485</v>
      </c>
      <c r="AE18" s="34">
        <f t="shared" ref="AE18" si="18">SUM(AB18:AD18)</f>
        <v>363.430720389182</v>
      </c>
      <c r="AG18" s="231" t="str">
        <f>name!E3</f>
        <v>All occupations</v>
      </c>
      <c r="AH18" s="34">
        <f>SUM(AH8:AH16)</f>
        <v>145.07189845945729</v>
      </c>
      <c r="AI18" s="34">
        <f t="shared" ref="AI18:AJ18" si="19">SUM(AI8:AI16)</f>
        <v>133.22072980231198</v>
      </c>
      <c r="AJ18" s="34">
        <f t="shared" si="19"/>
        <v>39.305865204982311</v>
      </c>
      <c r="AK18" s="34">
        <f t="shared" si="6"/>
        <v>317.59849346675156</v>
      </c>
      <c r="AL18" s="34"/>
      <c r="AM18" s="34">
        <f>SUM(AM8:AM16)</f>
        <v>155.22249155742546</v>
      </c>
      <c r="AN18" s="34">
        <f t="shared" ref="AN18:AO18" si="20">SUM(AN8:AN16)</f>
        <v>138.35093744547842</v>
      </c>
      <c r="AO18" s="34">
        <f t="shared" si="20"/>
        <v>40.307843206119443</v>
      </c>
      <c r="AP18" s="34">
        <f t="shared" si="7"/>
        <v>333.88127220902334</v>
      </c>
      <c r="AQ18" s="34"/>
      <c r="AR18" s="34">
        <f>SUM(AR8:AR16)</f>
        <v>171.88448241610735</v>
      </c>
      <c r="AS18" s="34">
        <f t="shared" ref="AS18:AT18" si="21">SUM(AS8:AS16)</f>
        <v>139.09317863039749</v>
      </c>
      <c r="AT18" s="34">
        <f t="shared" si="21"/>
        <v>44.351618564313057</v>
      </c>
      <c r="AU18" s="34">
        <f t="shared" si="8"/>
        <v>355.32927961081793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14.440515003215499</v>
      </c>
      <c r="C26" s="18">
        <f t="shared" ref="C26:O26" si="22">C8/C$18*100</f>
        <v>4.4610859910179679</v>
      </c>
      <c r="D26" s="18">
        <f t="shared" si="22"/>
        <v>13.28089588679976</v>
      </c>
      <c r="E26" s="18">
        <f t="shared" si="22"/>
        <v>11.472640017592541</v>
      </c>
      <c r="F26" s="18"/>
      <c r="G26" s="18">
        <f t="shared" si="22"/>
        <v>15.277268410579842</v>
      </c>
      <c r="H26" s="18">
        <f t="shared" si="22"/>
        <v>6.2909564762005914</v>
      </c>
      <c r="I26" s="18">
        <f t="shared" si="22"/>
        <v>14.637405733735619</v>
      </c>
      <c r="J26" s="18">
        <f t="shared" si="22"/>
        <v>12.564539619701867</v>
      </c>
      <c r="K26" s="18"/>
      <c r="L26" s="18">
        <f t="shared" si="22"/>
        <v>14.099340391141792</v>
      </c>
      <c r="M26" s="18">
        <f t="shared" si="22"/>
        <v>7.4416174273253786</v>
      </c>
      <c r="N26" s="18">
        <f t="shared" si="22"/>
        <v>15.051068028047679</v>
      </c>
      <c r="O26" s="18">
        <f t="shared" si="22"/>
        <v>12.354615852047397</v>
      </c>
      <c r="Q26" t="str">
        <f>$A$8</f>
        <v>Managers, directors and senior officials</v>
      </c>
      <c r="R26" s="18">
        <f>R8/R$18*100</f>
        <v>16.356708882960639</v>
      </c>
      <c r="S26" s="18">
        <f t="shared" ref="S26:U26" si="23">S8/S$18*100</f>
        <v>5.5800459293964195</v>
      </c>
      <c r="T26" s="18">
        <f t="shared" si="23"/>
        <v>14.272188257462414</v>
      </c>
      <c r="U26" s="18">
        <f t="shared" si="23"/>
        <v>14.386097647354134</v>
      </c>
      <c r="V26" s="18"/>
      <c r="W26" s="18">
        <f t="shared" ref="W26:Z26" si="24">W8/W$18*100</f>
        <v>17.291153991944206</v>
      </c>
      <c r="X26" s="18">
        <f t="shared" si="24"/>
        <v>7.3980409092095734</v>
      </c>
      <c r="Y26" s="18">
        <f t="shared" si="24"/>
        <v>15.790133925895161</v>
      </c>
      <c r="Z26" s="18">
        <f t="shared" si="24"/>
        <v>15.358057494104207</v>
      </c>
      <c r="AA26" s="18"/>
      <c r="AB26" s="18">
        <f t="shared" ref="AB26:AE26" si="25">AB8/AB$18*100</f>
        <v>15.694798589709713</v>
      </c>
      <c r="AC26" s="18">
        <f t="shared" si="25"/>
        <v>7.0087695274964794</v>
      </c>
      <c r="AD26" s="18">
        <f t="shared" si="25"/>
        <v>16.426393069126881</v>
      </c>
      <c r="AE26" s="18">
        <f t="shared" si="25"/>
        <v>14.279156458570572</v>
      </c>
      <c r="AG26" t="str">
        <f>$A$8</f>
        <v>Managers, directors and senior officials</v>
      </c>
      <c r="AH26" s="18">
        <f>AH8/AH$18*100</f>
        <v>11.426857738514656</v>
      </c>
      <c r="AI26" s="18">
        <f t="shared" ref="AI26:AK26" si="26">AI8/AI$18*100</f>
        <v>4.0387234328905643</v>
      </c>
      <c r="AJ26" s="18">
        <f t="shared" si="26"/>
        <v>11.776198282852807</v>
      </c>
      <c r="AK26" s="18">
        <f t="shared" si="26"/>
        <v>8.3710450325644317</v>
      </c>
      <c r="AL26" s="18"/>
      <c r="AM26" s="18">
        <f t="shared" ref="AM26:AP26" si="27">AM8/AM$18*100</f>
        <v>12.344771235216049</v>
      </c>
      <c r="AN26" s="18">
        <f t="shared" si="27"/>
        <v>5.828018087028199</v>
      </c>
      <c r="AO26" s="18">
        <f t="shared" si="27"/>
        <v>13.076681153611538</v>
      </c>
      <c r="AP26" s="18">
        <f t="shared" si="27"/>
        <v>9.7327732901054755</v>
      </c>
      <c r="AQ26" s="18"/>
      <c r="AR26" s="18">
        <f t="shared" ref="AR26:AU26" si="28">AR8/AR$18*100</f>
        <v>11.897179481029072</v>
      </c>
      <c r="AS26" s="18">
        <f t="shared" si="28"/>
        <v>7.6421274614671599</v>
      </c>
      <c r="AT26" s="18">
        <f t="shared" si="28"/>
        <v>13.136188778821678</v>
      </c>
      <c r="AU26" s="18">
        <f t="shared" si="28"/>
        <v>10.386196081481273</v>
      </c>
    </row>
    <row r="27" spans="1:47" x14ac:dyDescent="0.2">
      <c r="A27" t="str">
        <f>$A$9</f>
        <v>Professional occupations</v>
      </c>
      <c r="B27" s="18">
        <f t="shared" ref="B27:B34" si="29">B9/B$18*100</f>
        <v>26.200121824045564</v>
      </c>
      <c r="C27" s="18">
        <f t="shared" ref="C27:O27" si="30">C9/C$18*100</f>
        <v>13.324669435746857</v>
      </c>
      <c r="D27" s="18">
        <f t="shared" si="30"/>
        <v>21.71166670732185</v>
      </c>
      <c r="E27" s="18">
        <f t="shared" si="30"/>
        <v>21.919327171826083</v>
      </c>
      <c r="F27" s="18"/>
      <c r="G27" s="18">
        <f t="shared" si="30"/>
        <v>30.043791232198181</v>
      </c>
      <c r="H27" s="18">
        <f t="shared" si="30"/>
        <v>16.227741436570479</v>
      </c>
      <c r="I27" s="18">
        <f t="shared" si="30"/>
        <v>22.099761768758516</v>
      </c>
      <c r="J27" s="18">
        <f t="shared" si="30"/>
        <v>24.890834203431268</v>
      </c>
      <c r="K27" s="18"/>
      <c r="L27" s="18">
        <f t="shared" si="30"/>
        <v>33.868365671871231</v>
      </c>
      <c r="M27" s="18">
        <f t="shared" si="30"/>
        <v>18.243890548418939</v>
      </c>
      <c r="N27" s="18">
        <f t="shared" si="30"/>
        <v>20.237314614837459</v>
      </c>
      <c r="O27" s="18">
        <f t="shared" si="30"/>
        <v>27.43189330722408</v>
      </c>
      <c r="Q27" t="str">
        <f>$A$9</f>
        <v>Professional occupations</v>
      </c>
      <c r="R27" s="18">
        <f t="shared" ref="R27:U27" si="31">R9/R$18*100</f>
        <v>26.129931090829395</v>
      </c>
      <c r="S27" s="18">
        <f t="shared" si="31"/>
        <v>10.112934439360252</v>
      </c>
      <c r="T27" s="18">
        <f t="shared" si="31"/>
        <v>21.89372953845055</v>
      </c>
      <c r="U27" s="18">
        <f t="shared" si="31"/>
        <v>23.000255357591502</v>
      </c>
      <c r="V27" s="18"/>
      <c r="W27" s="18">
        <f t="shared" ref="W27:Z27" si="32">W9/W$18*100</f>
        <v>29.82809973246983</v>
      </c>
      <c r="X27" s="18">
        <f t="shared" si="32"/>
        <v>13.912177119084607</v>
      </c>
      <c r="Y27" s="18">
        <f t="shared" si="32"/>
        <v>20.836153526946198</v>
      </c>
      <c r="Z27" s="18">
        <f t="shared" si="32"/>
        <v>25.657617560080382</v>
      </c>
      <c r="AA27" s="18"/>
      <c r="AB27" s="18">
        <f t="shared" ref="AB27:AE27" si="33">AB9/AB$18*100</f>
        <v>34.887076110524681</v>
      </c>
      <c r="AC27" s="18">
        <f t="shared" si="33"/>
        <v>17.432047222995848</v>
      </c>
      <c r="AD27" s="18">
        <f t="shared" si="33"/>
        <v>17.286058107854483</v>
      </c>
      <c r="AE27" s="18">
        <f t="shared" si="33"/>
        <v>28.801845677009119</v>
      </c>
      <c r="AG27" t="str">
        <f>$A$9</f>
        <v>Professional occupations</v>
      </c>
      <c r="AH27" s="18">
        <f t="shared" ref="AH27:AK27" si="34">AH9/AH$18*100</f>
        <v>26.310512956857089</v>
      </c>
      <c r="AI27" s="18">
        <f>AI9/AI$18*100</f>
        <v>14.536970754654643</v>
      </c>
      <c r="AJ27" s="18">
        <f t="shared" si="34"/>
        <v>21.435310796719961</v>
      </c>
      <c r="AK27" s="18">
        <f t="shared" si="34"/>
        <v>20.768597740960836</v>
      </c>
      <c r="AL27" s="18"/>
      <c r="AM27" s="18">
        <f t="shared" ref="AM27:AP27" si="35">AM9/AM$18*100</f>
        <v>30.357868019656387</v>
      </c>
      <c r="AN27" s="18">
        <f t="shared" si="35"/>
        <v>17.196017733481696</v>
      </c>
      <c r="AO27" s="18">
        <f t="shared" si="35"/>
        <v>23.810611261342903</v>
      </c>
      <c r="AP27" s="18">
        <f t="shared" si="35"/>
        <v>24.113552156536024</v>
      </c>
      <c r="AQ27" s="18"/>
      <c r="AR27" s="18">
        <f t="shared" ref="AR27:AU27" si="36">AR9/AR$18*100</f>
        <v>32.462271605138525</v>
      </c>
      <c r="AS27" s="18">
        <f t="shared" si="36"/>
        <v>18.619964298488441</v>
      </c>
      <c r="AT27" s="18">
        <f t="shared" si="36"/>
        <v>24.346379509002727</v>
      </c>
      <c r="AU27" s="18">
        <f t="shared" si="36"/>
        <v>26.030706280939164</v>
      </c>
    </row>
    <row r="28" spans="1:47" x14ac:dyDescent="0.2">
      <c r="A28" t="str">
        <f>$A$10</f>
        <v>Associate professional occupations</v>
      </c>
      <c r="B28" s="18">
        <f t="shared" si="29"/>
        <v>15.270663893380654</v>
      </c>
      <c r="C28" s="18">
        <f t="shared" ref="C28:O28" si="37">C10/C$18*100</f>
        <v>8.4432017242488939</v>
      </c>
      <c r="D28" s="18">
        <f t="shared" si="37"/>
        <v>18.253639269179946</v>
      </c>
      <c r="E28" s="18">
        <f t="shared" si="37"/>
        <v>13.810161489712886</v>
      </c>
      <c r="F28" s="18"/>
      <c r="G28" s="18">
        <f t="shared" si="37"/>
        <v>16.323198606680716</v>
      </c>
      <c r="H28" s="18">
        <f t="shared" si="37"/>
        <v>9.3872164612072631</v>
      </c>
      <c r="I28" s="18">
        <f t="shared" si="37"/>
        <v>17.462950206535766</v>
      </c>
      <c r="J28" s="18">
        <f t="shared" si="37"/>
        <v>14.459952659181758</v>
      </c>
      <c r="K28" s="18"/>
      <c r="L28" s="18">
        <f t="shared" si="37"/>
        <v>16.971846626371075</v>
      </c>
      <c r="M28" s="18">
        <f t="shared" si="37"/>
        <v>10.922886699602936</v>
      </c>
      <c r="N28" s="18">
        <f t="shared" si="37"/>
        <v>17.086545402777496</v>
      </c>
      <c r="O28" s="18">
        <f t="shared" si="37"/>
        <v>15.275939389219454</v>
      </c>
      <c r="Q28" t="str">
        <f>$A$10</f>
        <v>Associate professional occupations</v>
      </c>
      <c r="R28" s="18">
        <f t="shared" ref="R28:U28" si="38">R10/R$18*100</f>
        <v>15.586799604269967</v>
      </c>
      <c r="S28" s="18">
        <f t="shared" si="38"/>
        <v>8.4667632979533121</v>
      </c>
      <c r="T28" s="18">
        <f t="shared" si="38"/>
        <v>14.434990166988374</v>
      </c>
      <c r="U28" s="18">
        <f t="shared" si="38"/>
        <v>14.32461267294984</v>
      </c>
      <c r="V28" s="18"/>
      <c r="W28" s="18">
        <f t="shared" ref="W28:Z28" si="39">W10/W$18*100</f>
        <v>16.444115333583788</v>
      </c>
      <c r="X28" s="18">
        <f t="shared" si="39"/>
        <v>9.8038431968758797</v>
      </c>
      <c r="Y28" s="18">
        <f t="shared" si="39"/>
        <v>13.021901568131522</v>
      </c>
      <c r="Z28" s="18">
        <f t="shared" si="39"/>
        <v>14.757251308695388</v>
      </c>
      <c r="AA28" s="18"/>
      <c r="AB28" s="18">
        <f t="shared" ref="AB28:AE28" si="40">AB10/AB$18*100</f>
        <v>15.299842886586234</v>
      </c>
      <c r="AC28" s="18">
        <f t="shared" si="40"/>
        <v>9.4005139481735487</v>
      </c>
      <c r="AD28" s="18">
        <f t="shared" si="40"/>
        <v>12.92159953150006</v>
      </c>
      <c r="AE28" s="18">
        <f t="shared" si="40"/>
        <v>13.84985711902047</v>
      </c>
      <c r="AG28" t="str">
        <f>$A$10</f>
        <v>Associate professional occupations</v>
      </c>
      <c r="AH28" s="18">
        <f t="shared" ref="AH28:AK28" si="41">AH10/AH$18*100</f>
        <v>14.77346750223067</v>
      </c>
      <c r="AI28" s="18">
        <f t="shared" si="41"/>
        <v>8.4343081739063148</v>
      </c>
      <c r="AJ28" s="18">
        <f t="shared" si="41"/>
        <v>24.050024194992304</v>
      </c>
      <c r="AK28" s="18">
        <f t="shared" si="41"/>
        <v>13.26248947496658</v>
      </c>
      <c r="AL28" s="18"/>
      <c r="AM28" s="18">
        <f t="shared" ref="AM28:AP28" si="42">AM10/AM$18*100</f>
        <v>16.147127054563423</v>
      </c>
      <c r="AN28" s="18">
        <f t="shared" si="42"/>
        <v>9.2129998394701396</v>
      </c>
      <c r="AO28" s="18">
        <f t="shared" si="42"/>
        <v>23.475862720195192</v>
      </c>
      <c r="AP28" s="18">
        <f t="shared" si="42"/>
        <v>14.158583438228668</v>
      </c>
      <c r="AQ28" s="18"/>
      <c r="AR28" s="18">
        <f t="shared" ref="AR28:AU28" si="43">AR10/AR$18*100</f>
        <v>19.279660946183036</v>
      </c>
      <c r="AS28" s="18">
        <f t="shared" si="43"/>
        <v>11.62810211704238</v>
      </c>
      <c r="AT28" s="18">
        <f t="shared" si="43"/>
        <v>22.885442525162873</v>
      </c>
      <c r="AU28" s="18">
        <f t="shared" si="43"/>
        <v>16.73453606709614</v>
      </c>
    </row>
    <row r="29" spans="1:47" x14ac:dyDescent="0.2">
      <c r="A29" t="str">
        <f>$A$11</f>
        <v>Administrative and secretarial occupations</v>
      </c>
      <c r="B29" s="18">
        <f t="shared" si="29"/>
        <v>10.407777300716802</v>
      </c>
      <c r="C29" s="18">
        <f t="shared" ref="C29:O29" si="44">C11/C$18*100</f>
        <v>16.099113193591712</v>
      </c>
      <c r="D29" s="18">
        <f t="shared" si="44"/>
        <v>4.4660950337873855</v>
      </c>
      <c r="E29" s="18">
        <f t="shared" si="44"/>
        <v>11.103751096908224</v>
      </c>
      <c r="F29" s="18"/>
      <c r="G29" s="18">
        <f t="shared" si="44"/>
        <v>9.6674756307751348</v>
      </c>
      <c r="H29" s="18">
        <f t="shared" si="44"/>
        <v>14.563421393671932</v>
      </c>
      <c r="I29" s="18">
        <f t="shared" si="44"/>
        <v>3.9345813260664739</v>
      </c>
      <c r="J29" s="18">
        <f t="shared" si="44"/>
        <v>10.287187170420859</v>
      </c>
      <c r="K29" s="18"/>
      <c r="L29" s="18">
        <f t="shared" si="44"/>
        <v>8.3741901468764528</v>
      </c>
      <c r="M29" s="18">
        <f t="shared" si="44"/>
        <v>11.988809495517247</v>
      </c>
      <c r="N29" s="18">
        <f t="shared" si="44"/>
        <v>3.7225500221133778</v>
      </c>
      <c r="O29" s="18">
        <f t="shared" si="44"/>
        <v>8.7110432475443638</v>
      </c>
      <c r="Q29" t="str">
        <f>$A$11</f>
        <v>Administrative and secretarial occupations</v>
      </c>
      <c r="R29" s="18">
        <f t="shared" ref="R29:U29" si="45">R11/R$18*100</f>
        <v>4.7594771180080597</v>
      </c>
      <c r="S29" s="18">
        <f t="shared" si="45"/>
        <v>5.5430287419535702</v>
      </c>
      <c r="T29" s="18">
        <f t="shared" si="45"/>
        <v>1.930621164487841</v>
      </c>
      <c r="U29" s="18">
        <f t="shared" si="45"/>
        <v>4.3768276590557926</v>
      </c>
      <c r="V29" s="18"/>
      <c r="W29" s="18">
        <f t="shared" ref="W29:Z29" si="46">W11/W$18*100</f>
        <v>4.8700719702901827</v>
      </c>
      <c r="X29" s="18">
        <f t="shared" si="46"/>
        <v>5.8025130990446137</v>
      </c>
      <c r="Y29" s="18">
        <f t="shared" si="46"/>
        <v>1.5721112512434317</v>
      </c>
      <c r="Z29" s="18">
        <f t="shared" si="46"/>
        <v>4.4976718005025278</v>
      </c>
      <c r="AA29" s="18"/>
      <c r="AB29" s="18">
        <f t="shared" ref="AB29:AE29" si="47">AB11/AB$18*100</f>
        <v>5.4367164413329538</v>
      </c>
      <c r="AC29" s="18">
        <f t="shared" si="47"/>
        <v>4.3684986525233613</v>
      </c>
      <c r="AD29" s="18">
        <f t="shared" si="47"/>
        <v>1.9412272125674286</v>
      </c>
      <c r="AE29" s="18">
        <f t="shared" si="47"/>
        <v>4.6534064488478428</v>
      </c>
      <c r="AG29" t="str">
        <f>$A$11</f>
        <v>Administrative and secretarial occupations</v>
      </c>
      <c r="AH29" s="18">
        <f t="shared" ref="AH29:AK29" si="48">AH11/AH$18*100</f>
        <v>19.291033352601971</v>
      </c>
      <c r="AI29" s="18">
        <f t="shared" si="48"/>
        <v>20.083612262668201</v>
      </c>
      <c r="AJ29" s="18">
        <f t="shared" si="48"/>
        <v>8.3147289675427629</v>
      </c>
      <c r="AK29" s="18">
        <f t="shared" si="48"/>
        <v>18.265067529444938</v>
      </c>
      <c r="AL29" s="18"/>
      <c r="AM29" s="18">
        <f t="shared" ref="AM29:AP29" si="49">AM11/AM$18*100</f>
        <v>16.653161815548877</v>
      </c>
      <c r="AN29" s="18">
        <f t="shared" si="49"/>
        <v>18.226882510705796</v>
      </c>
      <c r="AO29" s="18">
        <f t="shared" si="49"/>
        <v>7.1332235911405233</v>
      </c>
      <c r="AP29" s="18">
        <f t="shared" si="49"/>
        <v>16.155971773319852</v>
      </c>
      <c r="AQ29" s="18"/>
      <c r="AR29" s="18">
        <f t="shared" ref="AR29:AU29" si="50">AR11/AR$18*100</f>
        <v>12.428692969099059</v>
      </c>
      <c r="AS29" s="18">
        <f t="shared" si="50"/>
        <v>15.518799563399449</v>
      </c>
      <c r="AT29" s="18">
        <f t="shared" si="50"/>
        <v>6.2027041546200907</v>
      </c>
      <c r="AU29" s="18">
        <f t="shared" si="50"/>
        <v>12.861193402474164</v>
      </c>
    </row>
    <row r="30" spans="1:47" x14ac:dyDescent="0.2">
      <c r="A30" t="str">
        <f>$A$12</f>
        <v>Skilled trades occupations</v>
      </c>
      <c r="B30" s="18">
        <f t="shared" si="29"/>
        <v>8.9640494082679645</v>
      </c>
      <c r="C30" s="18">
        <f t="shared" ref="C30:O30" si="51">C12/C$18*100</f>
        <v>3.2642437120767918</v>
      </c>
      <c r="D30" s="18">
        <f t="shared" si="51"/>
        <v>20.748128598286176</v>
      </c>
      <c r="E30" s="18">
        <f t="shared" si="51"/>
        <v>9.1475260405460013</v>
      </c>
      <c r="F30" s="18"/>
      <c r="G30" s="18">
        <f t="shared" si="51"/>
        <v>7.2974841921908657</v>
      </c>
      <c r="H30" s="18">
        <f t="shared" si="51"/>
        <v>2.7182726746484418</v>
      </c>
      <c r="I30" s="18">
        <f t="shared" si="51"/>
        <v>21.053226746470518</v>
      </c>
      <c r="J30" s="18">
        <f t="shared" si="51"/>
        <v>7.9024173004949478</v>
      </c>
      <c r="K30" s="18"/>
      <c r="L30" s="18">
        <f t="shared" si="51"/>
        <v>6.0493810833855637</v>
      </c>
      <c r="M30" s="18">
        <f t="shared" si="51"/>
        <v>3.5643586332797463</v>
      </c>
      <c r="N30" s="18">
        <f t="shared" si="51"/>
        <v>22.382801968707465</v>
      </c>
      <c r="O30" s="18">
        <f t="shared" si="51"/>
        <v>7.7568436177331836</v>
      </c>
      <c r="Q30" t="str">
        <f>$A$12</f>
        <v>Skilled trades occupations</v>
      </c>
      <c r="R30" s="18">
        <f t="shared" ref="R30:U30" si="52">R12/R$18*100</f>
        <v>13.350276192310442</v>
      </c>
      <c r="S30" s="18">
        <f t="shared" si="52"/>
        <v>7.3524295439280092</v>
      </c>
      <c r="T30" s="18">
        <f t="shared" si="52"/>
        <v>30.836959442260266</v>
      </c>
      <c r="U30" s="18">
        <f t="shared" si="52"/>
        <v>15.543965143978117</v>
      </c>
      <c r="V30" s="18"/>
      <c r="W30" s="18">
        <f t="shared" ref="W30:Z30" si="53">W12/W$18*100</f>
        <v>11.00643748438568</v>
      </c>
      <c r="X30" s="18">
        <f t="shared" si="53"/>
        <v>5.4138887456675082</v>
      </c>
      <c r="Y30" s="18">
        <f t="shared" si="53"/>
        <v>32.4447886076929</v>
      </c>
      <c r="Z30" s="18">
        <f t="shared" si="53"/>
        <v>13.507348840814974</v>
      </c>
      <c r="AA30" s="18"/>
      <c r="AB30" s="18">
        <f t="shared" ref="AB30:AE30" si="54">AB12/AB$18*100</f>
        <v>8.8186744055446376</v>
      </c>
      <c r="AC30" s="18">
        <f t="shared" si="54"/>
        <v>6.5698399097320559</v>
      </c>
      <c r="AD30" s="18">
        <f t="shared" si="54"/>
        <v>33.563693087246484</v>
      </c>
      <c r="AE30" s="18">
        <f t="shared" si="54"/>
        <v>12.62445180672748</v>
      </c>
      <c r="AG30" t="str">
        <f>$A$12</f>
        <v>Skilled trades occupations</v>
      </c>
      <c r="AH30" s="18">
        <f t="shared" ref="AH30:AK30" si="55">AH12/AH$18*100</f>
        <v>2.0656951487745516</v>
      </c>
      <c r="AI30" s="18">
        <f t="shared" si="55"/>
        <v>1.7211173079776865</v>
      </c>
      <c r="AJ30" s="18">
        <f t="shared" si="55"/>
        <v>5.4341404684209875</v>
      </c>
      <c r="AK30" s="18">
        <f t="shared" si="55"/>
        <v>2.3380350623414525</v>
      </c>
      <c r="AL30" s="18"/>
      <c r="AM30" s="18">
        <f t="shared" ref="AM30:AP30" si="56">AM12/AM$18*100</f>
        <v>1.8967329511253479</v>
      </c>
      <c r="AN30" s="18">
        <f t="shared" si="56"/>
        <v>1.5910739492964132</v>
      </c>
      <c r="AO30" s="18">
        <f t="shared" si="56"/>
        <v>5.6297377368834303</v>
      </c>
      <c r="AP30" s="18">
        <f t="shared" si="56"/>
        <v>2.2207438231176591</v>
      </c>
      <c r="AQ30" s="18"/>
      <c r="AR30" s="18">
        <f t="shared" ref="AR30:AU30" si="57">AR12/AR$18*100</f>
        <v>2.227012369389286</v>
      </c>
      <c r="AS30" s="18">
        <f t="shared" si="57"/>
        <v>2.1721163384871649</v>
      </c>
      <c r="AT30" s="18">
        <f t="shared" si="57"/>
        <v>6.8155318680004697</v>
      </c>
      <c r="AU30" s="18">
        <f t="shared" si="57"/>
        <v>2.7782548770697146</v>
      </c>
    </row>
    <row r="31" spans="1:47" x14ac:dyDescent="0.2">
      <c r="A31" t="str">
        <f>$A$13</f>
        <v>Caring, leisure and other service occupations</v>
      </c>
      <c r="B31" s="18">
        <f t="shared" si="29"/>
        <v>7.8941506508072159</v>
      </c>
      <c r="C31" s="18">
        <f t="shared" ref="C31:O31" si="58">C13/C$18*100</f>
        <v>14.085412538772552</v>
      </c>
      <c r="D31" s="18">
        <f t="shared" si="58"/>
        <v>8.6357824562826533</v>
      </c>
      <c r="E31" s="18">
        <f t="shared" si="58"/>
        <v>9.7387784159984339</v>
      </c>
      <c r="F31" s="18"/>
      <c r="G31" s="18">
        <f t="shared" si="58"/>
        <v>7.5402753969240566</v>
      </c>
      <c r="H31" s="18">
        <f t="shared" si="58"/>
        <v>13.932240795609424</v>
      </c>
      <c r="I31" s="18">
        <f t="shared" si="58"/>
        <v>9.4646357942147841</v>
      </c>
      <c r="J31" s="18">
        <f t="shared" si="58"/>
        <v>9.6771824524107881</v>
      </c>
      <c r="K31" s="18"/>
      <c r="L31" s="18">
        <f t="shared" si="58"/>
        <v>7.9032296212597508</v>
      </c>
      <c r="M31" s="18">
        <f t="shared" si="58"/>
        <v>13.205844568516437</v>
      </c>
      <c r="N31" s="18">
        <f t="shared" si="58"/>
        <v>9.4637094233710535</v>
      </c>
      <c r="O31" s="18">
        <f t="shared" si="58"/>
        <v>9.6350885604468139</v>
      </c>
      <c r="Q31" t="str">
        <f>$A$13</f>
        <v>Caring, leisure and other service occupations</v>
      </c>
      <c r="R31" s="18">
        <f t="shared" ref="R31:U31" si="59">R13/R$18*100</f>
        <v>4.0749565021765752</v>
      </c>
      <c r="S31" s="18">
        <f t="shared" si="59"/>
        <v>7.9387963166911142</v>
      </c>
      <c r="T31" s="18">
        <f t="shared" si="59"/>
        <v>1.7574424912597821</v>
      </c>
      <c r="U31" s="18">
        <f t="shared" si="59"/>
        <v>4.2406591853385684</v>
      </c>
      <c r="V31" s="18"/>
      <c r="W31" s="18">
        <f t="shared" ref="W31:Z31" si="60">W13/W$18*100</f>
        <v>3.8979689414344127</v>
      </c>
      <c r="X31" s="18">
        <f t="shared" si="60"/>
        <v>8.0481146279462621</v>
      </c>
      <c r="Y31" s="18">
        <f t="shared" si="60"/>
        <v>1.7196938140230527</v>
      </c>
      <c r="Z31" s="18">
        <f t="shared" si="60"/>
        <v>4.2561270884068882</v>
      </c>
      <c r="AA31" s="18"/>
      <c r="AB31" s="18">
        <f t="shared" ref="AB31:AE31" si="61">AB13/AB$18*100</f>
        <v>4.4494849586678358</v>
      </c>
      <c r="AC31" s="18">
        <f t="shared" si="61"/>
        <v>9.8065553138946218</v>
      </c>
      <c r="AD31" s="18">
        <f t="shared" si="61"/>
        <v>2.1959739486352836</v>
      </c>
      <c r="AE31" s="18">
        <f t="shared" si="61"/>
        <v>5.016343197139749</v>
      </c>
      <c r="AG31" t="str">
        <f>$A$13</f>
        <v>Caring, leisure and other service occupations</v>
      </c>
      <c r="AH31" s="18">
        <f t="shared" ref="AH31:AK31" si="62">AH13/AH$18*100</f>
        <v>13.900715181143026</v>
      </c>
      <c r="AI31" s="18">
        <f t="shared" si="62"/>
        <v>16.405513967200708</v>
      </c>
      <c r="AJ31" s="18">
        <f t="shared" si="62"/>
        <v>19.076518177454211</v>
      </c>
      <c r="AK31" s="18">
        <f t="shared" si="62"/>
        <v>15.591940260091114</v>
      </c>
      <c r="AL31" s="18"/>
      <c r="AM31" s="18">
        <f t="shared" ref="AM31:AP31" si="63">AM13/AM$18*100</f>
        <v>12.843979585171198</v>
      </c>
      <c r="AN31" s="18">
        <f t="shared" si="63"/>
        <v>16.392746795446786</v>
      </c>
      <c r="AO31" s="18">
        <f t="shared" si="63"/>
        <v>19.950821004515571</v>
      </c>
      <c r="AP31" s="18">
        <f t="shared" si="63"/>
        <v>15.172462146638091</v>
      </c>
      <c r="AQ31" s="18"/>
      <c r="AR31" s="18">
        <f t="shared" ref="AR31:AU31" si="64">AR13/AR$18*100</f>
        <v>12.670325052714592</v>
      </c>
      <c r="AS31" s="18">
        <f t="shared" si="64"/>
        <v>14.780512263037849</v>
      </c>
      <c r="AT31" s="18">
        <f t="shared" si="64"/>
        <v>19.582652534095615</v>
      </c>
      <c r="AU31" s="18">
        <f t="shared" si="64"/>
        <v>14.359140449779984</v>
      </c>
    </row>
    <row r="32" spans="1:47" x14ac:dyDescent="0.2">
      <c r="A32" t="str">
        <f>$A$14</f>
        <v>Sales and customer service occupations</v>
      </c>
      <c r="B32" s="18">
        <f t="shared" si="29"/>
        <v>4.8708721477111876</v>
      </c>
      <c r="C32" s="18">
        <f t="shared" ref="C32:O32" si="65">C14/C$18*100</f>
        <v>15.374810782044454</v>
      </c>
      <c r="D32" s="18">
        <f t="shared" si="65"/>
        <v>3.7601129232797228</v>
      </c>
      <c r="E32" s="18">
        <f t="shared" si="65"/>
        <v>7.6428576510206581</v>
      </c>
      <c r="F32" s="18"/>
      <c r="G32" s="18">
        <f t="shared" si="65"/>
        <v>4.2750816003877636</v>
      </c>
      <c r="H32" s="18">
        <f t="shared" si="65"/>
        <v>14.643675166786185</v>
      </c>
      <c r="I32" s="18">
        <f t="shared" si="65"/>
        <v>2.5124988450968164</v>
      </c>
      <c r="J32" s="18">
        <f t="shared" si="65"/>
        <v>7.0521526067556124</v>
      </c>
      <c r="K32" s="18"/>
      <c r="L32" s="18">
        <f t="shared" si="65"/>
        <v>4.0360292154277824</v>
      </c>
      <c r="M32" s="18">
        <f t="shared" si="65"/>
        <v>14.747376981596929</v>
      </c>
      <c r="N32" s="18">
        <f t="shared" si="65"/>
        <v>1.9539132349301835</v>
      </c>
      <c r="O32" s="18">
        <f t="shared" si="65"/>
        <v>6.76172142228328</v>
      </c>
      <c r="Q32" t="str">
        <f>$A$14</f>
        <v>Sales and customer service occupations</v>
      </c>
      <c r="R32" s="18">
        <f t="shared" ref="R32:U32" si="66">R14/R$18*100</f>
        <v>4.1208493021627257</v>
      </c>
      <c r="S32" s="18">
        <f t="shared" si="66"/>
        <v>18.517851273499378</v>
      </c>
      <c r="T32" s="18">
        <f t="shared" si="66"/>
        <v>3.3842290855078514</v>
      </c>
      <c r="U32" s="18">
        <f t="shared" si="66"/>
        <v>6.1320774847988497</v>
      </c>
      <c r="V32" s="18"/>
      <c r="W32" s="18">
        <f t="shared" ref="W32:Z32" si="67">W14/W$18*100</f>
        <v>3.7907017732415618</v>
      </c>
      <c r="X32" s="18">
        <f t="shared" si="67"/>
        <v>17.66554576656522</v>
      </c>
      <c r="Y32" s="18">
        <f t="shared" si="67"/>
        <v>2.4631710937230027</v>
      </c>
      <c r="Z32" s="18">
        <f t="shared" si="67"/>
        <v>5.9483139212809251</v>
      </c>
      <c r="AA32" s="18"/>
      <c r="AB32" s="18">
        <f>AB14/AB$18*100</f>
        <v>3.9403245967280358</v>
      </c>
      <c r="AC32" s="18">
        <f t="shared" ref="AC32:AE32" si="68">AC14/AC$18*100</f>
        <v>17.670298644993849</v>
      </c>
      <c r="AD32" s="18">
        <f t="shared" si="68"/>
        <v>2.1137482336661608</v>
      </c>
      <c r="AE32" s="18">
        <f t="shared" si="68"/>
        <v>6.0641587968460993</v>
      </c>
      <c r="AG32" t="str">
        <f>$A$14</f>
        <v>Sales and customer service occupations</v>
      </c>
      <c r="AH32" s="18">
        <f t="shared" ref="AH32:AK32" si="69">AH14/AH$18*100</f>
        <v>6.0504562289834674</v>
      </c>
      <c r="AI32" s="18">
        <f t="shared" si="69"/>
        <v>14.188438887271618</v>
      </c>
      <c r="AJ32" s="18">
        <f t="shared" si="69"/>
        <v>4.3306726560048174</v>
      </c>
      <c r="AK32" s="18">
        <f t="shared" si="69"/>
        <v>9.2511968762651708</v>
      </c>
      <c r="AL32" s="18"/>
      <c r="AM32" s="18">
        <f t="shared" ref="AM32:AP32" si="70">AM14/AM$18*100</f>
        <v>4.9804059187371319</v>
      </c>
      <c r="AN32" s="18">
        <f t="shared" si="70"/>
        <v>13.380049858690303</v>
      </c>
      <c r="AO32" s="18">
        <f t="shared" si="70"/>
        <v>2.579285651019501</v>
      </c>
      <c r="AP32" s="18">
        <f t="shared" si="70"/>
        <v>8.1711048967966882</v>
      </c>
      <c r="AQ32" s="18"/>
      <c r="AR32" s="18">
        <f t="shared" ref="AR32:AU32" si="71">AR14/AR$18*100</f>
        <v>4.1681272988542215</v>
      </c>
      <c r="AS32" s="18">
        <f t="shared" si="71"/>
        <v>13.393379139044987</v>
      </c>
      <c r="AT32" s="18">
        <f t="shared" si="71"/>
        <v>1.7313733165561094</v>
      </c>
      <c r="AU32" s="18">
        <f t="shared" si="71"/>
        <v>7.4751883444487452</v>
      </c>
    </row>
    <row r="33" spans="1:47" x14ac:dyDescent="0.2">
      <c r="A33" t="str">
        <f>$A$15</f>
        <v>Process, plant and machine operatives</v>
      </c>
      <c r="B33" s="18">
        <f t="shared" si="29"/>
        <v>4.8424892611644852</v>
      </c>
      <c r="C33" s="18">
        <f t="shared" ref="C33:O33" si="72">C15/C$18*100</f>
        <v>2.3761419106665924</v>
      </c>
      <c r="D33" s="18">
        <f t="shared" si="72"/>
        <v>5.0493213066312235</v>
      </c>
      <c r="E33" s="18">
        <f t="shared" si="72"/>
        <v>4.1834741654287955</v>
      </c>
      <c r="F33" s="18"/>
      <c r="G33" s="18">
        <f t="shared" si="72"/>
        <v>3.9223333918421104</v>
      </c>
      <c r="H33" s="18">
        <f t="shared" si="72"/>
        <v>2.5391841714315788</v>
      </c>
      <c r="I33" s="18">
        <f t="shared" si="72"/>
        <v>5.2279013031849697</v>
      </c>
      <c r="J33" s="18">
        <f t="shared" si="72"/>
        <v>3.7029426195471489</v>
      </c>
      <c r="K33" s="18"/>
      <c r="L33" s="18">
        <f t="shared" si="72"/>
        <v>3.1376481795260607</v>
      </c>
      <c r="M33" s="18">
        <f t="shared" si="72"/>
        <v>3.1358186588246553</v>
      </c>
      <c r="N33" s="18">
        <f t="shared" si="72"/>
        <v>5.7589155510827759</v>
      </c>
      <c r="O33" s="18">
        <f t="shared" si="72"/>
        <v>3.5240797340110785</v>
      </c>
      <c r="Q33" t="str">
        <f>$A$15</f>
        <v>Process, plant and machine operatives</v>
      </c>
      <c r="R33" s="18">
        <f t="shared" ref="R33:U33" si="73">R15/R$18*100</f>
        <v>7.2554911599828174</v>
      </c>
      <c r="S33" s="18">
        <f t="shared" si="73"/>
        <v>6.6518666763744889</v>
      </c>
      <c r="T33" s="18">
        <f t="shared" si="73"/>
        <v>7.0723444701691669</v>
      </c>
      <c r="U33" s="18">
        <f t="shared" si="73"/>
        <v>7.1333979611368861</v>
      </c>
      <c r="V33" s="18"/>
      <c r="W33" s="18">
        <f t="shared" ref="W33:Z33" si="74">W15/W$18*100</f>
        <v>6.0979156015235878</v>
      </c>
      <c r="X33" s="18">
        <f t="shared" si="74"/>
        <v>7.1506175393538953</v>
      </c>
      <c r="Y33" s="18">
        <f t="shared" si="74"/>
        <v>7.6126946878603787</v>
      </c>
      <c r="Z33" s="18">
        <f t="shared" si="74"/>
        <v>6.5221105244291211</v>
      </c>
      <c r="AA33" s="18"/>
      <c r="AB33" s="18">
        <f t="shared" ref="AB33:AE33" si="75">AB15/AB$18*100</f>
        <v>4.8959418747001227</v>
      </c>
      <c r="AC33" s="18">
        <f t="shared" si="75"/>
        <v>7.4036677861171869</v>
      </c>
      <c r="AD33" s="18">
        <f t="shared" si="75"/>
        <v>8.3904880209280304</v>
      </c>
      <c r="AE33" s="18">
        <f t="shared" si="75"/>
        <v>5.934302463920222</v>
      </c>
      <c r="AG33" t="str">
        <f>$A$15</f>
        <v>Process, plant and machine operatives</v>
      </c>
      <c r="AH33" s="18">
        <f t="shared" ref="AH33:AK33" si="76">AH15/AH$18*100</f>
        <v>1.0474866891502186</v>
      </c>
      <c r="AI33" s="18">
        <f t="shared" si="76"/>
        <v>0.76222707068569717</v>
      </c>
      <c r="AJ33" s="18">
        <f t="shared" si="76"/>
        <v>1.9785440092433266</v>
      </c>
      <c r="AK33" s="18">
        <f t="shared" si="76"/>
        <v>1.0430582014142462</v>
      </c>
      <c r="AL33" s="18"/>
      <c r="AM33" s="18">
        <f t="shared" ref="AM33:AP33" si="77">AM15/AM$18*100</f>
        <v>0.75438346276002333</v>
      </c>
      <c r="AN33" s="18">
        <f t="shared" si="77"/>
        <v>0.61086734981433266</v>
      </c>
      <c r="AO33" s="18">
        <f t="shared" si="77"/>
        <v>1.999034620391914</v>
      </c>
      <c r="AP33" s="18">
        <f t="shared" si="77"/>
        <v>0.84517506284892041</v>
      </c>
      <c r="AQ33" s="18"/>
      <c r="AR33" s="18">
        <f t="shared" ref="AR33:AU33" si="78">AR15/AR$18*100</f>
        <v>0.71073054076530595</v>
      </c>
      <c r="AS33" s="18">
        <f t="shared" si="78"/>
        <v>1.1588041588960076</v>
      </c>
      <c r="AT33" s="18">
        <f t="shared" si="78"/>
        <v>2.094950041237198</v>
      </c>
      <c r="AU33" s="18">
        <f t="shared" si="78"/>
        <v>1.0589043789470016</v>
      </c>
    </row>
    <row r="34" spans="1:47" x14ac:dyDescent="0.2">
      <c r="A34" t="str">
        <f>$A$16</f>
        <v>Elementary occupations</v>
      </c>
      <c r="B34" s="18">
        <f t="shared" si="29"/>
        <v>7.1093605106906406</v>
      </c>
      <c r="C34" s="18">
        <f t="shared" ref="C34:O34" si="79">C16/C$18*100</f>
        <v>22.571320711834179</v>
      </c>
      <c r="D34" s="18">
        <f t="shared" si="79"/>
        <v>4.094357818431293</v>
      </c>
      <c r="E34" s="18">
        <f t="shared" si="79"/>
        <v>10.981483950966393</v>
      </c>
      <c r="F34" s="18"/>
      <c r="G34" s="18">
        <f t="shared" si="79"/>
        <v>5.6530915384213367</v>
      </c>
      <c r="H34" s="18">
        <f t="shared" si="79"/>
        <v>19.697291423874113</v>
      </c>
      <c r="I34" s="18">
        <f t="shared" si="79"/>
        <v>3.6070382759365249</v>
      </c>
      <c r="J34" s="18">
        <f t="shared" si="79"/>
        <v>9.4627913680557612</v>
      </c>
      <c r="K34" s="18"/>
      <c r="L34" s="18">
        <f t="shared" si="79"/>
        <v>5.5599690641402919</v>
      </c>
      <c r="M34" s="18">
        <f t="shared" si="79"/>
        <v>16.749396986917738</v>
      </c>
      <c r="N34" s="18">
        <f t="shared" si="79"/>
        <v>4.3431817541325035</v>
      </c>
      <c r="O34" s="18">
        <f t="shared" si="79"/>
        <v>8.5487748694903551</v>
      </c>
      <c r="Q34" t="str">
        <f>$A$16</f>
        <v>Elementary occupations</v>
      </c>
      <c r="R34" s="18">
        <f t="shared" ref="R34:U34" si="80">R16/R$18*100</f>
        <v>8.3655101472993909</v>
      </c>
      <c r="S34" s="18">
        <f t="shared" si="80"/>
        <v>29.836283780843466</v>
      </c>
      <c r="T34" s="18">
        <f t="shared" si="80"/>
        <v>4.4174953834137556</v>
      </c>
      <c r="U34" s="18">
        <f t="shared" si="80"/>
        <v>10.862106887796315</v>
      </c>
      <c r="V34" s="18"/>
      <c r="W34" s="18">
        <f t="shared" ref="W34:Z34" si="81">W16/W$18*100</f>
        <v>6.7735351711267597</v>
      </c>
      <c r="X34" s="18">
        <f t="shared" si="81"/>
        <v>24.805258996252444</v>
      </c>
      <c r="Y34" s="18">
        <f t="shared" si="81"/>
        <v>4.5393515244843341</v>
      </c>
      <c r="Z34" s="18">
        <f t="shared" si="81"/>
        <v>9.4955014616855848</v>
      </c>
      <c r="AA34" s="18"/>
      <c r="AB34" s="18">
        <f t="shared" ref="AB34:AE34" si="82">AB16/AB$18*100</f>
        <v>6.5771401362057791</v>
      </c>
      <c r="AC34" s="18">
        <f t="shared" si="82"/>
        <v>20.339808994073064</v>
      </c>
      <c r="AD34" s="18">
        <f t="shared" si="82"/>
        <v>5.160818788475197</v>
      </c>
      <c r="AE34" s="18">
        <f t="shared" si="82"/>
        <v>8.7764780319184528</v>
      </c>
      <c r="AG34" t="str">
        <f>$A$16</f>
        <v>Elementary occupations</v>
      </c>
      <c r="AH34" s="18">
        <f t="shared" ref="AH34:AK34" si="83">AH16/AH$18*100</f>
        <v>5.1337752017443439</v>
      </c>
      <c r="AI34" s="18">
        <f t="shared" si="83"/>
        <v>19.829088142744567</v>
      </c>
      <c r="AJ34" s="18">
        <f t="shared" si="83"/>
        <v>3.6038624467688138</v>
      </c>
      <c r="AK34" s="18">
        <f t="shared" si="83"/>
        <v>11.108569821951226</v>
      </c>
      <c r="AL34" s="18"/>
      <c r="AM34" s="18">
        <f t="shared" ref="AM34:AP34" si="84">AM16/AM$18*100</f>
        <v>4.0215699572215655</v>
      </c>
      <c r="AN34" s="18">
        <f t="shared" si="84"/>
        <v>17.561343876066328</v>
      </c>
      <c r="AO34" s="18">
        <f t="shared" si="84"/>
        <v>2.3447422608994337</v>
      </c>
      <c r="AP34" s="18">
        <f t="shared" si="84"/>
        <v>9.4296334124086219</v>
      </c>
      <c r="AQ34" s="18"/>
      <c r="AR34" s="18">
        <f t="shared" ref="AR34:AU34" si="85">AR16/AR$18*100</f>
        <v>4.1559997368268888</v>
      </c>
      <c r="AS34" s="18">
        <f t="shared" si="85"/>
        <v>15.086194660136556</v>
      </c>
      <c r="AT34" s="18">
        <f t="shared" si="85"/>
        <v>3.2047772725032302</v>
      </c>
      <c r="AU34" s="18">
        <f t="shared" si="85"/>
        <v>8.3158801177637969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4.3478091709175004</v>
      </c>
      <c r="C44" s="27">
        <f t="shared" ref="C44:E44" si="93">H8-C8</f>
        <v>4.1567229534174857</v>
      </c>
      <c r="D44" s="27">
        <f t="shared" si="93"/>
        <v>0.74435072863603935</v>
      </c>
      <c r="E44" s="27">
        <f t="shared" si="93"/>
        <v>9.2488828529710219</v>
      </c>
      <c r="F44" s="27"/>
      <c r="G44" s="27">
        <f>L8-G8</f>
        <v>-0.55947418620958445</v>
      </c>
      <c r="H44" s="27">
        <f t="shared" ref="H44:J44" si="94">M8-H8</f>
        <v>2.8025273450956689</v>
      </c>
      <c r="I44" s="27">
        <f t="shared" si="94"/>
        <v>2.0813119325634055</v>
      </c>
      <c r="J44" s="27">
        <f t="shared" si="94"/>
        <v>4.3243650914494935</v>
      </c>
      <c r="K44" s="27"/>
      <c r="L44" s="27">
        <f>L8-B8</f>
        <v>3.788334984707916</v>
      </c>
      <c r="M44" s="27">
        <f t="shared" ref="M44:O44" si="95">M8-C8</f>
        <v>6.9592502985131546</v>
      </c>
      <c r="N44" s="27">
        <f t="shared" si="95"/>
        <v>2.8256626611994449</v>
      </c>
      <c r="O44" s="27">
        <f t="shared" si="95"/>
        <v>13.573247944420515</v>
      </c>
      <c r="Q44" t="str">
        <f>$A$8</f>
        <v>Managers, directors and senior officials</v>
      </c>
      <c r="R44" s="27">
        <f>W8-R8</f>
        <v>1.7631071380754264</v>
      </c>
      <c r="S44" s="27">
        <f t="shared" ref="S44:S52" si="96">X8-S8</f>
        <v>1.4740221275157364</v>
      </c>
      <c r="T44" s="27">
        <f t="shared" ref="T44:T52" si="97">Y8-T8</f>
        <v>0.10215921600369526</v>
      </c>
      <c r="U44" s="27">
        <f t="shared" ref="U44:U52" si="98">Z8-U8</f>
        <v>3.3392884815948563</v>
      </c>
      <c r="V44" s="27"/>
      <c r="W44" s="27">
        <f>AB8-W8</f>
        <v>-1.8470180709250599</v>
      </c>
      <c r="X44" s="27">
        <f t="shared" ref="X44:X52" si="99">AC8-X8</f>
        <v>0.23596700185003439</v>
      </c>
      <c r="Y44" s="27">
        <f t="shared" ref="Y44:Y52" si="100">AD8-Y8</f>
        <v>1.5261277274542362</v>
      </c>
      <c r="Z44" s="27">
        <f t="shared" ref="Z44:Z52" si="101">AE8-Z8</f>
        <v>-8.4923341620793735E-2</v>
      </c>
      <c r="AA44" s="27"/>
      <c r="AB44" s="27">
        <f>AB8-R8</f>
        <v>-8.3910932849633468E-2</v>
      </c>
      <c r="AC44" s="27">
        <f t="shared" ref="AC44:AC52" si="102">AC8-S8</f>
        <v>1.7099891293657707</v>
      </c>
      <c r="AD44" s="27">
        <f t="shared" ref="AD44:AD52" si="103">AD8-T8</f>
        <v>1.6282869434579315</v>
      </c>
      <c r="AE44" s="27">
        <f t="shared" ref="AE44:AE52" si="104">AE8-U8</f>
        <v>3.2543651399740625</v>
      </c>
      <c r="AG44" t="str">
        <f>$A$8</f>
        <v>Managers, directors and senior officials</v>
      </c>
      <c r="AH44" s="27">
        <f>AM8-AH8</f>
        <v>2.5847020328420989</v>
      </c>
      <c r="AI44" s="27">
        <f t="shared" ref="AI44:AI52" si="105">AN8-AI8</f>
        <v>2.6827008259017546</v>
      </c>
      <c r="AJ44" s="27">
        <f t="shared" ref="AJ44:AJ52" si="106">AO8-AJ8</f>
        <v>0.64219151263234497</v>
      </c>
      <c r="AK44" s="27">
        <f t="shared" ref="AK44:AK52" si="107">AP8-AK8</f>
        <v>5.9095943713762011</v>
      </c>
      <c r="AL44" s="27"/>
      <c r="AM44" s="27">
        <f>AR8-AM8</f>
        <v>1.2875438847154292</v>
      </c>
      <c r="AN44" s="27">
        <f t="shared" ref="AN44:AN52" si="108">AS8-AN8</f>
        <v>2.5665603432456265</v>
      </c>
      <c r="AO44" s="27">
        <f t="shared" ref="AO44:AO52" si="109">AT8-AO8</f>
        <v>0.55518420510917377</v>
      </c>
      <c r="AP44" s="27">
        <f t="shared" ref="AP44:AP52" si="110">AU8-AP8</f>
        <v>4.4092884330702304</v>
      </c>
      <c r="AQ44" s="27"/>
      <c r="AR44" s="27">
        <f>AR8-AH8</f>
        <v>3.8722459175575281</v>
      </c>
      <c r="AS44" s="27">
        <f t="shared" ref="AS44:AS52" si="111">AS8-AI8</f>
        <v>5.2492611691473812</v>
      </c>
      <c r="AT44" s="27">
        <f t="shared" ref="AT44:AT52" si="112">AT8-AJ8</f>
        <v>1.1973757177415187</v>
      </c>
      <c r="AU44" s="27">
        <f t="shared" ref="AU44:AU52" si="113">AU8-AK8</f>
        <v>10.318882804446432</v>
      </c>
    </row>
    <row r="45" spans="1:47" x14ac:dyDescent="0.2">
      <c r="A45" t="str">
        <f>$A$9</f>
        <v>Professional occupations</v>
      </c>
      <c r="B45" s="27">
        <f t="shared" ref="B45:B54" si="114">G9-B9</f>
        <v>16.754390097783144</v>
      </c>
      <c r="C45" s="27">
        <f t="shared" ref="C45:C54" si="115">H9-C9</f>
        <v>7.3878418721472521</v>
      </c>
      <c r="D45" s="27">
        <f t="shared" ref="D45:D54" si="116">I9-D9</f>
        <v>-0.51903416192675778</v>
      </c>
      <c r="E45" s="27">
        <f t="shared" ref="E45:E54" si="117">J9-E9</f>
        <v>23.623197808003653</v>
      </c>
      <c r="F45" s="27"/>
      <c r="G45" s="27">
        <f t="shared" ref="G45:G54" si="118">L9-G9</f>
        <v>24.024711211225053</v>
      </c>
      <c r="H45" s="27">
        <f t="shared" ref="H45:H54" si="119">M9-H9</f>
        <v>5.2916076056203494</v>
      </c>
      <c r="I45" s="27">
        <f t="shared" ref="I45:I54" si="120">N9-I9</f>
        <v>0.50361628486078303</v>
      </c>
      <c r="J45" s="27">
        <f t="shared" ref="J45:J54" si="121">O9-J9</f>
        <v>29.819935101706164</v>
      </c>
      <c r="K45" s="27"/>
      <c r="L45" s="27">
        <f t="shared" ref="L45:L54" si="122">L9-B9</f>
        <v>40.779101309008198</v>
      </c>
      <c r="M45" s="27">
        <f t="shared" ref="M45:M54" si="123">M9-C9</f>
        <v>12.679449477767601</v>
      </c>
      <c r="N45" s="27">
        <f t="shared" ref="N45:N54" si="124">N9-D9</f>
        <v>-1.541787706597475E-2</v>
      </c>
      <c r="O45" s="27">
        <f t="shared" ref="O45:O54" si="125">O9-E9</f>
        <v>53.443132909709817</v>
      </c>
      <c r="Q45" t="str">
        <f>$A$9</f>
        <v>Professional occupations</v>
      </c>
      <c r="R45" s="27">
        <f t="shared" ref="R45:R52" si="126">W9-R9</f>
        <v>7.8013116148917447</v>
      </c>
      <c r="S45" s="27">
        <f t="shared" si="96"/>
        <v>2.9632486650841763</v>
      </c>
      <c r="T45" s="27">
        <f t="shared" si="97"/>
        <v>-1.6912436475396966</v>
      </c>
      <c r="U45" s="27">
        <f t="shared" si="98"/>
        <v>9.0733166324362173</v>
      </c>
      <c r="V45" s="27"/>
      <c r="W45" s="27">
        <f t="shared" ref="W45:W52" si="127">AB9-W9</f>
        <v>15.349342806047218</v>
      </c>
      <c r="X45" s="27">
        <f t="shared" si="99"/>
        <v>3.1833591405702268</v>
      </c>
      <c r="Y45" s="27">
        <f t="shared" si="100"/>
        <v>-0.69685323555147605</v>
      </c>
      <c r="Z45" s="27">
        <f t="shared" si="101"/>
        <v>17.835848711065978</v>
      </c>
      <c r="AA45" s="27"/>
      <c r="AB45" s="27">
        <f t="shared" ref="AB45:AB52" si="128">AB9-R9</f>
        <v>23.150654420938963</v>
      </c>
      <c r="AC45" s="27">
        <f t="shared" si="102"/>
        <v>6.1466078056544031</v>
      </c>
      <c r="AD45" s="27">
        <f t="shared" si="103"/>
        <v>-2.3880968830911726</v>
      </c>
      <c r="AE45" s="27">
        <f t="shared" si="104"/>
        <v>26.909165343502195</v>
      </c>
      <c r="AG45" t="str">
        <f>$A$9</f>
        <v>Professional occupations</v>
      </c>
      <c r="AH45" s="27">
        <f t="shared" ref="AH45:AH52" si="129">AM9-AH9</f>
        <v>8.9530784828914278</v>
      </c>
      <c r="AI45" s="27">
        <f t="shared" si="105"/>
        <v>4.4245932070630651</v>
      </c>
      <c r="AJ45" s="27">
        <f t="shared" si="106"/>
        <v>1.1722094856129477</v>
      </c>
      <c r="AK45" s="27">
        <f t="shared" si="107"/>
        <v>14.54988117556745</v>
      </c>
      <c r="AL45" s="27"/>
      <c r="AM45" s="27">
        <f t="shared" ref="AM45:AM52" si="130">AR9-AM9</f>
        <v>8.675368405177835</v>
      </c>
      <c r="AN45" s="27">
        <f t="shared" si="108"/>
        <v>2.1082484650501243</v>
      </c>
      <c r="AO45" s="27">
        <f t="shared" si="109"/>
        <v>1.2004695204122484</v>
      </c>
      <c r="AP45" s="27">
        <f t="shared" si="110"/>
        <v>11.984086390640215</v>
      </c>
      <c r="AQ45" s="27"/>
      <c r="AR45" s="27">
        <f t="shared" ref="AR45:AR52" si="131">AR9-AH9</f>
        <v>17.628446888069263</v>
      </c>
      <c r="AS45" s="27">
        <f t="shared" si="111"/>
        <v>6.5328416721131894</v>
      </c>
      <c r="AT45" s="27">
        <f t="shared" si="112"/>
        <v>2.3726790060251961</v>
      </c>
      <c r="AU45" s="27">
        <f t="shared" si="113"/>
        <v>26.533967566207664</v>
      </c>
    </row>
    <row r="46" spans="1:47" x14ac:dyDescent="0.2">
      <c r="A46" t="str">
        <f>$A$10</f>
        <v>Associate professional occupations</v>
      </c>
      <c r="B46" s="27">
        <f t="shared" si="114"/>
        <v>5.2370245537664957</v>
      </c>
      <c r="C46" s="27">
        <f t="shared" si="115"/>
        <v>2.9242714572002377</v>
      </c>
      <c r="D46" s="27">
        <f t="shared" si="116"/>
        <v>-1.4961753971204139</v>
      </c>
      <c r="E46" s="27">
        <f t="shared" si="117"/>
        <v>6.6651206138463124</v>
      </c>
      <c r="F46" s="27"/>
      <c r="G46" s="27">
        <f t="shared" si="118"/>
        <v>7.2052582778027627</v>
      </c>
      <c r="H46" s="27">
        <f t="shared" si="119"/>
        <v>3.8128342226440388</v>
      </c>
      <c r="I46" s="27">
        <f t="shared" si="120"/>
        <v>1.5600713419238197</v>
      </c>
      <c r="J46" s="27">
        <f t="shared" si="121"/>
        <v>12.578163842370628</v>
      </c>
      <c r="K46" s="27"/>
      <c r="L46" s="27">
        <f t="shared" si="122"/>
        <v>12.442282831569258</v>
      </c>
      <c r="M46" s="27">
        <f t="shared" si="123"/>
        <v>6.7371056798442766</v>
      </c>
      <c r="N46" s="27">
        <f t="shared" si="124"/>
        <v>6.3895944803405769E-2</v>
      </c>
      <c r="O46" s="27">
        <f t="shared" si="125"/>
        <v>19.243284456216941</v>
      </c>
      <c r="Q46" t="str">
        <f>$A$10</f>
        <v>Associate professional occupations</v>
      </c>
      <c r="R46" s="27">
        <f t="shared" si="126"/>
        <v>1.6052013985070772</v>
      </c>
      <c r="S46" s="27">
        <f t="shared" si="96"/>
        <v>1.4142467154969172</v>
      </c>
      <c r="T46" s="27">
        <f t="shared" si="97"/>
        <v>-1.5057192418112333</v>
      </c>
      <c r="U46" s="27">
        <f t="shared" si="98"/>
        <v>1.5137288721927575</v>
      </c>
      <c r="V46" s="27"/>
      <c r="W46" s="27">
        <f>AB10-W10</f>
        <v>-0.86951422208787932</v>
      </c>
      <c r="X46" s="27">
        <f t="shared" si="99"/>
        <v>0.38520901841860766</v>
      </c>
      <c r="Y46" s="27">
        <f t="shared" si="100"/>
        <v>0.87262110294860129</v>
      </c>
      <c r="Z46" s="27">
        <f t="shared" si="101"/>
        <v>0.38831589927932697</v>
      </c>
      <c r="AA46" s="27"/>
      <c r="AB46" s="27">
        <f t="shared" si="128"/>
        <v>0.7356871764191979</v>
      </c>
      <c r="AC46" s="27">
        <f t="shared" si="102"/>
        <v>1.7994557339155248</v>
      </c>
      <c r="AD46" s="27">
        <f t="shared" si="103"/>
        <v>-0.633098138862632</v>
      </c>
      <c r="AE46" s="27">
        <f t="shared" si="104"/>
        <v>1.9020447714720845</v>
      </c>
      <c r="AG46" t="str">
        <f>$A$10</f>
        <v>Associate professional occupations</v>
      </c>
      <c r="AH46" s="27">
        <f t="shared" si="129"/>
        <v>3.6318231552594717</v>
      </c>
      <c r="AI46" s="27">
        <f t="shared" si="105"/>
        <v>1.5100247417033135</v>
      </c>
      <c r="AJ46" s="27">
        <f t="shared" si="106"/>
        <v>9.5438446908175933E-3</v>
      </c>
      <c r="AK46" s="27">
        <f t="shared" si="107"/>
        <v>5.1513917416536046</v>
      </c>
      <c r="AL46" s="27"/>
      <c r="AM46" s="27">
        <f t="shared" si="130"/>
        <v>8.0747724998906243</v>
      </c>
      <c r="AN46" s="27">
        <f t="shared" si="108"/>
        <v>3.4276252042254303</v>
      </c>
      <c r="AO46" s="27">
        <f t="shared" si="109"/>
        <v>0.68745023897520596</v>
      </c>
      <c r="AP46" s="27">
        <f t="shared" si="110"/>
        <v>12.189847943091266</v>
      </c>
      <c r="AQ46" s="27"/>
      <c r="AR46" s="27">
        <f t="shared" si="131"/>
        <v>11.706595655150096</v>
      </c>
      <c r="AS46" s="27">
        <f t="shared" si="111"/>
        <v>4.9376499459287437</v>
      </c>
      <c r="AT46" s="27">
        <f t="shared" si="112"/>
        <v>0.69699408366602356</v>
      </c>
      <c r="AU46" s="27">
        <f t="shared" si="113"/>
        <v>17.34123968474487</v>
      </c>
    </row>
    <row r="47" spans="1:47" x14ac:dyDescent="0.2">
      <c r="A47" t="str">
        <f>$A$11</f>
        <v>Administrative and secretarial occupations</v>
      </c>
      <c r="B47" s="27">
        <f t="shared" si="114"/>
        <v>-1.9879884702425841</v>
      </c>
      <c r="C47" s="27">
        <f t="shared" si="115"/>
        <v>-0.96889349022447746</v>
      </c>
      <c r="D47" s="27">
        <f t="shared" si="116"/>
        <v>-0.68682321664860524</v>
      </c>
      <c r="E47" s="27">
        <f t="shared" si="117"/>
        <v>-3.6437051771156632</v>
      </c>
      <c r="F47" s="27"/>
      <c r="G47" s="27">
        <f t="shared" si="118"/>
        <v>-2.5956295750272389</v>
      </c>
      <c r="H47" s="27">
        <f t="shared" si="119"/>
        <v>-4.1736453138654213</v>
      </c>
      <c r="I47" s="27">
        <f t="shared" si="120"/>
        <v>0.21651234456514912</v>
      </c>
      <c r="J47" s="27">
        <f t="shared" si="121"/>
        <v>-6.5527625443275213</v>
      </c>
      <c r="K47" s="27"/>
      <c r="L47" s="27">
        <f t="shared" si="122"/>
        <v>-4.583618045269823</v>
      </c>
      <c r="M47" s="27">
        <f t="shared" si="123"/>
        <v>-5.1425388040898987</v>
      </c>
      <c r="N47" s="27">
        <f t="shared" si="124"/>
        <v>-0.47031087208345612</v>
      </c>
      <c r="O47" s="27">
        <f t="shared" si="125"/>
        <v>-10.196467721443184</v>
      </c>
      <c r="Q47" t="str">
        <f>$A$11</f>
        <v>Administrative and secretarial occupations</v>
      </c>
      <c r="R47" s="27">
        <f t="shared" si="126"/>
        <v>0.14842715363944059</v>
      </c>
      <c r="S47" s="27">
        <f t="shared" si="96"/>
        <v>0.56957851612129806</v>
      </c>
      <c r="T47" s="27">
        <f t="shared" si="97"/>
        <v>-0.29389563716547407</v>
      </c>
      <c r="U47" s="27">
        <f t="shared" si="98"/>
        <v>0.42411003259526225</v>
      </c>
      <c r="V47" s="27"/>
      <c r="W47" s="27">
        <f t="shared" si="127"/>
        <v>1.89082853713448</v>
      </c>
      <c r="X47" s="27">
        <f t="shared" si="99"/>
        <v>-0.54217409123055438</v>
      </c>
      <c r="Y47" s="27">
        <f t="shared" si="100"/>
        <v>0.34076123789409529</v>
      </c>
      <c r="Z47" s="27">
        <f t="shared" si="101"/>
        <v>1.6894156837980212</v>
      </c>
      <c r="AA47" s="27"/>
      <c r="AB47" s="27">
        <f t="shared" si="128"/>
        <v>2.0392556907739205</v>
      </c>
      <c r="AC47" s="27">
        <f t="shared" si="102"/>
        <v>2.7404424890743684E-2</v>
      </c>
      <c r="AD47" s="27">
        <f t="shared" si="103"/>
        <v>4.6865600728621226E-2</v>
      </c>
      <c r="AE47" s="27">
        <f t="shared" si="104"/>
        <v>2.1135257163932835</v>
      </c>
      <c r="AG47" t="str">
        <f>$A$11</f>
        <v>Administrative and secretarial occupations</v>
      </c>
      <c r="AH47" s="27">
        <f t="shared" si="129"/>
        <v>-2.1364156238820122</v>
      </c>
      <c r="AI47" s="27">
        <f t="shared" si="105"/>
        <v>-1.5384720063457813</v>
      </c>
      <c r="AJ47" s="27">
        <f t="shared" si="106"/>
        <v>-0.39292757948313062</v>
      </c>
      <c r="AK47" s="27">
        <f t="shared" si="107"/>
        <v>-4.0678152097109219</v>
      </c>
      <c r="AL47" s="27"/>
      <c r="AM47" s="27">
        <f t="shared" si="130"/>
        <v>-4.4864581121617171</v>
      </c>
      <c r="AN47" s="27">
        <f t="shared" si="108"/>
        <v>-3.6314712226348789</v>
      </c>
      <c r="AO47" s="27">
        <f t="shared" si="109"/>
        <v>-0.1242488933289434</v>
      </c>
      <c r="AP47" s="27">
        <f>AU11-AP11</f>
        <v>-8.2421782281255389</v>
      </c>
      <c r="AQ47" s="27"/>
      <c r="AR47" s="27">
        <f t="shared" si="131"/>
        <v>-6.6228737360437293</v>
      </c>
      <c r="AS47" s="27">
        <f t="shared" si="111"/>
        <v>-5.1699432289806602</v>
      </c>
      <c r="AT47" s="27">
        <f t="shared" si="112"/>
        <v>-0.51717647281207402</v>
      </c>
      <c r="AU47" s="27">
        <f t="shared" si="113"/>
        <v>-12.309993437836461</v>
      </c>
    </row>
    <row r="48" spans="1:47" x14ac:dyDescent="0.2">
      <c r="A48" t="str">
        <f>$A$12</f>
        <v>Skilled trades occupations</v>
      </c>
      <c r="B48" s="27">
        <f t="shared" si="114"/>
        <v>-5.6350941481570409</v>
      </c>
      <c r="C48" s="27">
        <f t="shared" si="115"/>
        <v>-0.65673700895281684</v>
      </c>
      <c r="D48" s="27">
        <f t="shared" si="116"/>
        <v>-0.5584076092030017</v>
      </c>
      <c r="E48" s="27">
        <f t="shared" si="117"/>
        <v>-6.8502387663128559</v>
      </c>
      <c r="F48" s="27"/>
      <c r="G48" s="27">
        <f t="shared" si="118"/>
        <v>-3.0716047535737019</v>
      </c>
      <c r="H48" s="27">
        <f t="shared" si="119"/>
        <v>1.9210405844822649</v>
      </c>
      <c r="I48" s="27">
        <f t="shared" si="120"/>
        <v>3.7730150228007489</v>
      </c>
      <c r="J48" s="27">
        <f t="shared" si="121"/>
        <v>2.6224508537093101</v>
      </c>
      <c r="K48" s="27"/>
      <c r="L48" s="27">
        <f t="shared" si="122"/>
        <v>-8.7066989017307428</v>
      </c>
      <c r="M48" s="27">
        <f t="shared" si="123"/>
        <v>1.2643035755294481</v>
      </c>
      <c r="N48" s="27">
        <f t="shared" si="124"/>
        <v>3.2146074135977472</v>
      </c>
      <c r="O48" s="27">
        <f t="shared" si="125"/>
        <v>-4.2277879126035458</v>
      </c>
      <c r="Q48" t="str">
        <f>$A$12</f>
        <v>Skilled trades occupations</v>
      </c>
      <c r="R48" s="27">
        <f t="shared" si="126"/>
        <v>-5.5825071243722917</v>
      </c>
      <c r="S48" s="27">
        <f t="shared" si="96"/>
        <v>-0.56511769481341645</v>
      </c>
      <c r="T48" s="27">
        <f t="shared" si="97"/>
        <v>-0.69169754153478635</v>
      </c>
      <c r="U48" s="27">
        <f t="shared" si="98"/>
        <v>-6.8393223607204945</v>
      </c>
      <c r="V48" s="27"/>
      <c r="W48" s="27">
        <f t="shared" si="127"/>
        <v>-3.9553372931137361</v>
      </c>
      <c r="X48" s="27">
        <f t="shared" si="99"/>
        <v>1.1010406500326457</v>
      </c>
      <c r="Y48" s="27">
        <f t="shared" si="100"/>
        <v>3.019442185474702</v>
      </c>
      <c r="Z48" s="27">
        <f t="shared" si="101"/>
        <v>0.16514554239361701</v>
      </c>
      <c r="AA48" s="27"/>
      <c r="AB48" s="27">
        <f t="shared" si="128"/>
        <v>-9.5378444174860277</v>
      </c>
      <c r="AC48" s="27">
        <f t="shared" si="102"/>
        <v>0.53592295521922928</v>
      </c>
      <c r="AD48" s="27">
        <f t="shared" si="103"/>
        <v>2.3277446439399156</v>
      </c>
      <c r="AE48" s="27">
        <f t="shared" si="104"/>
        <v>-6.6741768183268775</v>
      </c>
      <c r="AG48" t="str">
        <f>$A$12</f>
        <v>Skilled trades occupations</v>
      </c>
      <c r="AH48" s="27">
        <f t="shared" si="129"/>
        <v>-5.2587023784703035E-2</v>
      </c>
      <c r="AI48" s="27">
        <f t="shared" si="105"/>
        <v>-9.1619314139395946E-2</v>
      </c>
      <c r="AJ48" s="27">
        <f t="shared" si="106"/>
        <v>0.13328993233176245</v>
      </c>
      <c r="AK48" s="27">
        <f t="shared" si="107"/>
        <v>-1.0916405592335643E-2</v>
      </c>
      <c r="AL48" s="27"/>
      <c r="AM48" s="27">
        <f t="shared" si="130"/>
        <v>0.88373253954001285</v>
      </c>
      <c r="AN48" s="27">
        <f t="shared" si="108"/>
        <v>0.81999993444961827</v>
      </c>
      <c r="AO48" s="27">
        <f t="shared" si="109"/>
        <v>0.75357283732605884</v>
      </c>
      <c r="AP48" s="27">
        <f t="shared" si="110"/>
        <v>2.4573053113156886</v>
      </c>
      <c r="AQ48" s="27"/>
      <c r="AR48" s="27">
        <f t="shared" si="131"/>
        <v>0.83114551575530982</v>
      </c>
      <c r="AS48" s="27">
        <f t="shared" si="111"/>
        <v>0.72838062031022233</v>
      </c>
      <c r="AT48" s="27">
        <f t="shared" si="112"/>
        <v>0.88686276965782129</v>
      </c>
      <c r="AU48" s="27">
        <f t="shared" si="113"/>
        <v>2.446388905723353</v>
      </c>
    </row>
    <row r="49" spans="1:47" x14ac:dyDescent="0.2">
      <c r="A49" t="str">
        <f>$A$13</f>
        <v>Caring, leisure and other service occupations</v>
      </c>
      <c r="B49" s="27">
        <f t="shared" si="114"/>
        <v>-0.71626421860639411</v>
      </c>
      <c r="C49" s="27">
        <f t="shared" si="115"/>
        <v>1.4879723788227608</v>
      </c>
      <c r="D49" s="27">
        <f t="shared" si="116"/>
        <v>0.43352530896850006</v>
      </c>
      <c r="E49" s="27">
        <f t="shared" si="117"/>
        <v>1.2052334691848614</v>
      </c>
      <c r="F49" s="27"/>
      <c r="G49" s="27">
        <f t="shared" si="118"/>
        <v>3.5874321819131652</v>
      </c>
      <c r="H49" s="27">
        <f t="shared" si="119"/>
        <v>-0.4582633799616076</v>
      </c>
      <c r="I49" s="27">
        <f t="shared" si="120"/>
        <v>1.0610058655243915</v>
      </c>
      <c r="J49" s="27">
        <f t="shared" si="121"/>
        <v>4.1901746674759579</v>
      </c>
      <c r="K49" s="27"/>
      <c r="L49" s="27">
        <f t="shared" si="122"/>
        <v>2.871167963306771</v>
      </c>
      <c r="M49" s="27">
        <f t="shared" si="123"/>
        <v>1.0297089988611532</v>
      </c>
      <c r="N49" s="27">
        <f t="shared" si="124"/>
        <v>1.4945311744928915</v>
      </c>
      <c r="O49" s="27">
        <f t="shared" si="125"/>
        <v>5.3954081366608193</v>
      </c>
      <c r="Q49" t="str">
        <f>$A$13</f>
        <v>Caring, leisure and other service occupations</v>
      </c>
      <c r="R49" s="27">
        <f t="shared" si="126"/>
        <v>-0.48697793311003501</v>
      </c>
      <c r="S49" s="27">
        <f t="shared" si="96"/>
        <v>0.66399894918351166</v>
      </c>
      <c r="T49" s="27">
        <f t="shared" si="97"/>
        <v>-0.11002981923108235</v>
      </c>
      <c r="U49" s="27">
        <f t="shared" si="98"/>
        <v>6.6991196842394629E-2</v>
      </c>
      <c r="V49" s="27"/>
      <c r="W49" s="27">
        <f t="shared" si="127"/>
        <v>1.7458546718461108</v>
      </c>
      <c r="X49" s="27">
        <f t="shared" si="99"/>
        <v>1.6625711600876052</v>
      </c>
      <c r="Y49" s="27">
        <f t="shared" si="100"/>
        <v>0.41752815766120122</v>
      </c>
      <c r="Z49" s="27">
        <f t="shared" si="101"/>
        <v>3.8259539895949182</v>
      </c>
      <c r="AA49" s="27"/>
      <c r="AB49" s="27">
        <f t="shared" si="128"/>
        <v>1.2588767387360758</v>
      </c>
      <c r="AC49" s="27">
        <f t="shared" si="102"/>
        <v>2.3265701092711168</v>
      </c>
      <c r="AD49" s="27">
        <f t="shared" si="103"/>
        <v>0.30749833843011887</v>
      </c>
      <c r="AE49" s="27">
        <f t="shared" si="104"/>
        <v>3.8929451864373128</v>
      </c>
      <c r="AG49" t="str">
        <f>$A$13</f>
        <v>Caring, leisure and other service occupations</v>
      </c>
      <c r="AH49" s="27">
        <f t="shared" si="129"/>
        <v>-0.22928628549636088</v>
      </c>
      <c r="AI49" s="27">
        <f t="shared" si="105"/>
        <v>0.82397342963924203</v>
      </c>
      <c r="AJ49" s="27">
        <f t="shared" si="106"/>
        <v>0.54355512819957941</v>
      </c>
      <c r="AK49" s="27">
        <f t="shared" si="107"/>
        <v>1.1382422723424597</v>
      </c>
      <c r="AL49" s="27"/>
      <c r="AM49" s="27">
        <f t="shared" si="130"/>
        <v>1.8415775100670473</v>
      </c>
      <c r="AN49" s="27">
        <f t="shared" si="108"/>
        <v>-2.1208345400492092</v>
      </c>
      <c r="AO49" s="27">
        <f t="shared" si="109"/>
        <v>0.64347770786319103</v>
      </c>
      <c r="AP49" s="27">
        <f t="shared" si="110"/>
        <v>0.36422067788102908</v>
      </c>
      <c r="AQ49" s="27"/>
      <c r="AR49" s="27">
        <f t="shared" si="131"/>
        <v>1.6122912245706864</v>
      </c>
      <c r="AS49" s="27">
        <f t="shared" si="111"/>
        <v>-1.2968611104099672</v>
      </c>
      <c r="AT49" s="27">
        <f t="shared" si="112"/>
        <v>1.1870328360627704</v>
      </c>
      <c r="AU49" s="27">
        <f t="shared" si="113"/>
        <v>1.5024629502234887</v>
      </c>
    </row>
    <row r="50" spans="1:47" x14ac:dyDescent="0.2">
      <c r="A50" t="str">
        <f>$A$14</f>
        <v>Sales and customer service occupations</v>
      </c>
      <c r="B50" s="27">
        <f t="shared" si="114"/>
        <v>-1.8809392362640303</v>
      </c>
      <c r="C50" s="27">
        <f t="shared" si="115"/>
        <v>0.51770740255818382</v>
      </c>
      <c r="D50" s="27">
        <f t="shared" si="116"/>
        <v>-1.3374246483913925</v>
      </c>
      <c r="E50" s="27">
        <f t="shared" si="117"/>
        <v>-2.7006564820972301</v>
      </c>
      <c r="F50" s="27"/>
      <c r="G50" s="27">
        <f t="shared" si="118"/>
        <v>0.21399325285005943</v>
      </c>
      <c r="H50" s="27">
        <f t="shared" si="119"/>
        <v>1.2832936973496913</v>
      </c>
      <c r="I50" s="27">
        <f t="shared" si="120"/>
        <v>-0.31075776250073828</v>
      </c>
      <c r="J50" s="27">
        <f t="shared" si="121"/>
        <v>1.1865291876990085</v>
      </c>
      <c r="K50" s="27"/>
      <c r="L50" s="27">
        <f t="shared" si="122"/>
        <v>-1.6669459834139708</v>
      </c>
      <c r="M50" s="27">
        <f t="shared" si="123"/>
        <v>1.8010010999078752</v>
      </c>
      <c r="N50" s="27">
        <f t="shared" si="124"/>
        <v>-1.6481824108921308</v>
      </c>
      <c r="O50" s="27">
        <f t="shared" si="125"/>
        <v>-1.5141272943982216</v>
      </c>
      <c r="Q50" t="str">
        <f>$A$14</f>
        <v>Sales and customer service occupations</v>
      </c>
      <c r="R50" s="27">
        <f t="shared" si="126"/>
        <v>-0.83413767615649448</v>
      </c>
      <c r="S50" s="27">
        <f t="shared" si="96"/>
        <v>0.90822482556606055</v>
      </c>
      <c r="T50" s="27">
        <f t="shared" si="97"/>
        <v>-0.67487070780398528</v>
      </c>
      <c r="U50" s="27">
        <f t="shared" si="98"/>
        <v>-0.600783558394415</v>
      </c>
      <c r="V50" s="27"/>
      <c r="W50" s="27">
        <f t="shared" si="127"/>
        <v>0.78033937550726407</v>
      </c>
      <c r="X50" s="27">
        <f t="shared" si="99"/>
        <v>1.1654413370018819</v>
      </c>
      <c r="Y50" s="27">
        <f t="shared" si="100"/>
        <v>-3.8995435733123474E-2</v>
      </c>
      <c r="Z50" s="27">
        <f t="shared" si="101"/>
        <v>1.9067852767760201</v>
      </c>
      <c r="AA50" s="27"/>
      <c r="AB50" s="27">
        <f t="shared" si="128"/>
        <v>-5.3798300649230413E-2</v>
      </c>
      <c r="AC50" s="27">
        <f t="shared" si="102"/>
        <v>2.0736661625679425</v>
      </c>
      <c r="AD50" s="27">
        <f t="shared" si="103"/>
        <v>-0.71386614353710875</v>
      </c>
      <c r="AE50" s="27">
        <f t="shared" si="104"/>
        <v>1.3060017183816051</v>
      </c>
      <c r="AG50" t="str">
        <f>$A$14</f>
        <v>Sales and customer service occupations</v>
      </c>
      <c r="AH50" s="27">
        <f t="shared" si="129"/>
        <v>-1.046801560107542</v>
      </c>
      <c r="AI50" s="27">
        <f t="shared" si="105"/>
        <v>-0.39051742300783587</v>
      </c>
      <c r="AJ50" s="27">
        <f t="shared" si="106"/>
        <v>-0.66255394058740347</v>
      </c>
      <c r="AK50" s="27">
        <f t="shared" si="107"/>
        <v>-2.0998729237027796</v>
      </c>
      <c r="AL50" s="27"/>
      <c r="AM50" s="27">
        <f t="shared" si="130"/>
        <v>-0.56634612265720907</v>
      </c>
      <c r="AN50" s="27">
        <f t="shared" si="108"/>
        <v>0.1178523603477899</v>
      </c>
      <c r="AO50" s="27">
        <f t="shared" si="109"/>
        <v>-0.27176232676761547</v>
      </c>
      <c r="AP50" s="27">
        <f t="shared" si="110"/>
        <v>-0.72025608907703287</v>
      </c>
      <c r="AQ50" s="27"/>
      <c r="AR50" s="27">
        <f t="shared" si="131"/>
        <v>-1.6131476827647511</v>
      </c>
      <c r="AS50" s="27">
        <f t="shared" si="111"/>
        <v>-0.27266506266004598</v>
      </c>
      <c r="AT50" s="27">
        <f t="shared" si="112"/>
        <v>-0.93431626735501894</v>
      </c>
      <c r="AU50" s="27">
        <f t="shared" si="113"/>
        <v>-2.8201290127798124</v>
      </c>
    </row>
    <row r="51" spans="1:47" x14ac:dyDescent="0.2">
      <c r="A51" t="str">
        <f>$A$15</f>
        <v>Process, plant and machine operatives</v>
      </c>
      <c r="B51" s="27">
        <f t="shared" si="114"/>
        <v>-3.1198510186702126</v>
      </c>
      <c r="C51" s="27">
        <f t="shared" si="115"/>
        <v>0.62160665195212417</v>
      </c>
      <c r="D51" s="27">
        <f t="shared" si="116"/>
        <v>-3.690451274231954E-2</v>
      </c>
      <c r="E51" s="27">
        <f t="shared" si="117"/>
        <v>-2.5351488794604045</v>
      </c>
      <c r="F51" s="27"/>
      <c r="G51" s="27">
        <f t="shared" si="118"/>
        <v>-2.1167187405602323</v>
      </c>
      <c r="H51" s="27">
        <f t="shared" si="119"/>
        <v>1.4002290253251219</v>
      </c>
      <c r="I51" s="27">
        <f t="shared" si="120"/>
        <v>1.1500229797069998</v>
      </c>
      <c r="J51" s="27">
        <f t="shared" si="121"/>
        <v>0.43353326447189033</v>
      </c>
      <c r="K51" s="27"/>
      <c r="L51" s="27">
        <f t="shared" si="122"/>
        <v>-5.236569759230445</v>
      </c>
      <c r="M51" s="27">
        <f t="shared" si="123"/>
        <v>2.0218356772772461</v>
      </c>
      <c r="N51" s="27">
        <f t="shared" si="124"/>
        <v>1.1131184669646803</v>
      </c>
      <c r="O51" s="27">
        <f t="shared" si="125"/>
        <v>-2.1016156149885141</v>
      </c>
      <c r="Q51" t="str">
        <f>$A$15</f>
        <v>Process, plant and machine operatives</v>
      </c>
      <c r="R51" s="27">
        <f t="shared" si="126"/>
        <v>-2.7712149994031741</v>
      </c>
      <c r="S51" s="27">
        <f t="shared" si="96"/>
        <v>0.79191041325391787</v>
      </c>
      <c r="T51" s="27">
        <f t="shared" si="97"/>
        <v>-6.4988411871500062E-2</v>
      </c>
      <c r="U51" s="27">
        <f t="shared" si="98"/>
        <v>-2.044292998020758</v>
      </c>
      <c r="V51" s="27"/>
      <c r="W51" s="27">
        <f t="shared" si="127"/>
        <v>-2.1673814451345823</v>
      </c>
      <c r="X51" s="27">
        <f t="shared" si="99"/>
        <v>0.63355219163190135</v>
      </c>
      <c r="Y51" s="27">
        <f t="shared" si="100"/>
        <v>1.0266464687281722</v>
      </c>
      <c r="Z51" s="27">
        <f t="shared" si="101"/>
        <v>-0.50718278477450696</v>
      </c>
      <c r="AA51" s="27"/>
      <c r="AB51" s="27">
        <f t="shared" si="128"/>
        <v>-4.9385964445377564</v>
      </c>
      <c r="AC51" s="27">
        <f t="shared" si="102"/>
        <v>1.4254626048858192</v>
      </c>
      <c r="AD51" s="27">
        <f t="shared" si="103"/>
        <v>0.96165805685667216</v>
      </c>
      <c r="AE51" s="27">
        <f t="shared" si="104"/>
        <v>-2.551475782795265</v>
      </c>
      <c r="AG51" t="str">
        <f>$A$15</f>
        <v>Process, plant and machine operatives</v>
      </c>
      <c r="AH51" s="27">
        <f t="shared" si="129"/>
        <v>-0.34863601926704502</v>
      </c>
      <c r="AI51" s="27">
        <f t="shared" si="105"/>
        <v>-0.17030376130179103</v>
      </c>
      <c r="AJ51" s="27">
        <f t="shared" si="106"/>
        <v>2.8083899129182965E-2</v>
      </c>
      <c r="AK51" s="27">
        <f t="shared" si="107"/>
        <v>-0.49085588143965264</v>
      </c>
      <c r="AL51" s="27"/>
      <c r="AM51" s="27">
        <f t="shared" si="130"/>
        <v>5.0662704574355955E-2</v>
      </c>
      <c r="AN51" s="27">
        <f t="shared" si="108"/>
        <v>0.76667683369321971</v>
      </c>
      <c r="AO51" s="27">
        <f t="shared" si="109"/>
        <v>0.12337651097882341</v>
      </c>
      <c r="AP51" s="27">
        <f t="shared" si="110"/>
        <v>0.94071604924639862</v>
      </c>
      <c r="AQ51" s="27"/>
      <c r="AR51" s="27">
        <f t="shared" si="131"/>
        <v>-0.29797331469268906</v>
      </c>
      <c r="AS51" s="27">
        <f t="shared" si="111"/>
        <v>0.59637307239142867</v>
      </c>
      <c r="AT51" s="27">
        <f t="shared" si="112"/>
        <v>0.15146041010800637</v>
      </c>
      <c r="AU51" s="27">
        <f t="shared" si="113"/>
        <v>0.44986016780674598</v>
      </c>
    </row>
    <row r="52" spans="1:47" x14ac:dyDescent="0.2">
      <c r="A52" t="str">
        <f>$A$16</f>
        <v>Elementary occupations</v>
      </c>
      <c r="B52" s="27">
        <f t="shared" si="114"/>
        <v>-4.9820352818773763</v>
      </c>
      <c r="C52" s="27">
        <f t="shared" si="115"/>
        <v>-2.7729507395871664</v>
      </c>
      <c r="D52" s="27">
        <f t="shared" si="116"/>
        <v>-0.62969941755512382</v>
      </c>
      <c r="E52" s="27">
        <f t="shared" si="117"/>
        <v>-8.3846854390196626</v>
      </c>
      <c r="F52" s="27"/>
      <c r="G52" s="27">
        <f t="shared" si="118"/>
        <v>1.195271921983025</v>
      </c>
      <c r="H52" s="27">
        <f t="shared" si="119"/>
        <v>-4.5574617639839019</v>
      </c>
      <c r="I52" s="27">
        <f t="shared" si="120"/>
        <v>1.1858003774457271</v>
      </c>
      <c r="J52" s="27">
        <f t="shared" si="121"/>
        <v>-2.1763894645551574</v>
      </c>
      <c r="K52" s="27"/>
      <c r="L52" s="27">
        <f t="shared" si="122"/>
        <v>-3.7867633598943513</v>
      </c>
      <c r="M52" s="27">
        <f t="shared" si="123"/>
        <v>-7.3304125035710683</v>
      </c>
      <c r="N52" s="27">
        <f t="shared" si="124"/>
        <v>0.55610095989060326</v>
      </c>
      <c r="O52" s="27">
        <f t="shared" si="125"/>
        <v>-10.56107490357482</v>
      </c>
      <c r="Q52" t="str">
        <f>$A$16</f>
        <v>Elementary occupations</v>
      </c>
      <c r="R52" s="27">
        <f t="shared" si="126"/>
        <v>-3.7767512213902084</v>
      </c>
      <c r="S52" s="27">
        <f t="shared" si="96"/>
        <v>-0.6527786832410456</v>
      </c>
      <c r="T52" s="27">
        <f t="shared" si="97"/>
        <v>-0.15828513616616124</v>
      </c>
      <c r="U52" s="27">
        <f t="shared" si="98"/>
        <v>-4.5878150407974161</v>
      </c>
      <c r="V52" s="27"/>
      <c r="W52" s="27">
        <f t="shared" si="127"/>
        <v>0.2941343724475427</v>
      </c>
      <c r="X52" s="27">
        <f t="shared" si="99"/>
        <v>-1.2450455705752042</v>
      </c>
      <c r="Y52" s="27">
        <f t="shared" si="100"/>
        <v>0.70954481982026119</v>
      </c>
      <c r="Z52" s="27">
        <f t="shared" si="101"/>
        <v>-0.24136637830740071</v>
      </c>
      <c r="AA52" s="27"/>
      <c r="AB52" s="27">
        <f t="shared" si="128"/>
        <v>-3.4826168489426657</v>
      </c>
      <c r="AC52" s="27">
        <f t="shared" si="102"/>
        <v>-1.8978242538162498</v>
      </c>
      <c r="AD52" s="27">
        <f t="shared" si="103"/>
        <v>0.55125968365409994</v>
      </c>
      <c r="AE52" s="27">
        <f t="shared" si="104"/>
        <v>-4.8291814191048168</v>
      </c>
      <c r="AG52" t="str">
        <f>$A$16</f>
        <v>Elementary occupations</v>
      </c>
      <c r="AH52" s="27">
        <f t="shared" si="129"/>
        <v>-1.2052840604871484</v>
      </c>
      <c r="AI52" s="27">
        <f t="shared" si="105"/>
        <v>-2.1201720563461421</v>
      </c>
      <c r="AJ52" s="27">
        <f t="shared" si="106"/>
        <v>-0.47141428138896346</v>
      </c>
      <c r="AK52" s="27">
        <f t="shared" si="107"/>
        <v>-3.7968703982222536</v>
      </c>
      <c r="AL52" s="27"/>
      <c r="AM52" s="27">
        <f t="shared" si="130"/>
        <v>0.90113754953547787</v>
      </c>
      <c r="AN52" s="27">
        <f t="shared" si="108"/>
        <v>-3.3124161934086516</v>
      </c>
      <c r="AO52" s="27">
        <f t="shared" si="109"/>
        <v>0.47625555762546434</v>
      </c>
      <c r="AP52" s="27">
        <f t="shared" si="110"/>
        <v>-1.9350230862477105</v>
      </c>
      <c r="AQ52" s="27"/>
      <c r="AR52" s="27">
        <f t="shared" si="131"/>
        <v>-0.30414651095167056</v>
      </c>
      <c r="AS52" s="27">
        <f t="shared" si="111"/>
        <v>-5.4325882497547937</v>
      </c>
      <c r="AT52" s="27">
        <f t="shared" si="112"/>
        <v>4.8412762365008799E-3</v>
      </c>
      <c r="AU52" s="27">
        <f t="shared" si="113"/>
        <v>-5.7318934844699641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8.0170514486495108</v>
      </c>
      <c r="C54" s="29">
        <f t="shared" si="115"/>
        <v>12.697541477333573</v>
      </c>
      <c r="D54" s="29">
        <f t="shared" si="116"/>
        <v>-4.0865929259830551</v>
      </c>
      <c r="E54" s="29">
        <f t="shared" si="117"/>
        <v>16.628000000000043</v>
      </c>
      <c r="F54" s="29"/>
      <c r="G54" s="29">
        <f t="shared" si="118"/>
        <v>27.883239590403321</v>
      </c>
      <c r="H54" s="29">
        <f t="shared" si="119"/>
        <v>7.322162022706209</v>
      </c>
      <c r="I54" s="29">
        <f t="shared" si="120"/>
        <v>11.220598386890288</v>
      </c>
      <c r="J54" s="29">
        <f t="shared" si="121"/>
        <v>46.425999999999817</v>
      </c>
      <c r="K54" s="29"/>
      <c r="L54" s="29">
        <f t="shared" si="122"/>
        <v>35.900291039052831</v>
      </c>
      <c r="M54" s="29">
        <f t="shared" si="123"/>
        <v>20.019703500039782</v>
      </c>
      <c r="N54" s="29">
        <f t="shared" si="124"/>
        <v>7.1340054609072325</v>
      </c>
      <c r="O54" s="29">
        <f t="shared" si="125"/>
        <v>63.05399999999986</v>
      </c>
      <c r="Q54" s="24" t="str">
        <f>$A$18</f>
        <v>All occupations</v>
      </c>
      <c r="R54" s="29">
        <f t="shared" ref="R54" si="132">W18-R18</f>
        <v>-2.1335416493185164</v>
      </c>
      <c r="S54" s="29">
        <f t="shared" ref="S54" si="133">X18-S18</f>
        <v>7.5673338341671581</v>
      </c>
      <c r="T54" s="29">
        <f t="shared" ref="T54" si="134">Y18-T18</f>
        <v>-5.088570927120216</v>
      </c>
      <c r="U54" s="29">
        <f t="shared" ref="U54" si="135">Z18-U18</f>
        <v>0.34522125772843992</v>
      </c>
      <c r="V54" s="29"/>
      <c r="W54" s="29">
        <f t="shared" ref="W54" si="136">AB18-W18</f>
        <v>11.221248731721403</v>
      </c>
      <c r="X54" s="29">
        <f t="shared" ref="X54" si="137">AC18-X18</f>
        <v>6.5799208377871352</v>
      </c>
      <c r="Y54" s="29">
        <f t="shared" ref="Y54" si="138">AD18-Y18</f>
        <v>7.1768230286966599</v>
      </c>
      <c r="Z54" s="29">
        <f t="shared" ref="Z54" si="139">AE18-Z18</f>
        <v>24.977992598205162</v>
      </c>
      <c r="AA54" s="29"/>
      <c r="AB54" s="29">
        <f t="shared" ref="AB54" si="140">AB18-R18</f>
        <v>9.0877070824028863</v>
      </c>
      <c r="AC54" s="29">
        <f t="shared" ref="AC54" si="141">AC18-S18</f>
        <v>14.147254671954293</v>
      </c>
      <c r="AD54" s="29">
        <f t="shared" ref="AD54" si="142">AD18-T18</f>
        <v>2.0882521015764439</v>
      </c>
      <c r="AE54" s="29">
        <f t="shared" ref="AE54" si="143">AE18-U18</f>
        <v>25.323213855933602</v>
      </c>
      <c r="AG54" s="24" t="str">
        <f>$A$18</f>
        <v>All occupations</v>
      </c>
      <c r="AH54" s="29">
        <f t="shared" ref="AH54" si="144">AM18-AH18</f>
        <v>10.150593097968169</v>
      </c>
      <c r="AI54" s="29">
        <f t="shared" ref="AI54" si="145">AN18-AI18</f>
        <v>5.1302076431664432</v>
      </c>
      <c r="AJ54" s="29">
        <f t="shared" ref="AJ54" si="146">AO18-AJ18</f>
        <v>1.0019780011371324</v>
      </c>
      <c r="AK54" s="29">
        <f t="shared" ref="AK54" si="147">AP18-AK18</f>
        <v>16.282778742271773</v>
      </c>
      <c r="AL54" s="29"/>
      <c r="AM54" s="29">
        <f t="shared" ref="AM54" si="148">AR18-AM18</f>
        <v>16.661990858681889</v>
      </c>
      <c r="AN54" s="29">
        <f t="shared" ref="AN54" si="149">AS18-AN18</f>
        <v>0.74224118491906665</v>
      </c>
      <c r="AO54" s="29">
        <f t="shared" ref="AO54" si="150">AT18-AO18</f>
        <v>4.0437753581936136</v>
      </c>
      <c r="AP54" s="29">
        <f t="shared" ref="AP54" si="151">AU18-AP18</f>
        <v>21.448007401794598</v>
      </c>
      <c r="AQ54" s="29"/>
      <c r="AR54" s="29">
        <f t="shared" ref="AR54" si="152">AR18-AH18</f>
        <v>26.812583956650059</v>
      </c>
      <c r="AS54" s="29">
        <f t="shared" ref="AS54" si="153">AS18-AI18</f>
        <v>5.8724488280855098</v>
      </c>
      <c r="AT54" s="29">
        <f t="shared" ref="AT54" si="154">AT18-AJ18</f>
        <v>5.045753359330746</v>
      </c>
      <c r="AU54" s="29">
        <f t="shared" ref="AU54" si="155">AU18-AK18</f>
        <v>37.730786144066371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Enterprise M3 LEP (including all of Surrey)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0.50211083468563178</v>
      </c>
      <c r="N7" s="91">
        <f>'Occ T2'!I180</f>
        <v>0.44614068541455332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-2.207225337833385</v>
      </c>
      <c r="N9" s="91">
        <f>'Occ T2'!I178</f>
        <v>-1.1745637553162047</v>
      </c>
    </row>
    <row r="10" spans="1:14" x14ac:dyDescent="0.2">
      <c r="L10" s="91" t="str">
        <f>'Occ T3'!A48</f>
        <v>91 Elementary trades and related occupations</v>
      </c>
      <c r="M10" s="91">
        <f>'Occ T2'!H177</f>
        <v>-4.4038162782499839</v>
      </c>
      <c r="N10" s="91">
        <f>'Occ T2'!I177</f>
        <v>5.0494238497861277</v>
      </c>
    </row>
    <row r="11" spans="1:14" x14ac:dyDescent="0.2">
      <c r="L11" s="114" t="str">
        <f>"["&amp;'Occ T3'!A47&amp;"]"</f>
        <v>[Elementary occupations]</v>
      </c>
      <c r="M11" s="91">
        <f>'Occ T1'!H88</f>
        <v>-2.445607213951817</v>
      </c>
      <c r="N11" s="91">
        <f>'Occ T1'!I88</f>
        <v>-0.23177873327832055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-1.8060212030205691</v>
      </c>
      <c r="N13" s="91">
        <f>'Occ T2'!I176</f>
        <v>3.5331173333075228E-2</v>
      </c>
    </row>
    <row r="14" spans="1:14" x14ac:dyDescent="0.2">
      <c r="L14" s="91" t="str">
        <f>'Occ T3'!A44</f>
        <v>81 Process, plant and machine operatives</v>
      </c>
      <c r="M14" s="91">
        <f>'Occ T2'!H175</f>
        <v>-2.1559249932211033</v>
      </c>
      <c r="N14" s="91">
        <f>'Occ T2'!I175</f>
        <v>0.27778288069171264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-1.9207442897407612</v>
      </c>
      <c r="N15" s="91">
        <f>'Occ T1'!I87</f>
        <v>0.11515820199823334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0.78579638998828027</v>
      </c>
      <c r="N17" s="91">
        <f>'Occ T2'!I174</f>
        <v>1.3853400090671153</v>
      </c>
    </row>
    <row r="18" spans="12:14" x14ac:dyDescent="0.2">
      <c r="L18" s="91" t="str">
        <f>'Occ T3'!A40</f>
        <v>71 Sales occupations</v>
      </c>
      <c r="M18" s="91">
        <f>'Occ T2'!H173</f>
        <v>-1.597628904569659</v>
      </c>
      <c r="N18" s="91">
        <f>'Occ T2'!I173</f>
        <v>-0.22059921996190335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-1.1018040565042297</v>
      </c>
      <c r="N19" s="91">
        <f>'Occ T1'!I86</f>
        <v>0.16491493932830892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-1.4197526761905443E-2</v>
      </c>
      <c r="N21" s="91">
        <f>'Occ T2'!I172</f>
        <v>-1.5422964948294648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-0.50351590536465984</v>
      </c>
      <c r="N22" s="91">
        <f>'Occ T2'!I171</f>
        <v>-0.33191738083648836</v>
      </c>
    </row>
    <row r="23" spans="12:14" x14ac:dyDescent="0.2">
      <c r="L23" s="91" t="str">
        <f>'Occ T3'!A35</f>
        <v>61 Caring personal service occupations</v>
      </c>
      <c r="M23" s="91">
        <f>'Occ T2'!H170</f>
        <v>0.68595463474885321</v>
      </c>
      <c r="N23" s="91">
        <f>'Occ T2'!I170</f>
        <v>0.67497941535008543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0.37465654095194534</v>
      </c>
      <c r="N24" s="91">
        <f>'Occ T1'!I85</f>
        <v>0.41695329223845334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-3.6772765961719966</v>
      </c>
      <c r="N26" s="91">
        <f>'Occ T2'!I169</f>
        <v>1.1034268675920833</v>
      </c>
    </row>
    <row r="27" spans="12:14" x14ac:dyDescent="0.2">
      <c r="L27" s="91" t="str">
        <f>'Occ T3'!A31</f>
        <v>53 Skilled construction and building trades</v>
      </c>
      <c r="M27" s="91">
        <f>'Occ T2'!H168</f>
        <v>-1.846971362888794</v>
      </c>
      <c r="N27" s="91">
        <f>'Occ T2'!I168</f>
        <v>-0.33938793302847881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-2.2404764825251666</v>
      </c>
      <c r="N28" s="91">
        <f>'Occ T2'!I167</f>
        <v>7.1491286496261353E-2</v>
      </c>
    </row>
    <row r="29" spans="12:14" x14ac:dyDescent="0.2">
      <c r="L29" s="91" t="str">
        <f>'Occ T3'!A29</f>
        <v>51 Skilled agricultural and related trades</v>
      </c>
      <c r="M29" s="91">
        <f>'Occ T2'!H166</f>
        <v>-1.7531760521937612</v>
      </c>
      <c r="N29" s="91">
        <f>'Occ T2'!I166</f>
        <v>1.3435562366791887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-2.3962633832310787</v>
      </c>
      <c r="N30" s="91">
        <f>'Occ T1'!I84</f>
        <v>0.3217101484693341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-2.7657676702459</v>
      </c>
      <c r="N32" s="91">
        <f>'Occ T2'!I165</f>
        <v>-2.535155495316499</v>
      </c>
    </row>
    <row r="33" spans="12:14" x14ac:dyDescent="0.2">
      <c r="L33" s="91" t="str">
        <f>'Occ T3'!A25</f>
        <v>41 Administrative occupations</v>
      </c>
      <c r="M33" s="91">
        <f>'Occ T2'!H164</f>
        <v>-0.51065173617966808</v>
      </c>
      <c r="N33" s="91">
        <f>'Occ T2'!I164</f>
        <v>-0.22520156790756252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-1.0215683381570306</v>
      </c>
      <c r="N34" s="91">
        <f>'Occ T1'!I83</f>
        <v>-0.66137213069518141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1.1514244459639666</v>
      </c>
      <c r="N36" s="91">
        <f>'Occ T2'!I163</f>
        <v>0.4659796097062241</v>
      </c>
    </row>
    <row r="37" spans="12:14" x14ac:dyDescent="0.2">
      <c r="L37" s="91" t="str">
        <f>'Occ T3'!A21</f>
        <v>34 Culture, media and sports occupations</v>
      </c>
      <c r="M37" s="91">
        <f>'Occ T2'!H162</f>
        <v>-0.47236406781793194</v>
      </c>
      <c r="N37" s="91">
        <f>'Occ T2'!I162</f>
        <v>-4.8921300713766769E-4</v>
      </c>
    </row>
    <row r="38" spans="12:14" x14ac:dyDescent="0.2">
      <c r="L38" s="91" t="str">
        <f>'Occ T3'!A20</f>
        <v>33 Protective service occupations</v>
      </c>
      <c r="M38" s="91">
        <f>'Occ T2'!H161</f>
        <v>-0.30100248588902367</v>
      </c>
      <c r="N38" s="91">
        <f>'Occ T2'!I161</f>
        <v>-0.49824491714757224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3.8485801300123468</v>
      </c>
      <c r="N39" s="91">
        <f>'Occ T2'!I160</f>
        <v>3.820277815174733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3.9190968781139812</v>
      </c>
      <c r="N40" s="91">
        <f>'Occ T2'!I159</f>
        <v>0.18551653735610074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1.4305559978143867</v>
      </c>
      <c r="N41" s="91">
        <f>'Occ T1'!I82</f>
        <v>0.81442066157735304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3.5892869942214523</v>
      </c>
      <c r="N43" s="91">
        <f>'Occ T2'!I158</f>
        <v>0.91641759269285306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2.3006711405456626</v>
      </c>
      <c r="N44" s="91">
        <f>'Occ T2'!I157</f>
        <v>0.20529862588392067</v>
      </c>
    </row>
    <row r="45" spans="12:14" x14ac:dyDescent="0.2">
      <c r="L45" s="91" t="str">
        <f>'Occ T3'!A13</f>
        <v>22 Health professionals</v>
      </c>
      <c r="M45" s="91">
        <f>'Occ T2'!H156</f>
        <v>4.2411809958683211</v>
      </c>
      <c r="N45" s="91">
        <f>'Occ T2'!I156</f>
        <v>3.2730027285921004E-2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2.5121352438948863</v>
      </c>
      <c r="N46" s="91">
        <f>'Occ T2'!I155</f>
        <v>2.2379572437938533</v>
      </c>
    </row>
    <row r="47" spans="12:14" x14ac:dyDescent="0.2">
      <c r="L47" s="114" t="str">
        <f>"["&amp;'Occ T3'!A11&amp;"]"</f>
        <v>[Professional occupations]</v>
      </c>
      <c r="M47" s="91">
        <f>'Occ T1'!H81</f>
        <v>3.0902587981495033</v>
      </c>
      <c r="N47" s="91">
        <f>'Occ T1'!I81</f>
        <v>1.099190246167181</v>
      </c>
    </row>
    <row r="49" spans="12:14" x14ac:dyDescent="0.2">
      <c r="L49" s="107" t="str">
        <f>'Occ T3'!A9</f>
        <v>12 Other managers and proprietors</v>
      </c>
      <c r="M49" s="91">
        <f>'Occ T2'!H154</f>
        <v>0.45296658031583892</v>
      </c>
      <c r="N49" s="91">
        <f>'Occ T2'!I154</f>
        <v>1.1700952161028511</v>
      </c>
    </row>
    <row r="50" spans="12:14" x14ac:dyDescent="0.2">
      <c r="L50" s="107" t="str">
        <f>'Occ T3'!A8</f>
        <v>11 Corporate managers and directors</v>
      </c>
      <c r="M50" s="91">
        <f>'Occ T2'!H153</f>
        <v>3.1613595222885094</v>
      </c>
      <c r="N50" s="91">
        <f>'Occ T2'!I153</f>
        <v>-2.8250731059165091E-2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2.346224400557162</v>
      </c>
      <c r="N51" s="91">
        <f>'Occ T1'!I80</f>
        <v>0.33337767285612774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Enterprise M3 LEP (including all of Surrey)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8.7120993950104335</v>
      </c>
      <c r="N82" s="94">
        <f>'Occ T2'!F119</f>
        <v>-0.25566530321385272</v>
      </c>
    </row>
    <row r="83" spans="12:14" x14ac:dyDescent="0.2">
      <c r="L83" s="10" t="str">
        <f>name!D5</f>
        <v>12 Other managers and proprietors</v>
      </c>
      <c r="M83" s="94">
        <f>'Occ T2'!D9-'Occ T2'!B9</f>
        <v>0.53678345796054572</v>
      </c>
      <c r="N83" s="94">
        <f>'Occ T2'!F120</f>
        <v>4.5800303946633605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6.1575639600827969</v>
      </c>
      <c r="N84" s="94">
        <f>'Occ T2'!F121</f>
        <v>20.780998628601054</v>
      </c>
    </row>
    <row r="85" spans="12:14" x14ac:dyDescent="0.2">
      <c r="L85" s="10" t="str">
        <f>name!D7</f>
        <v>22 Health professionals</v>
      </c>
      <c r="M85" s="94">
        <f>'Occ T2'!D11-'Occ T2'!B11</f>
        <v>5.2520566797806829</v>
      </c>
      <c r="N85" s="94">
        <f>'Occ T2'!F122</f>
        <v>0.1378080070860328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3.5333742574777744</v>
      </c>
      <c r="N86" s="94">
        <f>'Occ T2'!F123</f>
        <v>1.0268453150688757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8.6802029106622314</v>
      </c>
      <c r="N87" s="94">
        <f>'Occ T2'!F124</f>
        <v>7.8742831509503048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2.4655214661449705</v>
      </c>
      <c r="N88" s="94">
        <f>'Occ T2'!F125</f>
        <v>0.39748402116289228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2.1300960763738495</v>
      </c>
      <c r="N89" s="94">
        <f>'Occ T2'!F126</f>
        <v>9.3444793941756892</v>
      </c>
    </row>
    <row r="90" spans="12:14" x14ac:dyDescent="0.2">
      <c r="L90" s="10" t="str">
        <f>name!D12</f>
        <v>33 Protective service occupations</v>
      </c>
      <c r="M90" s="94">
        <f>'Occ T2'!D16-'Occ T2'!B16</f>
        <v>-0.10958536210646308</v>
      </c>
      <c r="N90" s="94">
        <f>'Occ T2'!F127</f>
        <v>-0.52087238917559464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-0.40787193247825471</v>
      </c>
      <c r="N91" s="94">
        <f>'Occ T2'!F128</f>
        <v>-1.2493170690142108E-3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2.5869603659120557</v>
      </c>
      <c r="N92" s="94">
        <f>'Occ T2'!F129</f>
        <v>3.3583221332766726</v>
      </c>
    </row>
    <row r="93" spans="12:14" x14ac:dyDescent="0.2">
      <c r="L93" s="10" t="str">
        <f>name!D15</f>
        <v>41 Administrative occupations</v>
      </c>
      <c r="M93" s="94">
        <f>'Occ T2'!D19-'Occ T2'!B19</f>
        <v>-1.4083235750876781</v>
      </c>
      <c r="N93" s="94">
        <f>'Occ T2'!F130</f>
        <v>-1.80615614418695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-2.2353816020279904</v>
      </c>
      <c r="N94" s="94">
        <f>'Occ T2'!F131</f>
        <v>-4.7466064001404664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-0.49445036559406308</v>
      </c>
      <c r="N95" s="94">
        <f>'Occ T2'!F132</f>
        <v>1.1851919880540711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-2.231311862582352</v>
      </c>
      <c r="N96" s="94">
        <f>'Occ T2'!F133</f>
        <v>0.20045790472407532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-1.7026914725192626</v>
      </c>
      <c r="N97" s="94">
        <f>'Occ T2'!F134</f>
        <v>-0.86649356064969041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-2.4217850656172022</v>
      </c>
      <c r="N98" s="94">
        <f>'Occ T2'!F135</f>
        <v>2.1032945215808656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1.6196261547148012</v>
      </c>
      <c r="N99" s="94">
        <f>'Occ T2'!F136</f>
        <v>5.1174288707890909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-0.41391636213762339</v>
      </c>
      <c r="N100" s="94">
        <f>'Occ T2'!F137</f>
        <v>-0.78777159194192947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-4.7632339232062115E-4</v>
      </c>
      <c r="N101" s="94">
        <f>'Occ T2'!F138</f>
        <v>-0.1394826113712565</v>
      </c>
    </row>
    <row r="102" spans="12:14" x14ac:dyDescent="0.2">
      <c r="L102" s="10" t="str">
        <f>name!D24</f>
        <v>71 Sales occupations</v>
      </c>
      <c r="M102" s="94">
        <f>'Occ T2'!D28-'Occ T2'!B28</f>
        <v>-3.1010963451179165</v>
      </c>
      <c r="N102" s="94">
        <f>'Occ T2'!F139</f>
        <v>-1.2049655625829843</v>
      </c>
    </row>
    <row r="103" spans="12:14" x14ac:dyDescent="0.2">
      <c r="L103" s="10" t="str">
        <f>name!D25</f>
        <v>72 Customer service occupations</v>
      </c>
      <c r="M103" s="94">
        <f>'Occ T2'!D29-'Occ T2'!B29</f>
        <v>0.40043986302068113</v>
      </c>
      <c r="N103" s="94">
        <f>'Occ T2'!F140</f>
        <v>2.3914947502820549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-0.93305606157128551</v>
      </c>
      <c r="N104" s="94">
        <f>'Occ T2'!F141</f>
        <v>0.34432011371383631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-1.6020928178891936</v>
      </c>
      <c r="N105" s="94">
        <f>'Occ T2'!F142</f>
        <v>8.9213150758059356E-2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-1.6400084358055187</v>
      </c>
      <c r="N106" s="94">
        <f>'Occ T2'!F143</f>
        <v>7.1017991168818861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-6.7446770032142425</v>
      </c>
      <c r="N107" s="94">
        <f>'Occ T2'!F144</f>
        <v>-9.2781885814369645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16.627999999999474</v>
      </c>
      <c r="N109" s="94">
        <f>'Occ T2'!F146</f>
        <v>46.426000000000158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Enterprise M3 LEP (including all of Surrey)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9.2488828529709792</v>
      </c>
      <c r="N153" s="94">
        <f>'Occ T1'!H8</f>
        <v>4.324365091449522</v>
      </c>
    </row>
    <row r="154" spans="1:14" x14ac:dyDescent="0.2">
      <c r="L154" s="10" t="str">
        <f>name!E5</f>
        <v>Professional occupations</v>
      </c>
      <c r="M154" s="94">
        <f>'Occ T1'!D9-'Occ T1'!B9</f>
        <v>23.623197808003511</v>
      </c>
      <c r="N154" s="94">
        <f>'Occ T1'!H9</f>
        <v>29.819935101706278</v>
      </c>
    </row>
    <row r="155" spans="1:14" x14ac:dyDescent="0.2">
      <c r="L155" s="10" t="str">
        <f>name!E6</f>
        <v>Associate professional occupations</v>
      </c>
      <c r="M155" s="94">
        <f>'Occ T1'!D10-'Occ T1'!B10</f>
        <v>6.6651206138461419</v>
      </c>
      <c r="N155" s="94">
        <f>'Occ T1'!H10</f>
        <v>12.578163842370657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-3.6437051771156632</v>
      </c>
      <c r="N156" s="94">
        <f>'Occ T1'!H11</f>
        <v>-6.5527625443274218</v>
      </c>
    </row>
    <row r="157" spans="1:14" x14ac:dyDescent="0.2">
      <c r="L157" s="10" t="str">
        <f>name!E8</f>
        <v>Skilled trades occupations</v>
      </c>
      <c r="M157" s="94">
        <f>'Occ T1'!D12-'Occ T1'!B12</f>
        <v>-6.8502387663128772</v>
      </c>
      <c r="N157" s="94">
        <f>'Occ T1'!H12</f>
        <v>2.6224508537093172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1.2052334691848614</v>
      </c>
      <c r="N158" s="94">
        <f>'Occ T1'!H13</f>
        <v>4.1901746674759011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-2.7006564820972372</v>
      </c>
      <c r="N159" s="94">
        <f>'Occ T1'!H14</f>
        <v>1.1865291876990725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-2.5351488794604791</v>
      </c>
      <c r="N160" s="94">
        <f>'Occ T1'!H15</f>
        <v>0.43353326447189744</v>
      </c>
    </row>
    <row r="161" spans="12:14" x14ac:dyDescent="0.2">
      <c r="L161" s="10" t="str">
        <f>name!E12</f>
        <v>Elementary occupations</v>
      </c>
      <c r="M161" s="94">
        <f>'Occ T1'!D16-'Occ T1'!B16</f>
        <v>-8.3846854390197549</v>
      </c>
      <c r="N161" s="94">
        <f>'Occ T1'!H16</f>
        <v>-2.1763894645550792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16.627999999999474</v>
      </c>
      <c r="N163" s="94">
        <f>'Occ T1'!H18</f>
        <v>46.426000000000144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Enterprise M3 LEP (including all of Surrey)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62.702682534186302</v>
      </c>
      <c r="N5" s="87">
        <f>SUM(N6:N7)</f>
        <v>68.439287217979825</v>
      </c>
      <c r="O5" s="87">
        <f t="shared" ref="O5:AL5" si="1">SUM(O6:O7)</f>
        <v>71.679998124512338</v>
      </c>
      <c r="P5" s="87">
        <f t="shared" si="1"/>
        <v>72.583734514275392</v>
      </c>
      <c r="Q5" s="87">
        <f t="shared" si="1"/>
        <v>74.238116087255889</v>
      </c>
      <c r="R5" s="87">
        <f t="shared" si="1"/>
        <v>75.226788953755346</v>
      </c>
      <c r="S5" s="87">
        <f t="shared" si="1"/>
        <v>79.546657914072384</v>
      </c>
      <c r="T5" s="87">
        <f t="shared" si="1"/>
        <v>78.03754312106885</v>
      </c>
      <c r="U5" s="87">
        <f t="shared" si="1"/>
        <v>79.862228796818613</v>
      </c>
      <c r="V5" s="87">
        <f t="shared" si="1"/>
        <v>84.443133949959815</v>
      </c>
      <c r="W5" s="87">
        <f t="shared" si="1"/>
        <v>84.475671806726325</v>
      </c>
      <c r="X5" s="87">
        <f t="shared" si="1"/>
        <v>76.834463700543239</v>
      </c>
      <c r="Y5" s="87">
        <f t="shared" si="1"/>
        <v>77.724609436672793</v>
      </c>
      <c r="Z5" s="87">
        <f t="shared" si="1"/>
        <v>78.837756542017331</v>
      </c>
      <c r="AA5" s="87">
        <f t="shared" si="1"/>
        <v>79.964829647459482</v>
      </c>
      <c r="AB5" s="87">
        <f t="shared" si="1"/>
        <v>80.831403027676956</v>
      </c>
      <c r="AC5" s="87">
        <f t="shared" si="1"/>
        <v>81.65306715616309</v>
      </c>
      <c r="AD5" s="87">
        <f t="shared" si="1"/>
        <v>82.444113034285309</v>
      </c>
      <c r="AE5" s="87">
        <f t="shared" si="1"/>
        <v>83.220629050041126</v>
      </c>
      <c r="AF5" s="87">
        <f t="shared" si="1"/>
        <v>83.971774777682398</v>
      </c>
      <c r="AG5" s="87">
        <f t="shared" si="1"/>
        <v>84.761737597136047</v>
      </c>
      <c r="AH5" s="87">
        <f t="shared" si="1"/>
        <v>85.536044066144257</v>
      </c>
      <c r="AI5" s="87">
        <f t="shared" si="1"/>
        <v>86.341625618139261</v>
      </c>
      <c r="AJ5" s="87">
        <f t="shared" si="1"/>
        <v>87.124853805276132</v>
      </c>
      <c r="AK5" s="87">
        <f t="shared" si="1"/>
        <v>87.981715768074764</v>
      </c>
      <c r="AL5" s="87">
        <f t="shared" si="1"/>
        <v>88.800036898175847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44.650026034798991</v>
      </c>
      <c r="N6" s="11">
        <v>47.955244368352076</v>
      </c>
      <c r="O6" s="11">
        <v>49.908564169783354</v>
      </c>
      <c r="P6" s="11">
        <v>50.610420870158791</v>
      </c>
      <c r="Q6" s="11">
        <v>49.924524484424779</v>
      </c>
      <c r="R6" s="11">
        <v>51.739734539298638</v>
      </c>
      <c r="S6" s="11">
        <v>57.269761252455552</v>
      </c>
      <c r="T6" s="11">
        <v>55.517735424428743</v>
      </c>
      <c r="U6" s="11">
        <v>56.677690772838787</v>
      </c>
      <c r="V6" s="11">
        <v>60.075023618351253</v>
      </c>
      <c r="W6" s="11">
        <v>60.451833934309072</v>
      </c>
      <c r="X6" s="11">
        <v>53.029268123843281</v>
      </c>
      <c r="Y6" s="11">
        <v>53.552700247295981</v>
      </c>
      <c r="Z6" s="11">
        <v>54.250027399667303</v>
      </c>
      <c r="AA6" s="11">
        <v>54.950217061888949</v>
      </c>
      <c r="AB6" s="11">
        <v>55.470665484169643</v>
      </c>
      <c r="AC6" s="11">
        <v>55.953273835378184</v>
      </c>
      <c r="AD6" s="11">
        <v>56.410936847680276</v>
      </c>
      <c r="AE6" s="11">
        <v>56.871721220411892</v>
      </c>
      <c r="AF6" s="11">
        <v>57.315522178873259</v>
      </c>
      <c r="AG6" s="11">
        <v>57.785258391572221</v>
      </c>
      <c r="AH6" s="11">
        <v>58.243081485800801</v>
      </c>
      <c r="AI6" s="11">
        <v>58.722535823163867</v>
      </c>
      <c r="AJ6" s="11">
        <v>59.192425683887222</v>
      </c>
      <c r="AK6" s="11">
        <v>59.712809224725689</v>
      </c>
      <c r="AL6" s="11">
        <v>60.196168631095219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18.052656499387311</v>
      </c>
      <c r="N7" s="11">
        <v>20.484042849627741</v>
      </c>
      <c r="O7" s="11">
        <v>21.771433954728987</v>
      </c>
      <c r="P7" s="11">
        <v>21.973313644116594</v>
      </c>
      <c r="Q7" s="11">
        <v>24.313591602831103</v>
      </c>
      <c r="R7" s="11">
        <v>23.487054414456715</v>
      </c>
      <c r="S7" s="11">
        <v>22.276896661616828</v>
      </c>
      <c r="T7" s="11">
        <v>22.519807696640104</v>
      </c>
      <c r="U7" s="11">
        <v>23.184538023979822</v>
      </c>
      <c r="V7" s="11">
        <v>24.368110331608566</v>
      </c>
      <c r="W7" s="11">
        <v>24.023837872417261</v>
      </c>
      <c r="X7" s="11">
        <v>23.805195576699955</v>
      </c>
      <c r="Y7" s="11">
        <v>24.171909189376812</v>
      </c>
      <c r="Z7" s="11">
        <v>24.587729142350021</v>
      </c>
      <c r="AA7" s="11">
        <v>25.014612585570529</v>
      </c>
      <c r="AB7" s="11">
        <v>25.360737543507312</v>
      </c>
      <c r="AC7" s="11">
        <v>25.699793320784909</v>
      </c>
      <c r="AD7" s="11">
        <v>26.033176186605036</v>
      </c>
      <c r="AE7" s="11">
        <v>26.348907829629237</v>
      </c>
      <c r="AF7" s="11">
        <v>26.656252598809143</v>
      </c>
      <c r="AG7" s="11">
        <v>26.976479205563823</v>
      </c>
      <c r="AH7" s="11">
        <v>27.29296258034346</v>
      </c>
      <c r="AI7" s="11">
        <v>27.619089794975391</v>
      </c>
      <c r="AJ7" s="11">
        <v>27.932428121388909</v>
      </c>
      <c r="AK7" s="11">
        <v>28.268906543349082</v>
      </c>
      <c r="AL7" s="11">
        <v>28.603868267080621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141.4526782376347</v>
      </c>
      <c r="N9" s="87">
        <f>SUM(N10:N13)</f>
        <v>136.71637384949651</v>
      </c>
      <c r="O9" s="87">
        <f t="shared" ref="O9:AL9" si="3">SUM(O10:O13)</f>
        <v>139.66995626238236</v>
      </c>
      <c r="P9" s="87">
        <f t="shared" si="3"/>
        <v>141.12532005486133</v>
      </c>
      <c r="Q9" s="87">
        <f t="shared" si="3"/>
        <v>142.44614032186993</v>
      </c>
      <c r="R9" s="87">
        <f t="shared" si="3"/>
        <v>143.72634342529403</v>
      </c>
      <c r="S9" s="87">
        <f t="shared" si="3"/>
        <v>154.06259241625224</v>
      </c>
      <c r="T9" s="87">
        <f t="shared" si="3"/>
        <v>144.82705961234166</v>
      </c>
      <c r="U9" s="87">
        <f t="shared" si="3"/>
        <v>151.13615281245023</v>
      </c>
      <c r="V9" s="87">
        <f t="shared" si="3"/>
        <v>163.49788434727236</v>
      </c>
      <c r="W9" s="87">
        <f t="shared" si="3"/>
        <v>167.34954123329754</v>
      </c>
      <c r="X9" s="87">
        <f t="shared" si="3"/>
        <v>172.82443471078679</v>
      </c>
      <c r="Y9" s="87">
        <f t="shared" si="3"/>
        <v>174.31163440623891</v>
      </c>
      <c r="Z9" s="87">
        <f t="shared" si="3"/>
        <v>176.42626450234974</v>
      </c>
      <c r="AA9" s="87">
        <f t="shared" si="3"/>
        <v>178.66498354303798</v>
      </c>
      <c r="AB9" s="87">
        <f t="shared" si="3"/>
        <v>180.48217321351956</v>
      </c>
      <c r="AC9" s="87">
        <f t="shared" si="3"/>
        <v>182.2116494402907</v>
      </c>
      <c r="AD9" s="87">
        <f t="shared" si="3"/>
        <v>183.86319510381873</v>
      </c>
      <c r="AE9" s="87">
        <f t="shared" si="3"/>
        <v>185.50434195193048</v>
      </c>
      <c r="AF9" s="87">
        <f t="shared" si="3"/>
        <v>187.12037564675097</v>
      </c>
      <c r="AG9" s="87">
        <f t="shared" si="3"/>
        <v>188.80548997155447</v>
      </c>
      <c r="AH9" s="87">
        <f t="shared" si="3"/>
        <v>190.44205179426828</v>
      </c>
      <c r="AI9" s="87">
        <f t="shared" si="3"/>
        <v>192.08597215057932</v>
      </c>
      <c r="AJ9" s="87">
        <f t="shared" si="3"/>
        <v>193.76904876766207</v>
      </c>
      <c r="AK9" s="87">
        <f t="shared" si="3"/>
        <v>195.49704991914157</v>
      </c>
      <c r="AL9" s="87">
        <f t="shared" si="3"/>
        <v>197.16947633500382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44.376592109626969</v>
      </c>
      <c r="N10" s="11">
        <v>42.180231423634076</v>
      </c>
      <c r="O10" s="11">
        <v>42.769874417178102</v>
      </c>
      <c r="P10" s="11">
        <v>43.253276428277175</v>
      </c>
      <c r="Q10" s="11">
        <v>45.20241812862254</v>
      </c>
      <c r="R10" s="11">
        <v>46.620619677401834</v>
      </c>
      <c r="S10" s="11">
        <v>50.807818370195385</v>
      </c>
      <c r="T10" s="11">
        <v>45.302242133641073</v>
      </c>
      <c r="U10" s="11">
        <v>48.570093144797241</v>
      </c>
      <c r="V10" s="11">
        <v>51.350300468910277</v>
      </c>
      <c r="W10" s="11">
        <v>52.778183637484631</v>
      </c>
      <c r="X10" s="11">
        <v>61.17462763129307</v>
      </c>
      <c r="Y10" s="11">
        <v>61.993528896628519</v>
      </c>
      <c r="Z10" s="11">
        <v>63.009800164729</v>
      </c>
      <c r="AA10" s="11">
        <v>64.057306987784216</v>
      </c>
      <c r="AB10" s="11">
        <v>64.932719393287272</v>
      </c>
      <c r="AC10" s="11">
        <v>65.786957002624945</v>
      </c>
      <c r="AD10" s="11">
        <v>66.627187658082889</v>
      </c>
      <c r="AE10" s="11">
        <v>67.470278987117723</v>
      </c>
      <c r="AF10" s="11">
        <v>68.305167192917608</v>
      </c>
      <c r="AG10" s="11">
        <v>69.168634212531927</v>
      </c>
      <c r="AH10" s="11">
        <v>70.034704217291463</v>
      </c>
      <c r="AI10" s="11">
        <v>70.911593649534467</v>
      </c>
      <c r="AJ10" s="11">
        <v>71.793944756254348</v>
      </c>
      <c r="AK10" s="11">
        <v>72.681764697083707</v>
      </c>
      <c r="AL10" s="11">
        <v>73.559182266085685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21.314709901713925</v>
      </c>
      <c r="N11" s="11">
        <v>22.2635724439996</v>
      </c>
      <c r="O11" s="11">
        <v>23.53429002008377</v>
      </c>
      <c r="P11" s="11">
        <v>23.257798126872366</v>
      </c>
      <c r="Q11" s="11">
        <v>22.911940775518886</v>
      </c>
      <c r="R11" s="11">
        <v>22.753327942066822</v>
      </c>
      <c r="S11" s="11">
        <v>24.19431127768879</v>
      </c>
      <c r="T11" s="11">
        <v>25.202855608880949</v>
      </c>
      <c r="U11" s="11">
        <v>24.769379947751602</v>
      </c>
      <c r="V11" s="11">
        <v>28.30369138090408</v>
      </c>
      <c r="W11" s="11">
        <v>28.005384621847504</v>
      </c>
      <c r="X11" s="11">
        <v>26.746260713807981</v>
      </c>
      <c r="Y11" s="11">
        <v>26.827404436060402</v>
      </c>
      <c r="Z11" s="11">
        <v>26.989493161188332</v>
      </c>
      <c r="AA11" s="11">
        <v>27.166256377967986</v>
      </c>
      <c r="AB11" s="11">
        <v>27.282101684367451</v>
      </c>
      <c r="AC11" s="11">
        <v>27.37561804656125</v>
      </c>
      <c r="AD11" s="11">
        <v>27.452865461477529</v>
      </c>
      <c r="AE11" s="11">
        <v>27.52258384792648</v>
      </c>
      <c r="AF11" s="11">
        <v>27.602971492236204</v>
      </c>
      <c r="AG11" s="11">
        <v>27.699351899932719</v>
      </c>
      <c r="AH11" s="11">
        <v>27.792606848899844</v>
      </c>
      <c r="AI11" s="11">
        <v>27.886546085343973</v>
      </c>
      <c r="AJ11" s="11">
        <v>27.982317318294463</v>
      </c>
      <c r="AK11" s="11">
        <v>28.073827422655349</v>
      </c>
      <c r="AL11" s="11">
        <v>28.143192628933537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27.895113136145742</v>
      </c>
      <c r="N12" s="11">
        <v>28.460090096294664</v>
      </c>
      <c r="O12" s="11">
        <v>28.648409575029611</v>
      </c>
      <c r="P12" s="11">
        <v>28.192125866777779</v>
      </c>
      <c r="Q12" s="11">
        <v>27.488037936014155</v>
      </c>
      <c r="R12" s="11">
        <v>29.334821809343204</v>
      </c>
      <c r="S12" s="11">
        <v>29.69472640013203</v>
      </c>
      <c r="T12" s="11">
        <v>29.201711858685037</v>
      </c>
      <c r="U12" s="11">
        <v>30.034616140939317</v>
      </c>
      <c r="V12" s="11">
        <v>32.685545634228291</v>
      </c>
      <c r="W12" s="11">
        <v>32.868196066820978</v>
      </c>
      <c r="X12" s="11">
        <v>31.060381518053575</v>
      </c>
      <c r="Y12" s="11">
        <v>31.124333887658665</v>
      </c>
      <c r="Z12" s="11">
        <v>31.350761206838104</v>
      </c>
      <c r="AA12" s="11">
        <v>31.62939450464329</v>
      </c>
      <c r="AB12" s="11">
        <v>31.85725742051396</v>
      </c>
      <c r="AC12" s="11">
        <v>32.081632060673563</v>
      </c>
      <c r="AD12" s="11">
        <v>32.290887782406635</v>
      </c>
      <c r="AE12" s="11">
        <v>32.497534467890333</v>
      </c>
      <c r="AF12" s="11">
        <v>32.695595652239682</v>
      </c>
      <c r="AG12" s="11">
        <v>32.907231984668016</v>
      </c>
      <c r="AH12" s="11">
        <v>33.098103350411385</v>
      </c>
      <c r="AI12" s="11">
        <v>33.294215013464914</v>
      </c>
      <c r="AJ12" s="11">
        <v>33.494106050587654</v>
      </c>
      <c r="AK12" s="11">
        <v>33.701299458661786</v>
      </c>
      <c r="AL12" s="11">
        <v>33.895041381889854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47.866263090148053</v>
      </c>
      <c r="N13" s="11">
        <v>43.812479885568166</v>
      </c>
      <c r="O13" s="11">
        <v>44.717382250090878</v>
      </c>
      <c r="P13" s="11">
        <v>46.422119632933992</v>
      </c>
      <c r="Q13" s="11">
        <v>46.843743481714348</v>
      </c>
      <c r="R13" s="11">
        <v>45.017573996482184</v>
      </c>
      <c r="S13" s="11">
        <v>49.365736368236028</v>
      </c>
      <c r="T13" s="11">
        <v>45.120250011134608</v>
      </c>
      <c r="U13" s="11">
        <v>47.762063578962085</v>
      </c>
      <c r="V13" s="11">
        <v>51.158346863229717</v>
      </c>
      <c r="W13" s="11">
        <v>53.697776907144416</v>
      </c>
      <c r="X13" s="11">
        <v>53.843164847632167</v>
      </c>
      <c r="Y13" s="11">
        <v>54.366367185891313</v>
      </c>
      <c r="Z13" s="11">
        <v>55.076209969594295</v>
      </c>
      <c r="AA13" s="11">
        <v>55.812025672642505</v>
      </c>
      <c r="AB13" s="11">
        <v>56.410094715350894</v>
      </c>
      <c r="AC13" s="11">
        <v>56.967442330430941</v>
      </c>
      <c r="AD13" s="11">
        <v>57.492254201851672</v>
      </c>
      <c r="AE13" s="11">
        <v>58.013944648995931</v>
      </c>
      <c r="AF13" s="11">
        <v>58.516641309357468</v>
      </c>
      <c r="AG13" s="11">
        <v>59.030271874421793</v>
      </c>
      <c r="AH13" s="11">
        <v>59.51663737766561</v>
      </c>
      <c r="AI13" s="11">
        <v>59.993617402235976</v>
      </c>
      <c r="AJ13" s="11">
        <v>60.498680642525613</v>
      </c>
      <c r="AK13" s="11">
        <v>61.040158340740732</v>
      </c>
      <c r="AL13" s="11">
        <v>61.572060058094721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82.880112850118195</v>
      </c>
      <c r="N15" s="87">
        <f>SUM(N16:N20)</f>
        <v>83.876081675339094</v>
      </c>
      <c r="O15" s="87">
        <f t="shared" ref="O15:AL15" si="5">SUM(O16:O20)</f>
        <v>87.859300401138086</v>
      </c>
      <c r="P15" s="87">
        <f t="shared" si="5"/>
        <v>85.553412611613368</v>
      </c>
      <c r="Q15" s="87">
        <f t="shared" si="5"/>
        <v>88.709359840064693</v>
      </c>
      <c r="R15" s="87">
        <f t="shared" si="5"/>
        <v>90.554057497736864</v>
      </c>
      <c r="S15" s="87">
        <f t="shared" si="5"/>
        <v>92.573621025033077</v>
      </c>
      <c r="T15" s="87">
        <f t="shared" si="5"/>
        <v>91.48313267142241</v>
      </c>
      <c r="U15" s="87">
        <f t="shared" si="5"/>
        <v>92.440241564599006</v>
      </c>
      <c r="V15" s="87">
        <f t="shared" si="5"/>
        <v>94.541913472324097</v>
      </c>
      <c r="W15" s="87">
        <f t="shared" si="5"/>
        <v>97.219178111583005</v>
      </c>
      <c r="X15" s="87">
        <f t="shared" si="5"/>
        <v>97.749693582071217</v>
      </c>
      <c r="Y15" s="87">
        <f t="shared" si="5"/>
        <v>98.602914340898764</v>
      </c>
      <c r="Z15" s="87">
        <f t="shared" si="5"/>
        <v>99.703134919824947</v>
      </c>
      <c r="AA15" s="87">
        <f t="shared" si="5"/>
        <v>100.88678342041358</v>
      </c>
      <c r="AB15" s="87">
        <f t="shared" si="5"/>
        <v>101.79139270057098</v>
      </c>
      <c r="AC15" s="87">
        <f t="shared" si="5"/>
        <v>102.6384467529105</v>
      </c>
      <c r="AD15" s="87">
        <f t="shared" si="5"/>
        <v>103.40895261836624</v>
      </c>
      <c r="AE15" s="87">
        <f t="shared" si="5"/>
        <v>104.18727235782856</v>
      </c>
      <c r="AF15" s="87">
        <f t="shared" si="5"/>
        <v>104.97659730182818</v>
      </c>
      <c r="AG15" s="87">
        <f t="shared" si="5"/>
        <v>105.79507144770673</v>
      </c>
      <c r="AH15" s="87">
        <f t="shared" si="5"/>
        <v>106.57080338498226</v>
      </c>
      <c r="AI15" s="87">
        <f t="shared" si="5"/>
        <v>107.38261036146574</v>
      </c>
      <c r="AJ15" s="87">
        <f t="shared" si="5"/>
        <v>108.19228285841606</v>
      </c>
      <c r="AK15" s="87">
        <f t="shared" si="5"/>
        <v>109.01357318105948</v>
      </c>
      <c r="AL15" s="87">
        <f t="shared" si="5"/>
        <v>109.79734195395366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12.429606066664268</v>
      </c>
      <c r="N16" s="11">
        <v>11.883310568377212</v>
      </c>
      <c r="O16" s="11">
        <v>12.230046298207496</v>
      </c>
      <c r="P16" s="11">
        <v>12.3766087721121</v>
      </c>
      <c r="Q16" s="11">
        <v>11.767457403913491</v>
      </c>
      <c r="R16" s="11">
        <v>11.633769394937962</v>
      </c>
      <c r="S16" s="11">
        <v>12.798848223918529</v>
      </c>
      <c r="T16" s="11">
        <v>12.847664357698033</v>
      </c>
      <c r="U16" s="11">
        <v>13.369465912742498</v>
      </c>
      <c r="V16" s="11">
        <v>13.169682461814928</v>
      </c>
      <c r="W16" s="11">
        <v>14.099290861082933</v>
      </c>
      <c r="X16" s="11">
        <v>12.792142888481091</v>
      </c>
      <c r="Y16" s="11">
        <v>12.890523063696444</v>
      </c>
      <c r="Z16" s="11">
        <v>13.044587099669737</v>
      </c>
      <c r="AA16" s="11">
        <v>13.205088644137986</v>
      </c>
      <c r="AB16" s="11">
        <v>13.332186521674561</v>
      </c>
      <c r="AC16" s="11">
        <v>13.456953239546566</v>
      </c>
      <c r="AD16" s="11">
        <v>13.567762788338893</v>
      </c>
      <c r="AE16" s="11">
        <v>13.680289908756448</v>
      </c>
      <c r="AF16" s="11">
        <v>13.802923382444263</v>
      </c>
      <c r="AG16" s="11">
        <v>13.921834954661749</v>
      </c>
      <c r="AH16" s="11">
        <v>14.041278461452334</v>
      </c>
      <c r="AI16" s="11">
        <v>14.160707841795475</v>
      </c>
      <c r="AJ16" s="11">
        <v>14.275678098582645</v>
      </c>
      <c r="AK16" s="11">
        <v>14.388054008217741</v>
      </c>
      <c r="AL16" s="11">
        <v>14.496774882245825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8.4441338176700764</v>
      </c>
      <c r="N17" s="11">
        <v>10.350446238472575</v>
      </c>
      <c r="O17" s="11">
        <v>10.476751271741401</v>
      </c>
      <c r="P17" s="11">
        <v>9.9304042527689393</v>
      </c>
      <c r="Q17" s="11">
        <v>9.7515813690649065</v>
      </c>
      <c r="R17" s="11">
        <v>10.249634391005323</v>
      </c>
      <c r="S17" s="11">
        <v>10.417226899888465</v>
      </c>
      <c r="T17" s="11">
        <v>10.534434282324442</v>
      </c>
      <c r="U17" s="11">
        <v>11.18395160127146</v>
      </c>
      <c r="V17" s="11">
        <v>12.214786509679266</v>
      </c>
      <c r="W17" s="11">
        <v>12.379730467379172</v>
      </c>
      <c r="X17" s="11">
        <v>17.960471501348945</v>
      </c>
      <c r="Y17" s="11">
        <v>18.206701087914727</v>
      </c>
      <c r="Z17" s="11">
        <v>18.502935563183311</v>
      </c>
      <c r="AA17" s="11">
        <v>18.818192915838974</v>
      </c>
      <c r="AB17" s="11">
        <v>19.096612851941678</v>
      </c>
      <c r="AC17" s="11">
        <v>19.365464566491703</v>
      </c>
      <c r="AD17" s="11">
        <v>19.622087294987043</v>
      </c>
      <c r="AE17" s="11">
        <v>19.876937076650581</v>
      </c>
      <c r="AF17" s="11">
        <v>20.132762903654715</v>
      </c>
      <c r="AG17" s="11">
        <v>20.401377554158284</v>
      </c>
      <c r="AH17" s="11">
        <v>20.648338310179618</v>
      </c>
      <c r="AI17" s="11">
        <v>20.919597133072578</v>
      </c>
      <c r="AJ17" s="11">
        <v>21.18706019483329</v>
      </c>
      <c r="AK17" s="11">
        <v>21.456369418982483</v>
      </c>
      <c r="AL17" s="11">
        <v>21.724209861554861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6.4356852107995177</v>
      </c>
      <c r="N18" s="11">
        <v>7.6309463904073063</v>
      </c>
      <c r="O18" s="11">
        <v>7.8306919581101928</v>
      </c>
      <c r="P18" s="11">
        <v>7.1583375492928152</v>
      </c>
      <c r="Q18" s="11">
        <v>7.3303610131518102</v>
      </c>
      <c r="R18" s="11">
        <v>7.3253255591752122</v>
      </c>
      <c r="S18" s="11">
        <v>7.8059463677099039</v>
      </c>
      <c r="T18" s="11">
        <v>7.2071754448178318</v>
      </c>
      <c r="U18" s="11">
        <v>7.0818073738897702</v>
      </c>
      <c r="V18" s="11">
        <v>6.8985964890835554</v>
      </c>
      <c r="W18" s="11">
        <v>7.2157401970687491</v>
      </c>
      <c r="X18" s="11">
        <v>6.0264103067695221</v>
      </c>
      <c r="Y18" s="11">
        <v>6.0887866164575222</v>
      </c>
      <c r="Z18" s="11">
        <v>6.1514367830485845</v>
      </c>
      <c r="AA18" s="11">
        <v>6.2149869668039752</v>
      </c>
      <c r="AB18" s="11">
        <v>6.2613907682937135</v>
      </c>
      <c r="AC18" s="11">
        <v>6.3042216237041755</v>
      </c>
      <c r="AD18" s="11">
        <v>6.3424676951984367</v>
      </c>
      <c r="AE18" s="11">
        <v>6.3851532531513051</v>
      </c>
      <c r="AF18" s="11">
        <v>6.433518452713515</v>
      </c>
      <c r="AG18" s="11">
        <v>6.4867567645734097</v>
      </c>
      <c r="AH18" s="11">
        <v>6.5351230316723123</v>
      </c>
      <c r="AI18" s="11">
        <v>6.5800974480321779</v>
      </c>
      <c r="AJ18" s="11">
        <v>6.6206860379297519</v>
      </c>
      <c r="AK18" s="11">
        <v>6.658987662806819</v>
      </c>
      <c r="AL18" s="11">
        <v>6.6948678078931545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11.398275429824498</v>
      </c>
      <c r="N19" s="11">
        <v>13.672354485751528</v>
      </c>
      <c r="O19" s="11">
        <v>14.892884887479811</v>
      </c>
      <c r="P19" s="11">
        <v>13.983105635870588</v>
      </c>
      <c r="Q19" s="11">
        <v>15.457066885415136</v>
      </c>
      <c r="R19" s="11">
        <v>17.433309851255842</v>
      </c>
      <c r="S19" s="11">
        <v>15.553675121819831</v>
      </c>
      <c r="T19" s="11">
        <v>17.209036236296971</v>
      </c>
      <c r="U19" s="11">
        <v>16.472382655836668</v>
      </c>
      <c r="V19" s="11">
        <v>16.360733129874863</v>
      </c>
      <c r="W19" s="11">
        <v>17.025437918777587</v>
      </c>
      <c r="X19" s="11">
        <v>15.00064219383213</v>
      </c>
      <c r="Y19" s="11">
        <v>15.158525891537334</v>
      </c>
      <c r="Z19" s="11">
        <v>15.344112289152022</v>
      </c>
      <c r="AA19" s="11">
        <v>15.541515264887634</v>
      </c>
      <c r="AB19" s="11">
        <v>15.680764190459692</v>
      </c>
      <c r="AC19" s="11">
        <v>15.815191570644757</v>
      </c>
      <c r="AD19" s="11">
        <v>15.937615719343546</v>
      </c>
      <c r="AE19" s="11">
        <v>16.072742358877573</v>
      </c>
      <c r="AF19" s="11">
        <v>16.200200137210366</v>
      </c>
      <c r="AG19" s="11">
        <v>16.326708256594173</v>
      </c>
      <c r="AH19" s="11">
        <v>16.44970451623788</v>
      </c>
      <c r="AI19" s="11">
        <v>16.597712974978666</v>
      </c>
      <c r="AJ19" s="11">
        <v>16.731678369029314</v>
      </c>
      <c r="AK19" s="11">
        <v>16.88633503700925</v>
      </c>
      <c r="AL19" s="11">
        <v>17.024188601708573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44.172412325159847</v>
      </c>
      <c r="N20" s="11">
        <v>40.339023992330482</v>
      </c>
      <c r="O20" s="11">
        <v>42.428925985599179</v>
      </c>
      <c r="P20" s="11">
        <v>42.104956401568934</v>
      </c>
      <c r="Q20" s="11">
        <v>44.402893168519348</v>
      </c>
      <c r="R20" s="11">
        <v>43.912018301362522</v>
      </c>
      <c r="S20" s="11">
        <v>45.997924411696339</v>
      </c>
      <c r="T20" s="11">
        <v>43.684822350285131</v>
      </c>
      <c r="U20" s="11">
        <v>44.332634020858613</v>
      </c>
      <c r="V20" s="11">
        <v>45.8981148818715</v>
      </c>
      <c r="W20" s="11">
        <v>46.498978667274578</v>
      </c>
      <c r="X20" s="11">
        <v>45.970026691639532</v>
      </c>
      <c r="Y20" s="11">
        <v>46.258377681292721</v>
      </c>
      <c r="Z20" s="11">
        <v>46.660063184771282</v>
      </c>
      <c r="AA20" s="11">
        <v>47.106999628745008</v>
      </c>
      <c r="AB20" s="11">
        <v>47.420438368201324</v>
      </c>
      <c r="AC20" s="11">
        <v>47.6966157525233</v>
      </c>
      <c r="AD20" s="11">
        <v>47.939019120498322</v>
      </c>
      <c r="AE20" s="11">
        <v>48.172149760392649</v>
      </c>
      <c r="AF20" s="11">
        <v>48.407192425805327</v>
      </c>
      <c r="AG20" s="11">
        <v>48.658393917719124</v>
      </c>
      <c r="AH20" s="11">
        <v>48.896359065440109</v>
      </c>
      <c r="AI20" s="11">
        <v>49.124494963586834</v>
      </c>
      <c r="AJ20" s="11">
        <v>49.377180158041057</v>
      </c>
      <c r="AK20" s="11">
        <v>49.623827054043197</v>
      </c>
      <c r="AL20" s="11">
        <v>49.857300800551251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77.215894445207852</v>
      </c>
      <c r="N22" s="87">
        <f>SUM(N23:N24)</f>
        <v>73.526418413726816</v>
      </c>
      <c r="O22" s="87">
        <f t="shared" ref="O22:AL22" si="7">SUM(O23:O24)</f>
        <v>74.637818993751097</v>
      </c>
      <c r="P22" s="87">
        <f t="shared" si="7"/>
        <v>71.802633573548917</v>
      </c>
      <c r="Q22" s="87">
        <f t="shared" si="7"/>
        <v>73.316436581133615</v>
      </c>
      <c r="R22" s="87">
        <f t="shared" si="7"/>
        <v>72.807962167493002</v>
      </c>
      <c r="S22" s="87">
        <f t="shared" si="7"/>
        <v>70.992870096170805</v>
      </c>
      <c r="T22" s="87">
        <f t="shared" si="7"/>
        <v>70.086152584318626</v>
      </c>
      <c r="U22" s="87">
        <f t="shared" si="7"/>
        <v>70.966249621608597</v>
      </c>
      <c r="V22" s="87">
        <f t="shared" si="7"/>
        <v>69.190803110094905</v>
      </c>
      <c r="W22" s="87">
        <f t="shared" si="7"/>
        <v>69.164256990377339</v>
      </c>
      <c r="X22" s="87">
        <f t="shared" si="7"/>
        <v>70.793336982183504</v>
      </c>
      <c r="Y22" s="87">
        <f t="shared" si="7"/>
        <v>70.221380748767672</v>
      </c>
      <c r="Z22" s="87">
        <f t="shared" si="7"/>
        <v>69.775135070907012</v>
      </c>
      <c r="AA22" s="87">
        <f t="shared" si="7"/>
        <v>69.365900279845548</v>
      </c>
      <c r="AB22" s="87">
        <f t="shared" si="7"/>
        <v>68.774983106848822</v>
      </c>
      <c r="AC22" s="87">
        <f t="shared" si="7"/>
        <v>68.154606015090863</v>
      </c>
      <c r="AD22" s="87">
        <f t="shared" si="7"/>
        <v>67.504694420416584</v>
      </c>
      <c r="AE22" s="87">
        <f t="shared" si="7"/>
        <v>66.854980740864377</v>
      </c>
      <c r="AF22" s="87">
        <f t="shared" si="7"/>
        <v>66.218019152835765</v>
      </c>
      <c r="AG22" s="87">
        <f t="shared" si="7"/>
        <v>65.652088160577023</v>
      </c>
      <c r="AH22" s="87">
        <f t="shared" si="7"/>
        <v>65.140398522248987</v>
      </c>
      <c r="AI22" s="87">
        <f t="shared" si="7"/>
        <v>64.575109607099108</v>
      </c>
      <c r="AJ22" s="87">
        <f t="shared" si="7"/>
        <v>63.975207115652623</v>
      </c>
      <c r="AK22" s="87">
        <f t="shared" si="7"/>
        <v>63.198879601473749</v>
      </c>
      <c r="AL22" s="87">
        <f t="shared" si="7"/>
        <v>62.611494446049917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55.826307274671613</v>
      </c>
      <c r="N23" s="11">
        <v>54.513637382823809</v>
      </c>
      <c r="O23" s="11">
        <v>55.993084968283235</v>
      </c>
      <c r="P23" s="11">
        <v>53.347579064502789</v>
      </c>
      <c r="Q23" s="11">
        <v>55.032519775750295</v>
      </c>
      <c r="R23" s="11">
        <v>55.724101870212202</v>
      </c>
      <c r="S23" s="11">
        <v>54.846076685803709</v>
      </c>
      <c r="T23" s="11">
        <v>53.92146279125253</v>
      </c>
      <c r="U23" s="11">
        <v>54.009464861793198</v>
      </c>
      <c r="V23" s="11">
        <v>53.762451403097849</v>
      </c>
      <c r="W23" s="11">
        <v>54.315778295124524</v>
      </c>
      <c r="X23" s="11">
        <v>55.920675671676676</v>
      </c>
      <c r="Y23" s="11">
        <v>55.726923880451672</v>
      </c>
      <c r="Z23" s="11">
        <v>55.643869357447656</v>
      </c>
      <c r="AA23" s="11">
        <v>55.616410237897888</v>
      </c>
      <c r="AB23" s="11">
        <v>55.425478641770908</v>
      </c>
      <c r="AC23" s="11">
        <v>55.189399871001129</v>
      </c>
      <c r="AD23" s="11">
        <v>54.890656185726051</v>
      </c>
      <c r="AE23" s="11">
        <v>54.579408866024494</v>
      </c>
      <c r="AF23" s="11">
        <v>54.313621525408642</v>
      </c>
      <c r="AG23" s="11">
        <v>54.067631491808534</v>
      </c>
      <c r="AH23" s="11">
        <v>53.779469943186427</v>
      </c>
      <c r="AI23" s="11">
        <v>53.450940077495687</v>
      </c>
      <c r="AJ23" s="11">
        <v>53.105007981686377</v>
      </c>
      <c r="AK23" s="11">
        <v>52.78617599659767</v>
      </c>
      <c r="AL23" s="11">
        <v>52.509622150937574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21.389587170536245</v>
      </c>
      <c r="N24" s="11">
        <v>19.01278103090301</v>
      </c>
      <c r="O24" s="11">
        <v>18.644734025467862</v>
      </c>
      <c r="P24" s="11">
        <v>18.455054509046136</v>
      </c>
      <c r="Q24" s="11">
        <v>18.283916805383313</v>
      </c>
      <c r="R24" s="11">
        <v>17.083860297280804</v>
      </c>
      <c r="S24" s="11">
        <v>16.146793410367092</v>
      </c>
      <c r="T24" s="11">
        <v>16.164689793066099</v>
      </c>
      <c r="U24" s="11">
        <v>16.956784759815395</v>
      </c>
      <c r="V24" s="11">
        <v>15.428351706997061</v>
      </c>
      <c r="W24" s="11">
        <v>14.848478695252814</v>
      </c>
      <c r="X24" s="11">
        <v>14.872661310506823</v>
      </c>
      <c r="Y24" s="11">
        <v>14.494456868315998</v>
      </c>
      <c r="Z24" s="11">
        <v>14.131265713459358</v>
      </c>
      <c r="AA24" s="11">
        <v>13.749490041947658</v>
      </c>
      <c r="AB24" s="11">
        <v>13.349504465077906</v>
      </c>
      <c r="AC24" s="11">
        <v>12.965206144089738</v>
      </c>
      <c r="AD24" s="11">
        <v>12.614038234690531</v>
      </c>
      <c r="AE24" s="11">
        <v>12.275571874839882</v>
      </c>
      <c r="AF24" s="11">
        <v>11.904397627427127</v>
      </c>
      <c r="AG24" s="11">
        <v>11.584456668768492</v>
      </c>
      <c r="AH24" s="11">
        <v>11.360928579062563</v>
      </c>
      <c r="AI24" s="11">
        <v>11.124169529603419</v>
      </c>
      <c r="AJ24" s="11">
        <v>10.870199133966244</v>
      </c>
      <c r="AK24" s="11">
        <v>10.412703604876077</v>
      </c>
      <c r="AL24" s="11">
        <v>10.101872295112347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60.064138003381629</v>
      </c>
      <c r="N26" s="87">
        <f>SUM(N27:N30)</f>
        <v>58.169785488142352</v>
      </c>
      <c r="O26" s="87">
        <f t="shared" ref="O26:AL26" si="9">SUM(O27:O30)</f>
        <v>57.249403977750319</v>
      </c>
      <c r="P26" s="87">
        <f t="shared" si="9"/>
        <v>57.504073245464426</v>
      </c>
      <c r="Q26" s="87">
        <f t="shared" si="9"/>
        <v>61.643363707609652</v>
      </c>
      <c r="R26" s="87">
        <f>SUM(R27:R30)</f>
        <v>59.980877099422592</v>
      </c>
      <c r="S26" s="87">
        <f t="shared" si="9"/>
        <v>62.640873469993991</v>
      </c>
      <c r="T26" s="87">
        <f t="shared" si="9"/>
        <v>61.454350715146482</v>
      </c>
      <c r="U26" s="87">
        <f t="shared" si="9"/>
        <v>56.156990340115968</v>
      </c>
      <c r="V26" s="87">
        <f t="shared" si="9"/>
        <v>59.833551538023279</v>
      </c>
      <c r="W26" s="87">
        <f t="shared" si="9"/>
        <v>53.130638333109715</v>
      </c>
      <c r="X26" s="87">
        <f t="shared" si="9"/>
        <v>54.538028213915652</v>
      </c>
      <c r="Y26" s="87">
        <f t="shared" si="9"/>
        <v>54.718105521756044</v>
      </c>
      <c r="Z26" s="87">
        <f t="shared" si="9"/>
        <v>55.213080489777994</v>
      </c>
      <c r="AA26" s="87">
        <f t="shared" si="9"/>
        <v>55.631354196960295</v>
      </c>
      <c r="AB26" s="87">
        <f t="shared" si="9"/>
        <v>55.737674962588116</v>
      </c>
      <c r="AC26" s="87">
        <f t="shared" si="9"/>
        <v>55.770697842590408</v>
      </c>
      <c r="AD26" s="87">
        <f t="shared" si="9"/>
        <v>55.738215153902317</v>
      </c>
      <c r="AE26" s="87">
        <f t="shared" si="9"/>
        <v>55.737994992191517</v>
      </c>
      <c r="AF26" s="87">
        <f t="shared" si="9"/>
        <v>55.727254146674547</v>
      </c>
      <c r="AG26" s="87">
        <f t="shared" si="9"/>
        <v>55.747120024339644</v>
      </c>
      <c r="AH26" s="87">
        <f t="shared" si="9"/>
        <v>55.751134738987872</v>
      </c>
      <c r="AI26" s="87">
        <f t="shared" si="9"/>
        <v>55.738499823752413</v>
      </c>
      <c r="AJ26" s="87">
        <f t="shared" si="9"/>
        <v>55.716011114709104</v>
      </c>
      <c r="AK26" s="87">
        <f t="shared" si="9"/>
        <v>55.742527335545262</v>
      </c>
      <c r="AL26" s="87">
        <f t="shared" si="9"/>
        <v>55.753089186819032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4.3102501094339472</v>
      </c>
      <c r="N27" s="11">
        <v>4.926769016184612</v>
      </c>
      <c r="O27" s="11">
        <v>5.5819938818350474</v>
      </c>
      <c r="P27" s="11">
        <v>4.8034429211735734</v>
      </c>
      <c r="Q27" s="11">
        <v>6.83306266215404</v>
      </c>
      <c r="R27" s="11">
        <v>5.8419020870392391</v>
      </c>
      <c r="S27" s="11">
        <v>5.6617296824092955</v>
      </c>
      <c r="T27" s="11">
        <v>5.4536532096793406</v>
      </c>
      <c r="U27" s="11">
        <v>4.9615995491135028</v>
      </c>
      <c r="V27" s="11">
        <v>6.4943342107781978</v>
      </c>
      <c r="W27" s="11">
        <v>5.347451721445176</v>
      </c>
      <c r="X27" s="11">
        <v>5.1155963208680104</v>
      </c>
      <c r="Y27" s="11">
        <v>5.2061420598946446</v>
      </c>
      <c r="Z27" s="11">
        <v>5.3272339390515295</v>
      </c>
      <c r="AA27" s="11">
        <v>5.4489693239252128</v>
      </c>
      <c r="AB27" s="11">
        <v>5.5509268640110188</v>
      </c>
      <c r="AC27" s="11">
        <v>5.6488785152624335</v>
      </c>
      <c r="AD27" s="11">
        <v>5.7429577881092406</v>
      </c>
      <c r="AE27" s="11">
        <v>5.8328731196732502</v>
      </c>
      <c r="AF27" s="11">
        <v>5.9200921626615637</v>
      </c>
      <c r="AG27" s="11">
        <v>6.0203942250431552</v>
      </c>
      <c r="AH27" s="11">
        <v>6.1190146066181965</v>
      </c>
      <c r="AI27" s="11">
        <v>6.2175868818168372</v>
      </c>
      <c r="AJ27" s="11">
        <v>6.3180745065312243</v>
      </c>
      <c r="AK27" s="11">
        <v>6.4210901570614993</v>
      </c>
      <c r="AL27" s="11">
        <v>6.5326437094992471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20.978189298895096</v>
      </c>
      <c r="N28" s="11">
        <v>20.630943116385691</v>
      </c>
      <c r="O28" s="11">
        <v>19.574028023185161</v>
      </c>
      <c r="P28" s="11">
        <v>20.137148312876086</v>
      </c>
      <c r="Q28" s="11">
        <v>21.577323511361243</v>
      </c>
      <c r="R28" s="11">
        <v>20.830934907048732</v>
      </c>
      <c r="S28" s="11">
        <v>21.98851169530073</v>
      </c>
      <c r="T28" s="11">
        <v>21.171902179544468</v>
      </c>
      <c r="U28" s="11">
        <v>20.234357183363915</v>
      </c>
      <c r="V28" s="11">
        <v>21.381032812004264</v>
      </c>
      <c r="W28" s="11">
        <v>18.59962304446638</v>
      </c>
      <c r="X28" s="11">
        <v>18.97123555993473</v>
      </c>
      <c r="Y28" s="11">
        <v>18.994996652021353</v>
      </c>
      <c r="Z28" s="11">
        <v>19.111810296828565</v>
      </c>
      <c r="AA28" s="11">
        <v>19.200889424417174</v>
      </c>
      <c r="AB28" s="11">
        <v>19.192549838014177</v>
      </c>
      <c r="AC28" s="11">
        <v>19.165860399148951</v>
      </c>
      <c r="AD28" s="11">
        <v>19.119381477915326</v>
      </c>
      <c r="AE28" s="11">
        <v>19.08147180530489</v>
      </c>
      <c r="AF28" s="11">
        <v>19.04175353402983</v>
      </c>
      <c r="AG28" s="11">
        <v>18.999748608603898</v>
      </c>
      <c r="AH28" s="11">
        <v>18.953080262734154</v>
      </c>
      <c r="AI28" s="11">
        <v>18.909032459403992</v>
      </c>
      <c r="AJ28" s="11">
        <v>18.870467510191617</v>
      </c>
      <c r="AK28" s="11">
        <v>18.845266787744652</v>
      </c>
      <c r="AL28" s="11">
        <v>18.800080949190455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23.409304054812118</v>
      </c>
      <c r="N29" s="11">
        <v>20.258305477456432</v>
      </c>
      <c r="O29" s="11">
        <v>18.879567583970886</v>
      </c>
      <c r="P29" s="11">
        <v>19.685644913518068</v>
      </c>
      <c r="Q29" s="11">
        <v>19.950385069900172</v>
      </c>
      <c r="R29" s="11">
        <v>19.131431277554302</v>
      </c>
      <c r="S29" s="11">
        <v>21.050103951279706</v>
      </c>
      <c r="T29" s="11">
        <v>21.379586189652223</v>
      </c>
      <c r="U29" s="11">
        <v>17.861407096350309</v>
      </c>
      <c r="V29" s="11">
        <v>19.229485887254491</v>
      </c>
      <c r="W29" s="11">
        <v>17.42873980503504</v>
      </c>
      <c r="X29" s="11">
        <v>18.087876876451677</v>
      </c>
      <c r="Y29" s="11">
        <v>17.992164784743935</v>
      </c>
      <c r="Z29" s="11">
        <v>18.08258257635153</v>
      </c>
      <c r="AA29" s="11">
        <v>18.117120122848807</v>
      </c>
      <c r="AB29" s="11">
        <v>17.998608211972208</v>
      </c>
      <c r="AC29" s="11">
        <v>17.86086815167112</v>
      </c>
      <c r="AD29" s="11">
        <v>17.710044108999096</v>
      </c>
      <c r="AE29" s="11">
        <v>17.565612335237216</v>
      </c>
      <c r="AF29" s="11">
        <v>17.416265705754903</v>
      </c>
      <c r="AG29" s="11">
        <v>17.281303826402102</v>
      </c>
      <c r="AH29" s="11">
        <v>17.141985805789304</v>
      </c>
      <c r="AI29" s="11">
        <v>16.994429778311826</v>
      </c>
      <c r="AJ29" s="11">
        <v>16.843332972830151</v>
      </c>
      <c r="AK29" s="11">
        <v>16.710127308780248</v>
      </c>
      <c r="AL29" s="11">
        <v>16.562246244385349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11.366394540240465</v>
      </c>
      <c r="N30" s="11">
        <v>12.353767878115615</v>
      </c>
      <c r="O30" s="11">
        <v>13.213814488759224</v>
      </c>
      <c r="P30" s="11">
        <v>12.8778370978967</v>
      </c>
      <c r="Q30" s="11">
        <v>13.282592464194193</v>
      </c>
      <c r="R30" s="11">
        <v>14.176608827780322</v>
      </c>
      <c r="S30" s="11">
        <v>13.940528141004265</v>
      </c>
      <c r="T30" s="11">
        <v>13.449209136270447</v>
      </c>
      <c r="U30" s="11">
        <v>13.099626511288239</v>
      </c>
      <c r="V30" s="11">
        <v>12.728698627986327</v>
      </c>
      <c r="W30" s="11">
        <v>11.75482376216312</v>
      </c>
      <c r="X30" s="11">
        <v>12.363319456661229</v>
      </c>
      <c r="Y30" s="11">
        <v>12.524802025096104</v>
      </c>
      <c r="Z30" s="11">
        <v>12.691453677546367</v>
      </c>
      <c r="AA30" s="11">
        <v>12.864375325769105</v>
      </c>
      <c r="AB30" s="11">
        <v>12.995590048590717</v>
      </c>
      <c r="AC30" s="11">
        <v>13.095090776507902</v>
      </c>
      <c r="AD30" s="11">
        <v>13.165831778878657</v>
      </c>
      <c r="AE30" s="11">
        <v>13.258037731976156</v>
      </c>
      <c r="AF30" s="11">
        <v>13.349142744228255</v>
      </c>
      <c r="AG30" s="11">
        <v>13.445673364290492</v>
      </c>
      <c r="AH30" s="11">
        <v>13.537054063846215</v>
      </c>
      <c r="AI30" s="11">
        <v>13.617450704219758</v>
      </c>
      <c r="AJ30" s="11">
        <v>13.684136125156117</v>
      </c>
      <c r="AK30" s="11">
        <v>13.766043081958864</v>
      </c>
      <c r="AL30" s="11">
        <v>13.858118283743986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57.870306029796595</v>
      </c>
      <c r="N32" s="87">
        <f t="shared" si="10"/>
        <v>57.700479807409629</v>
      </c>
      <c r="O32" s="87">
        <f t="shared" si="10"/>
        <v>58.875184111677385</v>
      </c>
      <c r="P32" s="87">
        <f t="shared" si="10"/>
        <v>58.185740348015266</v>
      </c>
      <c r="Q32" s="87">
        <f t="shared" si="10"/>
        <v>60.396606988335236</v>
      </c>
      <c r="R32" s="87">
        <f t="shared" si="10"/>
        <v>63.857754400406719</v>
      </c>
      <c r="S32" s="87">
        <f t="shared" si="10"/>
        <v>63.760712939324748</v>
      </c>
      <c r="T32" s="87">
        <f t="shared" si="10"/>
        <v>64.748843477426817</v>
      </c>
      <c r="U32" s="87">
        <f t="shared" si="10"/>
        <v>62.792095691838817</v>
      </c>
      <c r="V32" s="87">
        <f t="shared" si="10"/>
        <v>68.791539269799642</v>
      </c>
      <c r="W32" s="87">
        <f t="shared" si="10"/>
        <v>65.062987869591581</v>
      </c>
      <c r="X32" s="87">
        <f t="shared" si="10"/>
        <v>64.385075960863773</v>
      </c>
      <c r="Y32" s="87">
        <f t="shared" si="10"/>
        <v>64.659762390159784</v>
      </c>
      <c r="Z32" s="87">
        <f t="shared" si="10"/>
        <v>65.093496822405513</v>
      </c>
      <c r="AA32" s="87">
        <f t="shared" si="10"/>
        <v>65.607570418315376</v>
      </c>
      <c r="AB32" s="87">
        <f t="shared" si="10"/>
        <v>66.015872360150283</v>
      </c>
      <c r="AC32" s="87">
        <f t="shared" si="10"/>
        <v>66.369051089415549</v>
      </c>
      <c r="AD32" s="87">
        <f t="shared" si="10"/>
        <v>66.689173088899949</v>
      </c>
      <c r="AE32" s="87">
        <f t="shared" ref="AE32" si="11">SUM(AE33:AE35)</f>
        <v>67.003085276379977</v>
      </c>
      <c r="AF32" s="87">
        <f t="shared" ref="AF32" si="12">SUM(AF33:AF35)</f>
        <v>67.326525672181248</v>
      </c>
      <c r="AG32" s="87">
        <f t="shared" ref="AG32" si="13">SUM(AG33:AG35)</f>
        <v>67.666134280268153</v>
      </c>
      <c r="AH32" s="87">
        <f t="shared" ref="AH32" si="14">SUM(AH33:AH35)</f>
        <v>67.984187798705292</v>
      </c>
      <c r="AI32" s="87">
        <f t="shared" ref="AI32" si="15">SUM(AI33:AI35)</f>
        <v>68.305469626387705</v>
      </c>
      <c r="AJ32" s="87">
        <f t="shared" ref="AJ32" si="16">SUM(AJ33:AJ35)</f>
        <v>68.631668138142558</v>
      </c>
      <c r="AK32" s="87">
        <f t="shared" ref="AK32" si="17">SUM(AK33:AK35)</f>
        <v>68.94672405904474</v>
      </c>
      <c r="AL32" s="87">
        <f t="shared" ref="AL32" si="18">SUM(AL33:AL35)</f>
        <v>69.253162537067482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43.667069839927045</v>
      </c>
      <c r="N33" s="11">
        <v>41.896024829271902</v>
      </c>
      <c r="O33" s="11">
        <v>43.009161322522736</v>
      </c>
      <c r="P33" s="11">
        <v>42.807458217014528</v>
      </c>
      <c r="Q33" s="11">
        <v>43.921453652598586</v>
      </c>
      <c r="R33" s="11">
        <v>46.579122488274436</v>
      </c>
      <c r="S33" s="11">
        <v>47.302718408695419</v>
      </c>
      <c r="T33" s="11">
        <v>47.912884160656318</v>
      </c>
      <c r="U33" s="11">
        <v>46.627830696247237</v>
      </c>
      <c r="V33" s="11">
        <v>50.669497469586091</v>
      </c>
      <c r="W33" s="11">
        <v>48.198748642989237</v>
      </c>
      <c r="X33" s="11">
        <v>48.741764396417331</v>
      </c>
      <c r="Y33" s="11">
        <v>49.036916225131165</v>
      </c>
      <c r="Z33" s="11">
        <v>49.415471559873247</v>
      </c>
      <c r="AA33" s="11">
        <v>49.853285694362079</v>
      </c>
      <c r="AB33" s="11">
        <v>50.221056093971292</v>
      </c>
      <c r="AC33" s="11">
        <v>50.549513254601052</v>
      </c>
      <c r="AD33" s="11">
        <v>50.854531040290794</v>
      </c>
      <c r="AE33" s="11">
        <v>51.142117492341391</v>
      </c>
      <c r="AF33" s="11">
        <v>51.441667757480694</v>
      </c>
      <c r="AG33" s="11">
        <v>51.767924869361366</v>
      </c>
      <c r="AH33" s="11">
        <v>52.083845770405894</v>
      </c>
      <c r="AI33" s="11">
        <v>52.398097406156658</v>
      </c>
      <c r="AJ33" s="11">
        <v>52.71555738750736</v>
      </c>
      <c r="AK33" s="11">
        <v>53.022279667218797</v>
      </c>
      <c r="AL33" s="11">
        <v>53.316177513778328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13.243198513734033</v>
      </c>
      <c r="N34" s="11">
        <v>15.093241057914796</v>
      </c>
      <c r="O34" s="11">
        <v>15.157054755096315</v>
      </c>
      <c r="P34" s="11">
        <v>14.766985230313843</v>
      </c>
      <c r="Q34" s="11">
        <v>15.758991339327531</v>
      </c>
      <c r="R34" s="11">
        <v>16.607446470052196</v>
      </c>
      <c r="S34" s="11">
        <v>15.886604312734407</v>
      </c>
      <c r="T34" s="11">
        <v>16.255072911308435</v>
      </c>
      <c r="U34" s="11">
        <v>15.566259911244973</v>
      </c>
      <c r="V34" s="11">
        <v>17.576678604979517</v>
      </c>
      <c r="W34" s="11">
        <v>16.193530107914572</v>
      </c>
      <c r="X34" s="11">
        <v>15.173373131699702</v>
      </c>
      <c r="Y34" s="11">
        <v>15.146277274438566</v>
      </c>
      <c r="Z34" s="11">
        <v>15.195407983090064</v>
      </c>
      <c r="AA34" s="11">
        <v>15.265415394301721</v>
      </c>
      <c r="AB34" s="11">
        <v>15.301269643331379</v>
      </c>
      <c r="AC34" s="11">
        <v>15.321519998067348</v>
      </c>
      <c r="AD34" s="11">
        <v>15.33264747080764</v>
      </c>
      <c r="AE34" s="11">
        <v>15.355196865184235</v>
      </c>
      <c r="AF34" s="11">
        <v>15.375059067236668</v>
      </c>
      <c r="AG34" s="11">
        <v>15.384343987333374</v>
      </c>
      <c r="AH34" s="11">
        <v>15.382733951232325</v>
      </c>
      <c r="AI34" s="11">
        <v>15.386144441340665</v>
      </c>
      <c r="AJ34" s="11">
        <v>15.391295509730201</v>
      </c>
      <c r="AK34" s="11">
        <v>15.396305170092722</v>
      </c>
      <c r="AL34" s="11">
        <v>15.405758515972643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0.96003767613551461</v>
      </c>
      <c r="N35" s="11">
        <v>0.71121392022292995</v>
      </c>
      <c r="O35" s="11">
        <v>0.70896803405833075</v>
      </c>
      <c r="P35" s="11">
        <v>0.61129690068689702</v>
      </c>
      <c r="Q35" s="11">
        <v>0.71616199640911704</v>
      </c>
      <c r="R35" s="11">
        <v>0.67118544208009079</v>
      </c>
      <c r="S35" s="11">
        <v>0.57139021789492528</v>
      </c>
      <c r="T35" s="11">
        <v>0.5808864054620736</v>
      </c>
      <c r="U35" s="11">
        <v>0.59800508434660649</v>
      </c>
      <c r="V35" s="11">
        <v>0.5453631952340301</v>
      </c>
      <c r="W35" s="11">
        <v>0.67070911868777017</v>
      </c>
      <c r="X35" s="11">
        <v>0.46993843274674585</v>
      </c>
      <c r="Y35" s="11">
        <v>0.47656889059005991</v>
      </c>
      <c r="Z35" s="11">
        <v>0.4826172794422004</v>
      </c>
      <c r="AA35" s="11">
        <v>0.48886932965157426</v>
      </c>
      <c r="AB35" s="11">
        <v>0.49354662284762124</v>
      </c>
      <c r="AC35" s="11">
        <v>0.49801783674715894</v>
      </c>
      <c r="AD35" s="11">
        <v>0.50199457780150558</v>
      </c>
      <c r="AE35" s="11">
        <v>0.50577091885434811</v>
      </c>
      <c r="AF35" s="11">
        <v>0.50979884746388471</v>
      </c>
      <c r="AG35" s="11">
        <v>0.5138654235734107</v>
      </c>
      <c r="AH35" s="11">
        <v>0.51760807706706502</v>
      </c>
      <c r="AI35" s="11">
        <v>0.52122777889037586</v>
      </c>
      <c r="AJ35" s="11">
        <v>0.52481524090500509</v>
      </c>
      <c r="AK35" s="11">
        <v>0.52813922173322259</v>
      </c>
      <c r="AL35" s="11">
        <v>0.53122650731651366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46.390607831451376</v>
      </c>
      <c r="N37" s="87">
        <f t="shared" ref="N37:AL37" si="19">SUM(N38:N39)</f>
        <v>49.568064178464681</v>
      </c>
      <c r="O37" s="87">
        <f t="shared" si="19"/>
        <v>52.361410192434384</v>
      </c>
      <c r="P37" s="87">
        <f t="shared" si="19"/>
        <v>50.977652706201695</v>
      </c>
      <c r="Q37" s="87">
        <f t="shared" si="19"/>
        <v>50.18239959126899</v>
      </c>
      <c r="R37" s="87">
        <f t="shared" si="19"/>
        <v>50.114676189201461</v>
      </c>
      <c r="S37" s="87">
        <f t="shared" si="19"/>
        <v>51.430291075609489</v>
      </c>
      <c r="T37" s="87">
        <f t="shared" si="19"/>
        <v>47.998760148571407</v>
      </c>
      <c r="U37" s="87">
        <f t="shared" si="19"/>
        <v>48.405206399786223</v>
      </c>
      <c r="V37" s="87">
        <f t="shared" si="19"/>
        <v>47.785168610646025</v>
      </c>
      <c r="W37" s="87">
        <f t="shared" si="19"/>
        <v>47.414019707104224</v>
      </c>
      <c r="X37" s="87">
        <f t="shared" si="19"/>
        <v>47.846403592150892</v>
      </c>
      <c r="Y37" s="87">
        <f t="shared" si="19"/>
        <v>47.887545696918593</v>
      </c>
      <c r="Z37" s="87">
        <f t="shared" si="19"/>
        <v>48.054824063242329</v>
      </c>
      <c r="AA37" s="87">
        <f t="shared" si="19"/>
        <v>48.27007108204802</v>
      </c>
      <c r="AB37" s="87">
        <f t="shared" si="19"/>
        <v>48.378475274678607</v>
      </c>
      <c r="AC37" s="87">
        <f t="shared" si="19"/>
        <v>48.450491230664028</v>
      </c>
      <c r="AD37" s="87">
        <f t="shared" si="19"/>
        <v>48.483081784492398</v>
      </c>
      <c r="AE37" s="87">
        <f t="shared" si="19"/>
        <v>48.515548044227785</v>
      </c>
      <c r="AF37" s="87">
        <f t="shared" si="19"/>
        <v>48.535436560639148</v>
      </c>
      <c r="AG37" s="87">
        <f t="shared" si="19"/>
        <v>48.538965793148364</v>
      </c>
      <c r="AH37" s="87">
        <f t="shared" si="19"/>
        <v>48.578571659076999</v>
      </c>
      <c r="AI37" s="87">
        <f t="shared" si="19"/>
        <v>48.586554223345622</v>
      </c>
      <c r="AJ37" s="87">
        <f t="shared" si="19"/>
        <v>48.587066751373499</v>
      </c>
      <c r="AK37" s="87">
        <f t="shared" si="19"/>
        <v>48.584292874516002</v>
      </c>
      <c r="AL37" s="87">
        <f t="shared" si="19"/>
        <v>48.600548894803296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36.921492879738175</v>
      </c>
      <c r="N38" s="11">
        <v>40.127574543964947</v>
      </c>
      <c r="O38" s="11">
        <v>42.60031631483475</v>
      </c>
      <c r="P38" s="11">
        <v>41.571521103610209</v>
      </c>
      <c r="Q38" s="11">
        <v>40.950958900768327</v>
      </c>
      <c r="R38" s="11">
        <v>40.081648756838845</v>
      </c>
      <c r="S38" s="11">
        <v>41.428635771679758</v>
      </c>
      <c r="T38" s="11">
        <v>37.806141747633795</v>
      </c>
      <c r="U38" s="11">
        <v>37.981319170061326</v>
      </c>
      <c r="V38" s="11">
        <v>37.423950302168933</v>
      </c>
      <c r="W38" s="11">
        <v>36.980552411720929</v>
      </c>
      <c r="X38" s="11">
        <v>36.790424269216118</v>
      </c>
      <c r="Y38" s="11">
        <v>36.730404449219847</v>
      </c>
      <c r="Z38" s="11">
        <v>36.755189074919969</v>
      </c>
      <c r="AA38" s="11">
        <v>36.812865578481784</v>
      </c>
      <c r="AB38" s="11">
        <v>36.785524667260724</v>
      </c>
      <c r="AC38" s="11">
        <v>36.717991932521734</v>
      </c>
      <c r="AD38" s="11">
        <v>36.622631582595133</v>
      </c>
      <c r="AE38" s="11">
        <v>36.539269664032346</v>
      </c>
      <c r="AF38" s="11">
        <v>36.438012564264596</v>
      </c>
      <c r="AG38" s="11">
        <v>36.316173421193739</v>
      </c>
      <c r="AH38" s="11">
        <v>36.240063102801578</v>
      </c>
      <c r="AI38" s="11">
        <v>36.130368916757895</v>
      </c>
      <c r="AJ38" s="11">
        <v>36.006020411804286</v>
      </c>
      <c r="AK38" s="11">
        <v>35.882001825892274</v>
      </c>
      <c r="AL38" s="11">
        <v>35.775586849137945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9.4691149517132001</v>
      </c>
      <c r="N39" s="11">
        <v>9.4404896344997304</v>
      </c>
      <c r="O39" s="11">
        <v>9.7610938775996328</v>
      </c>
      <c r="P39" s="11">
        <v>9.4061316025914898</v>
      </c>
      <c r="Q39" s="11">
        <v>9.2314406905006656</v>
      </c>
      <c r="R39" s="11">
        <v>10.033027432362616</v>
      </c>
      <c r="S39" s="11">
        <v>10.001655303929734</v>
      </c>
      <c r="T39" s="11">
        <v>10.19261840093761</v>
      </c>
      <c r="U39" s="11">
        <v>10.423887229724901</v>
      </c>
      <c r="V39" s="11">
        <v>10.361218308477094</v>
      </c>
      <c r="W39" s="11">
        <v>10.433467295383297</v>
      </c>
      <c r="X39" s="11">
        <v>11.055979322934771</v>
      </c>
      <c r="Y39" s="11">
        <v>11.157141247698746</v>
      </c>
      <c r="Z39" s="11">
        <v>11.29963498832236</v>
      </c>
      <c r="AA39" s="11">
        <v>11.457205503566238</v>
      </c>
      <c r="AB39" s="11">
        <v>11.592950607417881</v>
      </c>
      <c r="AC39" s="11">
        <v>11.73249929814229</v>
      </c>
      <c r="AD39" s="11">
        <v>11.860450201897267</v>
      </c>
      <c r="AE39" s="11">
        <v>11.976278380195438</v>
      </c>
      <c r="AF39" s="11">
        <v>12.097423996374552</v>
      </c>
      <c r="AG39" s="11">
        <v>12.222792371954627</v>
      </c>
      <c r="AH39" s="11">
        <v>12.338508556275418</v>
      </c>
      <c r="AI39" s="11">
        <v>12.456185306587725</v>
      </c>
      <c r="AJ39" s="11">
        <v>12.581046339569216</v>
      </c>
      <c r="AK39" s="11">
        <v>12.702291048623726</v>
      </c>
      <c r="AL39" s="11">
        <v>12.824962045665352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27.705877795364643</v>
      </c>
      <c r="N41" s="87">
        <f t="shared" ref="N41" si="20">SUM(N42:N43)</f>
        <v>27.157477414845882</v>
      </c>
      <c r="O41" s="87">
        <f t="shared" ref="O41" si="21">SUM(O42:O43)</f>
        <v>27.482899805703724</v>
      </c>
      <c r="P41" s="87">
        <f t="shared" ref="P41" si="22">SUM(P42:P43)</f>
        <v>25.789968385326645</v>
      </c>
      <c r="Q41" s="87">
        <f t="shared" ref="Q41" si="23">SUM(Q42:Q43)</f>
        <v>28.526533180497236</v>
      </c>
      <c r="R41" s="87">
        <f t="shared" ref="R41" si="24">SUM(R42:R43)</f>
        <v>27.431291111166608</v>
      </c>
      <c r="S41" s="87">
        <f t="shared" ref="S41" si="25">SUM(S42:S43)</f>
        <v>29.965906187228441</v>
      </c>
      <c r="T41" s="87">
        <f t="shared" ref="T41" si="26">SUM(T42:T43)</f>
        <v>28.500969515585204</v>
      </c>
      <c r="U41" s="87">
        <f t="shared" ref="U41" si="27">SUM(U42:U43)</f>
        <v>29.449174807958215</v>
      </c>
      <c r="V41" s="87">
        <f t="shared" ref="V41" si="28">SUM(V42:V43)</f>
        <v>29.31372670798622</v>
      </c>
      <c r="W41" s="87">
        <f t="shared" ref="W41" si="29">SUM(W42:W43)</f>
        <v>24.896142231706129</v>
      </c>
      <c r="X41" s="87">
        <f t="shared" ref="X41" si="30">SUM(X42:X43)</f>
        <v>26.003667561132346</v>
      </c>
      <c r="Y41" s="87">
        <f t="shared" ref="Y41" si="31">SUM(Y42:Y43)</f>
        <v>25.888582226808929</v>
      </c>
      <c r="Z41" s="87">
        <f t="shared" ref="Z41" si="32">SUM(Z42:Z43)</f>
        <v>25.94503602019563</v>
      </c>
      <c r="AA41" s="87">
        <f t="shared" ref="AA41" si="33">SUM(AA42:AA43)</f>
        <v>25.999427742757199</v>
      </c>
      <c r="AB41" s="87">
        <f t="shared" ref="AB41" si="34">SUM(AB42:AB43)</f>
        <v>25.935374076329914</v>
      </c>
      <c r="AC41" s="87">
        <f t="shared" ref="AC41" si="35">SUM(AC42:AC43)</f>
        <v>25.857082430642052</v>
      </c>
      <c r="AD41" s="87">
        <f t="shared" ref="AD41" si="36">SUM(AD42:AD43)</f>
        <v>25.783811730221501</v>
      </c>
      <c r="AE41" s="87">
        <f t="shared" ref="AE41" si="37">SUM(AE42:AE43)</f>
        <v>25.709506809693021</v>
      </c>
      <c r="AF41" s="87">
        <f t="shared" ref="AF41" si="38">SUM(AF42:AF43)</f>
        <v>25.631943710951447</v>
      </c>
      <c r="AG41" s="87">
        <f t="shared" ref="AG41" si="39">SUM(AG42:AG43)</f>
        <v>25.561049920920574</v>
      </c>
      <c r="AH41" s="87">
        <f t="shared" ref="AH41" si="40">SUM(AH42:AH43)</f>
        <v>25.478415805475471</v>
      </c>
      <c r="AI41" s="87">
        <f t="shared" ref="AI41" si="41">SUM(AI42:AI43)</f>
        <v>25.40905334947233</v>
      </c>
      <c r="AJ41" s="87">
        <f t="shared" ref="AJ41" si="42">SUM(AJ42:AJ43)</f>
        <v>25.359564016064052</v>
      </c>
      <c r="AK41" s="87">
        <f t="shared" ref="AK41" si="43">SUM(AK42:AK43)</f>
        <v>25.345229908198029</v>
      </c>
      <c r="AL41" s="87">
        <f t="shared" ref="AL41" si="44">SUM(AL42:AL43)</f>
        <v>25.329675496178027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9.4485983070869981</v>
      </c>
      <c r="N42" s="11">
        <v>8.9141113994709613</v>
      </c>
      <c r="O42" s="11">
        <v>8.9322494936260686</v>
      </c>
      <c r="P42" s="11">
        <v>8.8404966135674687</v>
      </c>
      <c r="Q42" s="11">
        <v>9.3051792753573039</v>
      </c>
      <c r="R42" s="11">
        <v>9.0370928455206112</v>
      </c>
      <c r="S42" s="11">
        <v>9.414029461353179</v>
      </c>
      <c r="T42" s="11">
        <v>9.8367062347786263</v>
      </c>
      <c r="U42" s="11">
        <v>9.6434358860561264</v>
      </c>
      <c r="V42" s="11">
        <v>9.1770613374347967</v>
      </c>
      <c r="W42" s="11">
        <v>8.1040367839493257</v>
      </c>
      <c r="X42" s="11">
        <v>8.7656594106479346</v>
      </c>
      <c r="Y42" s="11">
        <v>8.7260300396437795</v>
      </c>
      <c r="Z42" s="11">
        <v>8.7651183860561765</v>
      </c>
      <c r="AA42" s="11">
        <v>8.7928859670329267</v>
      </c>
      <c r="AB42" s="11">
        <v>8.7685094920990014</v>
      </c>
      <c r="AC42" s="11">
        <v>8.7249188105754314</v>
      </c>
      <c r="AD42" s="11">
        <v>8.6860503338469712</v>
      </c>
      <c r="AE42" s="11">
        <v>8.6520612028857258</v>
      </c>
      <c r="AF42" s="11">
        <v>8.6128434007370149</v>
      </c>
      <c r="AG42" s="11">
        <v>8.5750925062698133</v>
      </c>
      <c r="AH42" s="11">
        <v>8.5385228534228172</v>
      </c>
      <c r="AI42" s="11">
        <v>8.4972272473441546</v>
      </c>
      <c r="AJ42" s="11">
        <v>8.4647245706783707</v>
      </c>
      <c r="AK42" s="11">
        <v>8.4587233719588024</v>
      </c>
      <c r="AL42" s="11">
        <v>8.448356897663162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18.257279488277646</v>
      </c>
      <c r="N43" s="11">
        <v>18.243366015374921</v>
      </c>
      <c r="O43" s="11">
        <v>18.550650312077657</v>
      </c>
      <c r="P43" s="11">
        <v>16.949471771759175</v>
      </c>
      <c r="Q43" s="11">
        <v>19.221353905139932</v>
      </c>
      <c r="R43" s="11">
        <v>18.394198265645997</v>
      </c>
      <c r="S43" s="11">
        <v>20.551876725875264</v>
      </c>
      <c r="T43" s="11">
        <v>18.66426328080658</v>
      </c>
      <c r="U43" s="11">
        <v>19.805738921902087</v>
      </c>
      <c r="V43" s="11">
        <v>20.136665370551423</v>
      </c>
      <c r="W43" s="11">
        <v>16.792105447756803</v>
      </c>
      <c r="X43" s="11">
        <v>17.238008150484411</v>
      </c>
      <c r="Y43" s="11">
        <v>17.162552187165151</v>
      </c>
      <c r="Z43" s="11">
        <v>17.179917634139453</v>
      </c>
      <c r="AA43" s="11">
        <v>17.206541775724272</v>
      </c>
      <c r="AB43" s="11">
        <v>17.166864584230911</v>
      </c>
      <c r="AC43" s="11">
        <v>17.132163620066621</v>
      </c>
      <c r="AD43" s="11">
        <v>17.09776139637453</v>
      </c>
      <c r="AE43" s="11">
        <v>17.057445606807295</v>
      </c>
      <c r="AF43" s="11">
        <v>17.019100310214434</v>
      </c>
      <c r="AG43" s="11">
        <v>16.985957414650759</v>
      </c>
      <c r="AH43" s="11">
        <v>16.939892952052652</v>
      </c>
      <c r="AI43" s="11">
        <v>16.911826102128174</v>
      </c>
      <c r="AJ43" s="11">
        <v>16.894839445385681</v>
      </c>
      <c r="AK43" s="11">
        <v>16.886506536239224</v>
      </c>
      <c r="AL43" s="11">
        <v>16.881318598514863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69.026702272858657</v>
      </c>
      <c r="N45" s="87">
        <f t="shared" ref="N45" si="45">SUM(N46:N47)</f>
        <v>70.411031954595117</v>
      </c>
      <c r="O45" s="87">
        <f t="shared" ref="O45" si="46">SUM(O46:O47)</f>
        <v>73.115028130650472</v>
      </c>
      <c r="P45" s="87">
        <f t="shared" ref="P45" si="47">SUM(P46:P47)</f>
        <v>67.724464560692965</v>
      </c>
      <c r="Q45" s="87">
        <f t="shared" ref="Q45" si="48">SUM(Q46:Q47)</f>
        <v>71.429043701964318</v>
      </c>
      <c r="R45" s="87">
        <f t="shared" ref="R45" si="49">SUM(R46:R47)</f>
        <v>72.006249155523705</v>
      </c>
      <c r="S45" s="87">
        <f t="shared" ref="S45" si="50">SUM(S46:S47)</f>
        <v>71.957474876314691</v>
      </c>
      <c r="T45" s="87">
        <f t="shared" ref="T45" si="51">SUM(T46:T47)</f>
        <v>68.988188154118703</v>
      </c>
      <c r="U45" s="87">
        <f t="shared" ref="U45" si="52">SUM(U46:U47)</f>
        <v>68.224659964824497</v>
      </c>
      <c r="V45" s="87">
        <f t="shared" ref="V45" si="53">SUM(V46:V47)</f>
        <v>70.15727899389401</v>
      </c>
      <c r="W45" s="87">
        <f t="shared" ref="W45" si="54">SUM(W46:W47)</f>
        <v>63.62156371650395</v>
      </c>
      <c r="X45" s="87">
        <f t="shared" ref="X45" si="55">SUM(X46:X47)</f>
        <v>63.702895696352662</v>
      </c>
      <c r="Y45" s="87">
        <f t="shared" ref="Y45" si="56">SUM(Y46:Y47)</f>
        <v>63.720465231779002</v>
      </c>
      <c r="Z45" s="87">
        <f t="shared" ref="Z45" si="57">SUM(Z46:Z47)</f>
        <v>63.744271569279746</v>
      </c>
      <c r="AA45" s="87">
        <f t="shared" ref="AA45" si="58">SUM(AA46:AA47)</f>
        <v>63.799079669162587</v>
      </c>
      <c r="AB45" s="87">
        <f t="shared" ref="AB45" si="59">SUM(AB46:AB47)</f>
        <v>63.646651277636686</v>
      </c>
      <c r="AC45" s="87">
        <f t="shared" ref="AC45" si="60">SUM(AC46:AC47)</f>
        <v>63.445908042232951</v>
      </c>
      <c r="AD45" s="87">
        <f t="shared" ref="AD45" si="61">SUM(AD46:AD47)</f>
        <v>63.220763065596493</v>
      </c>
      <c r="AE45" s="87">
        <f t="shared" ref="AE45" si="62">SUM(AE46:AE47)</f>
        <v>62.997640776842779</v>
      </c>
      <c r="AF45" s="87">
        <f t="shared" ref="AF45" si="63">SUM(AF46:AF47)</f>
        <v>62.783073030456116</v>
      </c>
      <c r="AG45" s="87">
        <f t="shared" ref="AG45" si="64">SUM(AG46:AG47)</f>
        <v>62.570342804349259</v>
      </c>
      <c r="AH45" s="87">
        <f t="shared" ref="AH45" si="65">SUM(AH46:AH47)</f>
        <v>62.356392230110373</v>
      </c>
      <c r="AI45" s="87">
        <f t="shared" ref="AI45" si="66">SUM(AI46:AI47)</f>
        <v>62.142105239758038</v>
      </c>
      <c r="AJ45" s="87">
        <f t="shared" ref="AJ45" si="67">SUM(AJ46:AJ47)</f>
        <v>61.95529743270373</v>
      </c>
      <c r="AK45" s="87">
        <f t="shared" ref="AK45" si="68">SUM(AK46:AK47)</f>
        <v>61.728007352946236</v>
      </c>
      <c r="AL45" s="87">
        <f t="shared" ref="AL45" si="69">SUM(AL46:AL47)</f>
        <v>61.44517425194887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7.9314072828047468</v>
      </c>
      <c r="N46" s="11">
        <v>7.9325137727056996</v>
      </c>
      <c r="O46" s="11">
        <v>7.8363715912002467</v>
      </c>
      <c r="P46" s="11">
        <v>7.4152548881248652</v>
      </c>
      <c r="Q46" s="11">
        <v>8.5249208927384093</v>
      </c>
      <c r="R46" s="11">
        <v>8.1336458223531736</v>
      </c>
      <c r="S46" s="11">
        <v>8.5339720094575355</v>
      </c>
      <c r="T46" s="11">
        <v>7.7074528324293246</v>
      </c>
      <c r="U46" s="11">
        <v>7.4107094750588498</v>
      </c>
      <c r="V46" s="11">
        <v>7.3418685613933601</v>
      </c>
      <c r="W46" s="11">
        <v>6.4936373865476549</v>
      </c>
      <c r="X46" s="11">
        <v>11.29453923765214</v>
      </c>
      <c r="Y46" s="11">
        <v>11.471272595311792</v>
      </c>
      <c r="Z46" s="11">
        <v>11.692277480133532</v>
      </c>
      <c r="AA46" s="11">
        <v>11.913444634246092</v>
      </c>
      <c r="AB46" s="11">
        <v>12.056231734579024</v>
      </c>
      <c r="AC46" s="11">
        <v>12.159866725479054</v>
      </c>
      <c r="AD46" s="11">
        <v>12.292886763493501</v>
      </c>
      <c r="AE46" s="11">
        <v>12.464837867262942</v>
      </c>
      <c r="AF46" s="11">
        <v>12.643174171039435</v>
      </c>
      <c r="AG46" s="11">
        <v>12.81309647724486</v>
      </c>
      <c r="AH46" s="11">
        <v>12.971681190371111</v>
      </c>
      <c r="AI46" s="11">
        <v>13.12925666777514</v>
      </c>
      <c r="AJ46" s="11">
        <v>13.285360381741103</v>
      </c>
      <c r="AK46" s="11">
        <v>13.437430664986888</v>
      </c>
      <c r="AL46" s="11">
        <v>13.595436503429541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61.095294990053908</v>
      </c>
      <c r="N47" s="11">
        <v>62.478518181889413</v>
      </c>
      <c r="O47" s="11">
        <v>65.278656539450225</v>
      </c>
      <c r="P47" s="11">
        <v>60.309209672568095</v>
      </c>
      <c r="Q47" s="11">
        <v>62.90412280922591</v>
      </c>
      <c r="R47" s="11">
        <v>63.872603333170538</v>
      </c>
      <c r="S47" s="11">
        <v>63.423502866857156</v>
      </c>
      <c r="T47" s="11">
        <v>61.280735321689384</v>
      </c>
      <c r="U47" s="11">
        <v>60.813950489765652</v>
      </c>
      <c r="V47" s="11">
        <v>62.815410432500649</v>
      </c>
      <c r="W47" s="11">
        <v>57.127926329956296</v>
      </c>
      <c r="X47" s="11">
        <v>52.408356458700524</v>
      </c>
      <c r="Y47" s="11">
        <v>52.249192636467207</v>
      </c>
      <c r="Z47" s="11">
        <v>52.051994089146213</v>
      </c>
      <c r="AA47" s="11">
        <v>51.885635034916497</v>
      </c>
      <c r="AB47" s="11">
        <v>51.590419543057664</v>
      </c>
      <c r="AC47" s="11">
        <v>51.286041316753895</v>
      </c>
      <c r="AD47" s="11">
        <v>50.927876302102995</v>
      </c>
      <c r="AE47" s="11">
        <v>50.532802909579836</v>
      </c>
      <c r="AF47" s="11">
        <v>50.139898859416682</v>
      </c>
      <c r="AG47" s="11">
        <v>49.757246327104397</v>
      </c>
      <c r="AH47" s="11">
        <v>49.384711039739258</v>
      </c>
      <c r="AI47" s="11">
        <v>49.0128485719829</v>
      </c>
      <c r="AJ47" s="11">
        <v>48.669937050962631</v>
      </c>
      <c r="AK47" s="11">
        <v>48.290576687959351</v>
      </c>
      <c r="AL47" s="11">
        <v>47.849737748519331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625.30899999999986</v>
      </c>
      <c r="N49" s="87">
        <f t="shared" si="70"/>
        <v>625.56499999999994</v>
      </c>
      <c r="O49" s="87">
        <f t="shared" si="70"/>
        <v>642.93100000000015</v>
      </c>
      <c r="P49" s="87">
        <f t="shared" si="70"/>
        <v>631.24699999999996</v>
      </c>
      <c r="Q49" s="87">
        <f t="shared" si="70"/>
        <v>650.88799999999958</v>
      </c>
      <c r="R49" s="87">
        <f t="shared" si="70"/>
        <v>655.70600000000024</v>
      </c>
      <c r="S49" s="87">
        <f t="shared" si="70"/>
        <v>676.93099999999993</v>
      </c>
      <c r="T49" s="87">
        <f t="shared" si="70"/>
        <v>656.12500000000011</v>
      </c>
      <c r="U49" s="87">
        <f t="shared" si="70"/>
        <v>659.43300000000022</v>
      </c>
      <c r="V49" s="87">
        <f t="shared" si="70"/>
        <v>687.5550000000004</v>
      </c>
      <c r="W49" s="87">
        <f t="shared" si="70"/>
        <v>672.33399999999972</v>
      </c>
      <c r="X49" s="87">
        <f t="shared" si="70"/>
        <v>674.67800000000011</v>
      </c>
      <c r="Y49" s="87">
        <f t="shared" si="70"/>
        <v>677.73500000000047</v>
      </c>
      <c r="Z49" s="87">
        <f t="shared" si="70"/>
        <v>682.79300000000023</v>
      </c>
      <c r="AA49" s="87">
        <f t="shared" si="70"/>
        <v>688.19</v>
      </c>
      <c r="AB49" s="87">
        <f t="shared" si="70"/>
        <v>691.59400000000005</v>
      </c>
      <c r="AC49" s="87">
        <f t="shared" si="70"/>
        <v>694.55100000000016</v>
      </c>
      <c r="AD49" s="87">
        <f t="shared" si="70"/>
        <v>697.13599999999951</v>
      </c>
      <c r="AE49" s="87">
        <f t="shared" ref="AE49:AL49" si="71">SUM(AE5,AE9,AE15,AE22,AE26,AE32,AE37,AE41,AE45)</f>
        <v>699.73099999999977</v>
      </c>
      <c r="AF49" s="87">
        <f t="shared" si="71"/>
        <v>702.29099999999983</v>
      </c>
      <c r="AG49" s="87">
        <f t="shared" si="71"/>
        <v>705.0980000000003</v>
      </c>
      <c r="AH49" s="87">
        <f t="shared" si="71"/>
        <v>707.83799999999974</v>
      </c>
      <c r="AI49" s="87">
        <f t="shared" si="71"/>
        <v>710.56699999999944</v>
      </c>
      <c r="AJ49" s="87">
        <f t="shared" si="71"/>
        <v>713.31099999999969</v>
      </c>
      <c r="AK49" s="87">
        <f t="shared" si="71"/>
        <v>716.03799999999978</v>
      </c>
      <c r="AL49" s="87">
        <f t="shared" si="71"/>
        <v>718.76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0.10027471623499153</v>
      </c>
      <c r="N52" s="337">
        <f t="shared" si="73"/>
        <v>0.10940395837040089</v>
      </c>
      <c r="O52" s="337">
        <f t="shared" si="73"/>
        <v>0.11148941041031203</v>
      </c>
      <c r="P52" s="337">
        <f t="shared" si="73"/>
        <v>0.11498468034584781</v>
      </c>
      <c r="Q52" s="337">
        <f t="shared" si="73"/>
        <v>0.11405666733332914</v>
      </c>
      <c r="R52" s="337">
        <f t="shared" si="73"/>
        <v>0.11472640017592536</v>
      </c>
      <c r="S52" s="337">
        <f t="shared" si="73"/>
        <v>0.1175107328724381</v>
      </c>
      <c r="T52" s="337">
        <f t="shared" si="73"/>
        <v>0.11893700609040783</v>
      </c>
      <c r="U52" s="337">
        <f t="shared" si="73"/>
        <v>0.12110741924777588</v>
      </c>
      <c r="V52" s="337">
        <f t="shared" si="73"/>
        <v>0.1228165513303805</v>
      </c>
      <c r="W52" s="337">
        <f t="shared" si="73"/>
        <v>0.12564539619701867</v>
      </c>
      <c r="X52" s="337">
        <f t="shared" si="73"/>
        <v>0.11388316159789295</v>
      </c>
      <c r="Y52" s="337">
        <f t="shared" si="73"/>
        <v>0.11468289144971522</v>
      </c>
      <c r="Z52" s="337">
        <f t="shared" si="73"/>
        <v>0.1154636273980801</v>
      </c>
      <c r="AA52" s="337">
        <f t="shared" si="73"/>
        <v>0.11619586109571409</v>
      </c>
      <c r="AB52" s="337">
        <f t="shared" si="73"/>
        <v>0.1168769581975508</v>
      </c>
      <c r="AC52" s="337">
        <f t="shared" si="73"/>
        <v>0.11756237793360469</v>
      </c>
      <c r="AD52" s="337">
        <f t="shared" si="73"/>
        <v>0.11826116142945618</v>
      </c>
      <c r="AE52" s="337">
        <f t="shared" ref="AE52:AL52" si="74">AE5/AE$49</f>
        <v>0.11893231691898909</v>
      </c>
      <c r="AF52" s="337">
        <f t="shared" si="74"/>
        <v>0.11956834813158992</v>
      </c>
      <c r="AG52" s="337">
        <f t="shared" si="74"/>
        <v>0.12021270461288504</v>
      </c>
      <c r="AH52" s="337">
        <f t="shared" si="74"/>
        <v>0.12084127168383767</v>
      </c>
      <c r="AI52" s="337">
        <f t="shared" si="74"/>
        <v>0.12151088583925138</v>
      </c>
      <c r="AJ52" s="337">
        <f t="shared" si="74"/>
        <v>0.12214146957677111</v>
      </c>
      <c r="AK52" s="337">
        <f t="shared" si="74"/>
        <v>0.12287297010504301</v>
      </c>
      <c r="AL52" s="337">
        <f t="shared" si="74"/>
        <v>0.12354615852047394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7.1404739152641339E-2</v>
      </c>
      <c r="N53" s="336">
        <f t="shared" si="75"/>
        <v>7.6659091170944799E-2</v>
      </c>
      <c r="O53" s="336">
        <f t="shared" si="75"/>
        <v>7.7626625827317927E-2</v>
      </c>
      <c r="P53" s="336">
        <f t="shared" si="75"/>
        <v>8.0175305181899942E-2</v>
      </c>
      <c r="Q53" s="336">
        <f t="shared" si="75"/>
        <v>7.6702173775557103E-2</v>
      </c>
      <c r="R53" s="336">
        <f t="shared" si="75"/>
        <v>7.8906910321544441E-2</v>
      </c>
      <c r="S53" s="336">
        <f t="shared" si="75"/>
        <v>8.460206616694399E-2</v>
      </c>
      <c r="T53" s="336">
        <f t="shared" si="75"/>
        <v>8.4614571041232586E-2</v>
      </c>
      <c r="U53" s="336">
        <f t="shared" si="75"/>
        <v>8.5949127163546205E-2</v>
      </c>
      <c r="V53" s="336">
        <f t="shared" si="75"/>
        <v>8.7374862546779841E-2</v>
      </c>
      <c r="W53" s="336">
        <f t="shared" si="75"/>
        <v>8.9913397112609358E-2</v>
      </c>
      <c r="X53" s="336">
        <f t="shared" si="75"/>
        <v>7.8599373514244231E-2</v>
      </c>
      <c r="Y53" s="336">
        <f t="shared" si="75"/>
        <v>7.9017167841849603E-2</v>
      </c>
      <c r="Z53" s="336">
        <f t="shared" si="75"/>
        <v>7.9453110092908522E-2</v>
      </c>
      <c r="AA53" s="336">
        <f t="shared" si="75"/>
        <v>7.9847450648642015E-2</v>
      </c>
      <c r="AB53" s="336">
        <f t="shared" si="75"/>
        <v>8.0206979071781481E-2</v>
      </c>
      <c r="AC53" s="336">
        <f t="shared" si="75"/>
        <v>8.0560353142358404E-2</v>
      </c>
      <c r="AD53" s="336">
        <f t="shared" si="75"/>
        <v>8.0918123361410563E-2</v>
      </c>
      <c r="AE53" s="336">
        <f t="shared" ref="AE53:AL53" si="76">AE6/AE$49</f>
        <v>8.127654944601842E-2</v>
      </c>
      <c r="AF53" s="336">
        <f t="shared" si="76"/>
        <v>8.1612212286464259E-2</v>
      </c>
      <c r="AG53" s="336">
        <f t="shared" si="76"/>
        <v>8.1953513400367314E-2</v>
      </c>
      <c r="AH53" s="336">
        <f t="shared" si="76"/>
        <v>8.2283066868126351E-2</v>
      </c>
      <c r="AI53" s="336">
        <f t="shared" si="76"/>
        <v>8.2641799891022119E-2</v>
      </c>
      <c r="AJ53" s="336">
        <f t="shared" si="76"/>
        <v>8.2982634059880253E-2</v>
      </c>
      <c r="AK53" s="336">
        <f t="shared" si="76"/>
        <v>8.3393352342648996E-2</v>
      </c>
      <c r="AL53" s="336">
        <f t="shared" si="76"/>
        <v>8.3750025921163138E-2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2.8869977082350191E-2</v>
      </c>
      <c r="N54" s="336">
        <f t="shared" si="77"/>
        <v>3.2744867199456081E-2</v>
      </c>
      <c r="O54" s="336">
        <f t="shared" si="77"/>
        <v>3.3862784582994104E-2</v>
      </c>
      <c r="P54" s="336">
        <f t="shared" si="77"/>
        <v>3.4809375163947859E-2</v>
      </c>
      <c r="Q54" s="336">
        <f t="shared" si="77"/>
        <v>3.7354493557772026E-2</v>
      </c>
      <c r="R54" s="336">
        <f t="shared" si="77"/>
        <v>3.5819489854380937E-2</v>
      </c>
      <c r="S54" s="336">
        <f t="shared" si="77"/>
        <v>3.2908666705494104E-2</v>
      </c>
      <c r="T54" s="336">
        <f t="shared" si="77"/>
        <v>3.4322435049175232E-2</v>
      </c>
      <c r="U54" s="336">
        <f t="shared" si="77"/>
        <v>3.5158292084229659E-2</v>
      </c>
      <c r="V54" s="336">
        <f t="shared" si="77"/>
        <v>3.5441688783600662E-2</v>
      </c>
      <c r="W54" s="336">
        <f t="shared" si="77"/>
        <v>3.5731999084409341E-2</v>
      </c>
      <c r="X54" s="336">
        <f t="shared" si="77"/>
        <v>3.5283788083648716E-2</v>
      </c>
      <c r="Y54" s="336">
        <f t="shared" si="77"/>
        <v>3.5665723607865601E-2</v>
      </c>
      <c r="Z54" s="336">
        <f t="shared" si="77"/>
        <v>3.6010517305171574E-2</v>
      </c>
      <c r="AA54" s="336">
        <f t="shared" si="77"/>
        <v>3.6348410447072071E-2</v>
      </c>
      <c r="AB54" s="336">
        <f t="shared" si="77"/>
        <v>3.6669979125769324E-2</v>
      </c>
      <c r="AC54" s="336">
        <f t="shared" si="77"/>
        <v>3.7002024791246292E-2</v>
      </c>
      <c r="AD54" s="336">
        <f t="shared" si="77"/>
        <v>3.7343038068045627E-2</v>
      </c>
      <c r="AE54" s="336">
        <f t="shared" ref="AE54:AL54" si="78">AE7/AE$49</f>
        <v>3.7655767472970676E-2</v>
      </c>
      <c r="AF54" s="336">
        <f t="shared" si="78"/>
        <v>3.7956135845125666E-2</v>
      </c>
      <c r="AG54" s="336">
        <f t="shared" si="78"/>
        <v>3.825919121251771E-2</v>
      </c>
      <c r="AH54" s="336">
        <f t="shared" si="78"/>
        <v>3.8558204815711324E-2</v>
      </c>
      <c r="AI54" s="336">
        <f t="shared" si="78"/>
        <v>3.886908594822925E-2</v>
      </c>
      <c r="AJ54" s="336">
        <f t="shared" si="78"/>
        <v>3.9158835516890839E-2</v>
      </c>
      <c r="AK54" s="336">
        <f t="shared" si="78"/>
        <v>3.9479617762394024E-2</v>
      </c>
      <c r="AL54" s="336">
        <f t="shared" si="78"/>
        <v>3.9796132599310786E-2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0.22621244574703825</v>
      </c>
      <c r="N56" s="337">
        <f t="shared" si="79"/>
        <v>0.2185486301974959</v>
      </c>
      <c r="O56" s="337">
        <f t="shared" si="79"/>
        <v>0.21723941801279192</v>
      </c>
      <c r="P56" s="337">
        <f t="shared" si="79"/>
        <v>0.22356592594477492</v>
      </c>
      <c r="Q56" s="337">
        <f t="shared" si="79"/>
        <v>0.21884892688430271</v>
      </c>
      <c r="R56" s="337">
        <f t="shared" si="79"/>
        <v>0.21919327171826089</v>
      </c>
      <c r="S56" s="337">
        <f t="shared" si="79"/>
        <v>0.22758980223427833</v>
      </c>
      <c r="T56" s="337">
        <f t="shared" si="79"/>
        <v>0.22073089672294399</v>
      </c>
      <c r="U56" s="337">
        <f t="shared" si="79"/>
        <v>0.22919106688996485</v>
      </c>
      <c r="V56" s="337">
        <f t="shared" si="79"/>
        <v>0.2377960808186578</v>
      </c>
      <c r="W56" s="337">
        <f t="shared" si="79"/>
        <v>0.24890834203431272</v>
      </c>
      <c r="X56" s="337">
        <f t="shared" si="79"/>
        <v>0.25615839661406886</v>
      </c>
      <c r="Y56" s="337">
        <f t="shared" si="79"/>
        <v>0.25719733289005109</v>
      </c>
      <c r="Z56" s="337">
        <f t="shared" si="79"/>
        <v>0.25838909376978042</v>
      </c>
      <c r="AA56" s="337">
        <f t="shared" si="79"/>
        <v>0.2596157798617213</v>
      </c>
      <c r="AB56" s="337">
        <f t="shared" si="79"/>
        <v>0.26096549885267878</v>
      </c>
      <c r="AC56" s="337">
        <f t="shared" si="79"/>
        <v>0.26234452105070855</v>
      </c>
      <c r="AD56" s="337">
        <f t="shared" si="79"/>
        <v>0.26374078386974542</v>
      </c>
      <c r="AE56" s="337">
        <f t="shared" ref="AE56:AL56" si="80">AE9/AE$49</f>
        <v>0.26510808003637187</v>
      </c>
      <c r="AF56" s="337">
        <f t="shared" si="80"/>
        <v>0.26644279315376534</v>
      </c>
      <c r="AG56" s="337">
        <f t="shared" si="80"/>
        <v>0.2677719834286218</v>
      </c>
      <c r="AH56" s="337">
        <f t="shared" si="80"/>
        <v>0.2690475105804836</v>
      </c>
      <c r="AI56" s="337">
        <f t="shared" si="80"/>
        <v>0.2703277412975546</v>
      </c>
      <c r="AJ56" s="337">
        <f t="shared" si="80"/>
        <v>0.27164735825980835</v>
      </c>
      <c r="AK56" s="337">
        <f t="shared" si="80"/>
        <v>0.27302608230169578</v>
      </c>
      <c r="AL56" s="337">
        <f t="shared" si="80"/>
        <v>0.27431893307224081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7.0967461062653794E-2</v>
      </c>
      <c r="N57" s="336">
        <f t="shared" si="81"/>
        <v>6.7427415893846487E-2</v>
      </c>
      <c r="O57" s="336">
        <f t="shared" si="81"/>
        <v>6.6523272975137437E-2</v>
      </c>
      <c r="P57" s="336">
        <f t="shared" si="81"/>
        <v>6.852036750792824E-2</v>
      </c>
      <c r="Q57" s="336">
        <f t="shared" si="81"/>
        <v>6.9447306032101641E-2</v>
      </c>
      <c r="R57" s="336">
        <f t="shared" si="81"/>
        <v>7.1099882687365709E-2</v>
      </c>
      <c r="S57" s="336">
        <f t="shared" si="81"/>
        <v>7.5056125912678531E-2</v>
      </c>
      <c r="T57" s="336">
        <f t="shared" si="81"/>
        <v>6.9045139468304151E-2</v>
      </c>
      <c r="U57" s="336">
        <f t="shared" si="81"/>
        <v>7.3654325981255445E-2</v>
      </c>
      <c r="V57" s="336">
        <f t="shared" si="81"/>
        <v>7.4685371306892165E-2</v>
      </c>
      <c r="W57" s="336">
        <f t="shared" si="81"/>
        <v>7.8499947403351089E-2</v>
      </c>
      <c r="X57" s="336">
        <f t="shared" si="81"/>
        <v>9.0672332032900232E-2</v>
      </c>
      <c r="Y57" s="336">
        <f t="shared" si="81"/>
        <v>9.1471635516283609E-2</v>
      </c>
      <c r="Z57" s="336">
        <f t="shared" si="81"/>
        <v>9.2282434302532357E-2</v>
      </c>
      <c r="AA57" s="336">
        <f t="shared" si="81"/>
        <v>9.3080845388314584E-2</v>
      </c>
      <c r="AB57" s="336">
        <f t="shared" si="81"/>
        <v>9.3888494395971148E-2</v>
      </c>
      <c r="AC57" s="336">
        <f t="shared" si="81"/>
        <v>9.4718684448838075E-2</v>
      </c>
      <c r="AD57" s="336">
        <f t="shared" si="81"/>
        <v>9.5572725634715375E-2</v>
      </c>
      <c r="AE57" s="336">
        <f t="shared" ref="AE57:AL57" si="82">AE10/AE$49</f>
        <v>9.6423166884299458E-2</v>
      </c>
      <c r="AF57" s="336">
        <f t="shared" si="82"/>
        <v>9.7260490584270096E-2</v>
      </c>
      <c r="AG57" s="336">
        <f t="shared" si="82"/>
        <v>9.8097901586065905E-2</v>
      </c>
      <c r="AH57" s="336">
        <f t="shared" si="82"/>
        <v>9.8941712958744071E-2</v>
      </c>
      <c r="AI57" s="336">
        <f t="shared" si="82"/>
        <v>9.9795787940524294E-2</v>
      </c>
      <c r="AJ57" s="336">
        <f t="shared" si="82"/>
        <v>0.10064886810417108</v>
      </c>
      <c r="AK57" s="336">
        <f t="shared" si="82"/>
        <v>0.10150545738785334</v>
      </c>
      <c r="AL57" s="336">
        <f t="shared" si="82"/>
        <v>0.10234178622361523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Enterprise M3 LEP (including all of Surrey)</v>
      </c>
      <c r="L58" s="232" t="str">
        <f>'Occ T3'!A13</f>
        <v>22 Health professionals</v>
      </c>
      <c r="M58" s="336">
        <f t="shared" ref="M58:AD58" si="83">M11/M$49</f>
        <v>3.4086683386476017E-2</v>
      </c>
      <c r="N58" s="336">
        <f t="shared" si="83"/>
        <v>3.5589542963560303E-2</v>
      </c>
      <c r="O58" s="336">
        <f t="shared" si="83"/>
        <v>3.6604690114621578E-2</v>
      </c>
      <c r="P58" s="336">
        <f t="shared" si="83"/>
        <v>3.6844211737833789E-2</v>
      </c>
      <c r="Q58" s="336">
        <f t="shared" si="83"/>
        <v>3.520104960533748E-2</v>
      </c>
      <c r="R58" s="336">
        <f t="shared" si="83"/>
        <v>3.4700502880966183E-2</v>
      </c>
      <c r="S58" s="336">
        <f t="shared" si="83"/>
        <v>3.5741177871435631E-2</v>
      </c>
      <c r="T58" s="336">
        <f t="shared" si="83"/>
        <v>3.8411667912182805E-2</v>
      </c>
      <c r="U58" s="336">
        <f t="shared" si="83"/>
        <v>3.7561632414136986E-2</v>
      </c>
      <c r="V58" s="336">
        <f t="shared" si="83"/>
        <v>4.1165712387960331E-2</v>
      </c>
      <c r="W58" s="336">
        <f t="shared" si="83"/>
        <v>4.1653976478725631E-2</v>
      </c>
      <c r="X58" s="336">
        <f t="shared" si="83"/>
        <v>3.9643001126178676E-2</v>
      </c>
      <c r="Y58" s="336">
        <f t="shared" si="83"/>
        <v>3.9583914710115874E-2</v>
      </c>
      <c r="Z58" s="336">
        <f t="shared" si="83"/>
        <v>3.9528075362794172E-2</v>
      </c>
      <c r="AA58" s="336">
        <f t="shared" si="83"/>
        <v>3.947493625011695E-2</v>
      </c>
      <c r="AB58" s="336">
        <f t="shared" si="83"/>
        <v>3.9448146867045474E-2</v>
      </c>
      <c r="AC58" s="336">
        <f t="shared" si="83"/>
        <v>3.9414842173665067E-2</v>
      </c>
      <c r="AD58" s="336">
        <f t="shared" si="83"/>
        <v>3.9379497632424015E-2</v>
      </c>
      <c r="AE58" s="336">
        <f t="shared" ref="AE58:AL58" si="84">AE11/AE$49</f>
        <v>3.9333092070990838E-2</v>
      </c>
      <c r="AF58" s="336">
        <f t="shared" si="84"/>
        <v>3.9304179453013365E-2</v>
      </c>
      <c r="AG58" s="336">
        <f t="shared" si="84"/>
        <v>3.9284400040749949E-2</v>
      </c>
      <c r="AH58" s="336">
        <f t="shared" si="84"/>
        <v>3.926407857292185E-2</v>
      </c>
      <c r="AI58" s="336">
        <f t="shared" si="84"/>
        <v>3.9245484360157443E-2</v>
      </c>
      <c r="AJ58" s="336">
        <f t="shared" si="84"/>
        <v>3.9228775833114134E-2</v>
      </c>
      <c r="AK58" s="336">
        <f t="shared" si="84"/>
        <v>3.9207175349150962E-2</v>
      </c>
      <c r="AL58" s="336">
        <f t="shared" si="84"/>
        <v>3.9155201498321468E-2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4.4610125771651694E-2</v>
      </c>
      <c r="N59" s="336">
        <f t="shared" si="85"/>
        <v>4.5495016659011719E-2</v>
      </c>
      <c r="O59" s="336">
        <f t="shared" si="85"/>
        <v>4.455907332984349E-2</v>
      </c>
      <c r="P59" s="336">
        <f t="shared" si="85"/>
        <v>4.4661005702645369E-2</v>
      </c>
      <c r="Q59" s="336">
        <f t="shared" si="85"/>
        <v>4.223159427737825E-2</v>
      </c>
      <c r="R59" s="336">
        <f t="shared" si="85"/>
        <v>4.4737766330250436E-2</v>
      </c>
      <c r="S59" s="336">
        <f t="shared" si="85"/>
        <v>4.3866696015003058E-2</v>
      </c>
      <c r="T59" s="336">
        <f t="shared" si="85"/>
        <v>4.4506324036860404E-2</v>
      </c>
      <c r="U59" s="336">
        <f t="shared" si="85"/>
        <v>4.554612241264739E-2</v>
      </c>
      <c r="V59" s="336">
        <f t="shared" si="85"/>
        <v>4.7538808726906606E-2</v>
      </c>
      <c r="W59" s="336">
        <f t="shared" si="85"/>
        <v>4.8886708193875354E-2</v>
      </c>
      <c r="X59" s="336">
        <f t="shared" si="85"/>
        <v>4.6037341543749125E-2</v>
      </c>
      <c r="Y59" s="336">
        <f t="shared" si="85"/>
        <v>4.5924046843764367E-2</v>
      </c>
      <c r="Z59" s="336">
        <f t="shared" si="85"/>
        <v>4.5915469559351212E-2</v>
      </c>
      <c r="AA59" s="336">
        <f t="shared" si="85"/>
        <v>4.5960264613905011E-2</v>
      </c>
      <c r="AB59" s="336">
        <f t="shared" si="85"/>
        <v>4.6063524872271819E-2</v>
      </c>
      <c r="AC59" s="336">
        <f t="shared" si="85"/>
        <v>4.6190462702772807E-2</v>
      </c>
      <c r="AD59" s="336">
        <f t="shared" si="85"/>
        <v>4.6319352009373579E-2</v>
      </c>
      <c r="AE59" s="336">
        <f t="shared" ref="AE59:AL59" si="86">AE12/AE$49</f>
        <v>4.6442896581529676E-2</v>
      </c>
      <c r="AF59" s="336">
        <f t="shared" si="86"/>
        <v>4.6555623882749017E-2</v>
      </c>
      <c r="AG59" s="336">
        <f t="shared" si="86"/>
        <v>4.667043727916971E-2</v>
      </c>
      <c r="AH59" s="336">
        <f t="shared" si="86"/>
        <v>4.6759432738015472E-2</v>
      </c>
      <c r="AI59" s="336">
        <f t="shared" si="86"/>
        <v>4.6855841902966142E-2</v>
      </c>
      <c r="AJ59" s="336">
        <f t="shared" si="86"/>
        <v>4.6955824388783672E-2</v>
      </c>
      <c r="AK59" s="336">
        <f t="shared" si="86"/>
        <v>4.7066356057446385E-2</v>
      </c>
      <c r="AL59" s="336">
        <f t="shared" si="86"/>
        <v>4.7157662337762057E-2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7.6548175526256715E-2</v>
      </c>
      <c r="N60" s="336">
        <f t="shared" si="87"/>
        <v>7.0036654681077379E-2</v>
      </c>
      <c r="O60" s="336">
        <f t="shared" si="87"/>
        <v>6.9552381593189425E-2</v>
      </c>
      <c r="P60" s="336">
        <f t="shared" si="87"/>
        <v>7.3540340996367498E-2</v>
      </c>
      <c r="Q60" s="336">
        <f t="shared" si="87"/>
        <v>7.1968976969485343E-2</v>
      </c>
      <c r="R60" s="336">
        <f t="shared" si="87"/>
        <v>6.8655119819678589E-2</v>
      </c>
      <c r="S60" s="336">
        <f t="shared" si="87"/>
        <v>7.29258024351611E-2</v>
      </c>
      <c r="T60" s="336">
        <f t="shared" si="87"/>
        <v>6.8767765305596654E-2</v>
      </c>
      <c r="U60" s="336">
        <f t="shared" si="87"/>
        <v>7.2428986081925037E-2</v>
      </c>
      <c r="V60" s="336">
        <f t="shared" si="87"/>
        <v>7.4406188396898706E-2</v>
      </c>
      <c r="W60" s="336">
        <f t="shared" si="87"/>
        <v>7.9867709958360636E-2</v>
      </c>
      <c r="X60" s="336">
        <f t="shared" si="87"/>
        <v>7.9805721911240857E-2</v>
      </c>
      <c r="Y60" s="336">
        <f t="shared" si="87"/>
        <v>8.021773581988724E-2</v>
      </c>
      <c r="Z60" s="336">
        <f t="shared" si="87"/>
        <v>8.0663114545102652E-2</v>
      </c>
      <c r="AA60" s="336">
        <f t="shared" si="87"/>
        <v>8.1099733609384758E-2</v>
      </c>
      <c r="AB60" s="336">
        <f t="shared" si="87"/>
        <v>8.1565332717390387E-2</v>
      </c>
      <c r="AC60" s="336">
        <f t="shared" si="87"/>
        <v>8.2020531725432583E-2</v>
      </c>
      <c r="AD60" s="336">
        <f t="shared" si="87"/>
        <v>8.2469208593232465E-2</v>
      </c>
      <c r="AE60" s="336">
        <f t="shared" ref="AE60:AL60" si="88">AE13/AE$49</f>
        <v>8.2908924499551895E-2</v>
      </c>
      <c r="AF60" s="336">
        <f t="shared" si="88"/>
        <v>8.3322499233732861E-2</v>
      </c>
      <c r="AG60" s="336">
        <f t="shared" si="88"/>
        <v>8.3719244522636238E-2</v>
      </c>
      <c r="AH60" s="336">
        <f t="shared" si="88"/>
        <v>8.4082286310802237E-2</v>
      </c>
      <c r="AI60" s="336">
        <f t="shared" si="88"/>
        <v>8.4430627093906724E-2</v>
      </c>
      <c r="AJ60" s="336">
        <f t="shared" si="88"/>
        <v>8.4813889933739478E-2</v>
      </c>
      <c r="AK60" s="336">
        <f t="shared" si="88"/>
        <v>8.5247093507245075E-2</v>
      </c>
      <c r="AL60" s="336">
        <f t="shared" si="88"/>
        <v>8.5664283012542045E-2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0.13254265147330074</v>
      </c>
      <c r="N62" s="337">
        <f t="shared" si="89"/>
        <v>0.13408052188875513</v>
      </c>
      <c r="O62" s="337">
        <f t="shared" si="89"/>
        <v>0.13665432278290837</v>
      </c>
      <c r="P62" s="337">
        <f t="shared" si="89"/>
        <v>0.13553080269943996</v>
      </c>
      <c r="Q62" s="337">
        <f t="shared" si="89"/>
        <v>0.13628974545553882</v>
      </c>
      <c r="R62" s="337">
        <f t="shared" si="89"/>
        <v>0.13810161489712894</v>
      </c>
      <c r="S62" s="337">
        <f t="shared" si="89"/>
        <v>0.13675488495139548</v>
      </c>
      <c r="T62" s="337">
        <f t="shared" si="89"/>
        <v>0.13942942681870435</v>
      </c>
      <c r="U62" s="337">
        <f t="shared" si="89"/>
        <v>0.14018140063448292</v>
      </c>
      <c r="V62" s="337">
        <f t="shared" si="89"/>
        <v>0.13750451014438705</v>
      </c>
      <c r="W62" s="337">
        <f t="shared" si="89"/>
        <v>0.14459952659181752</v>
      </c>
      <c r="X62" s="337">
        <f t="shared" si="89"/>
        <v>0.14488347564626564</v>
      </c>
      <c r="Y62" s="337">
        <f t="shared" si="89"/>
        <v>0.14548889217894709</v>
      </c>
      <c r="Z62" s="337">
        <f t="shared" si="89"/>
        <v>0.14602249132581166</v>
      </c>
      <c r="AA62" s="337">
        <f t="shared" si="89"/>
        <v>0.14659728188496429</v>
      </c>
      <c r="AB62" s="337">
        <f t="shared" si="89"/>
        <v>0.14718374176261068</v>
      </c>
      <c r="AC62" s="337">
        <f t="shared" si="89"/>
        <v>0.14777668846911238</v>
      </c>
      <c r="AD62" s="337">
        <f t="shared" si="89"/>
        <v>0.14833397302444046</v>
      </c>
      <c r="AE62" s="337">
        <f t="shared" ref="AE62:AL62" si="90">AE15/AE$49</f>
        <v>0.14889617918575651</v>
      </c>
      <c r="AF62" s="337">
        <f t="shared" si="90"/>
        <v>0.14947734956282824</v>
      </c>
      <c r="AG62" s="337">
        <f t="shared" si="90"/>
        <v>0.15004307408006645</v>
      </c>
      <c r="AH62" s="337">
        <f t="shared" si="90"/>
        <v>0.15055818334842477</v>
      </c>
      <c r="AI62" s="337">
        <f t="shared" si="90"/>
        <v>0.15112242809118046</v>
      </c>
      <c r="AJ62" s="337">
        <f t="shared" si="90"/>
        <v>0.1516761733078785</v>
      </c>
      <c r="AK62" s="337">
        <f t="shared" si="90"/>
        <v>0.15224551375912942</v>
      </c>
      <c r="AL62" s="337">
        <f t="shared" si="90"/>
        <v>0.15275939389219442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1.9877542249774546E-2</v>
      </c>
      <c r="N63" s="336">
        <f t="shared" si="91"/>
        <v>1.8996124412934249E-2</v>
      </c>
      <c r="O63" s="336">
        <f t="shared" si="91"/>
        <v>1.9022331009404574E-2</v>
      </c>
      <c r="P63" s="336">
        <f t="shared" si="91"/>
        <v>1.9606602125811449E-2</v>
      </c>
      <c r="Q63" s="336">
        <f t="shared" si="91"/>
        <v>1.8079081814249914E-2</v>
      </c>
      <c r="R63" s="336">
        <f t="shared" si="91"/>
        <v>1.7742356170201215E-2</v>
      </c>
      <c r="S63" s="336">
        <f t="shared" si="91"/>
        <v>1.8907168121889129E-2</v>
      </c>
      <c r="T63" s="336">
        <f t="shared" si="91"/>
        <v>1.9581123044691225E-2</v>
      </c>
      <c r="U63" s="336">
        <f t="shared" si="91"/>
        <v>2.0274183901537374E-2</v>
      </c>
      <c r="V63" s="336">
        <f t="shared" si="91"/>
        <v>1.9154369413086837E-2</v>
      </c>
      <c r="W63" s="336">
        <f t="shared" si="91"/>
        <v>2.0970664671254077E-2</v>
      </c>
      <c r="X63" s="336">
        <f t="shared" si="91"/>
        <v>1.896036759532857E-2</v>
      </c>
      <c r="Y63" s="336">
        <f t="shared" si="91"/>
        <v>1.9020004963144054E-2</v>
      </c>
      <c r="Z63" s="336">
        <f t="shared" si="91"/>
        <v>1.9104746386781547E-2</v>
      </c>
      <c r="AA63" s="336">
        <f t="shared" si="91"/>
        <v>1.9188143745387153E-2</v>
      </c>
      <c r="AB63" s="336">
        <f t="shared" si="91"/>
        <v>1.9277475689023559E-2</v>
      </c>
      <c r="AC63" s="336">
        <f t="shared" si="91"/>
        <v>1.9375039758846455E-2</v>
      </c>
      <c r="AD63" s="336">
        <f t="shared" si="91"/>
        <v>1.9462146250285313E-2</v>
      </c>
      <c r="AE63" s="336">
        <f t="shared" ref="AE63:AL63" si="92">AE16/AE$49</f>
        <v>1.955078438536588E-2</v>
      </c>
      <c r="AF63" s="336">
        <f t="shared" si="92"/>
        <v>1.9654136792930946E-2</v>
      </c>
      <c r="AG63" s="336">
        <f t="shared" si="92"/>
        <v>1.9744538992681505E-2</v>
      </c>
      <c r="AH63" s="336">
        <f t="shared" si="92"/>
        <v>1.9836853152066347E-2</v>
      </c>
      <c r="AI63" s="336">
        <f t="shared" si="92"/>
        <v>1.9928744005555402E-2</v>
      </c>
      <c r="AJ63" s="336">
        <f t="shared" si="92"/>
        <v>2.0013259431836395E-2</v>
      </c>
      <c r="AK63" s="336">
        <f t="shared" si="92"/>
        <v>2.0093981057175383E-2</v>
      </c>
      <c r="AL63" s="336">
        <f t="shared" si="92"/>
        <v>2.0169145308929024E-2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1.3503937761442868E-2</v>
      </c>
      <c r="N64" s="336">
        <f t="shared" si="93"/>
        <v>1.6545756617573834E-2</v>
      </c>
      <c r="O64" s="336">
        <f t="shared" si="93"/>
        <v>1.6295296496422477E-2</v>
      </c>
      <c r="P64" s="336">
        <f t="shared" si="93"/>
        <v>1.5731408232861208E-2</v>
      </c>
      <c r="Q64" s="336">
        <f t="shared" si="93"/>
        <v>1.4981965206095231E-2</v>
      </c>
      <c r="R64" s="336">
        <f t="shared" si="93"/>
        <v>1.5631448226804876E-2</v>
      </c>
      <c r="S64" s="336">
        <f t="shared" si="93"/>
        <v>1.5388905072878132E-2</v>
      </c>
      <c r="T64" s="336">
        <f t="shared" si="93"/>
        <v>1.6055529483443614E-2</v>
      </c>
      <c r="U64" s="336">
        <f t="shared" si="93"/>
        <v>1.6959951354074569E-2</v>
      </c>
      <c r="V64" s="336">
        <f t="shared" si="93"/>
        <v>1.7765540952620895E-2</v>
      </c>
      <c r="W64" s="336">
        <f t="shared" si="93"/>
        <v>1.8413066225089283E-2</v>
      </c>
      <c r="X64" s="336">
        <f t="shared" si="93"/>
        <v>2.662080503788317E-2</v>
      </c>
      <c r="Y64" s="336">
        <f t="shared" si="93"/>
        <v>2.686404138478124E-2</v>
      </c>
      <c r="Z64" s="336">
        <f t="shared" si="93"/>
        <v>2.7098894633048824E-2</v>
      </c>
      <c r="AA64" s="336">
        <f t="shared" si="93"/>
        <v>2.7344473060984573E-2</v>
      </c>
      <c r="AB64" s="336">
        <f t="shared" si="93"/>
        <v>2.7612461721677282E-2</v>
      </c>
      <c r="AC64" s="336">
        <f t="shared" si="93"/>
        <v>2.7881990763085358E-2</v>
      </c>
      <c r="AD64" s="336">
        <f t="shared" si="93"/>
        <v>2.8146713546549105E-2</v>
      </c>
      <c r="AE64" s="336">
        <f t="shared" ref="AE64:AL64" si="94">AE17/AE$49</f>
        <v>2.8406540622968809E-2</v>
      </c>
      <c r="AF64" s="336">
        <f t="shared" si="94"/>
        <v>2.8667265996082422E-2</v>
      </c>
      <c r="AG64" s="336">
        <f t="shared" si="94"/>
        <v>2.8934102144890887E-2</v>
      </c>
      <c r="AH64" s="336">
        <f t="shared" si="94"/>
        <v>2.9170994366196256E-2</v>
      </c>
      <c r="AI64" s="336">
        <f t="shared" si="94"/>
        <v>2.9440710211806338E-2</v>
      </c>
      <c r="AJ64" s="336">
        <f t="shared" si="94"/>
        <v>2.9702416189899356E-2</v>
      </c>
      <c r="AK64" s="336">
        <f t="shared" si="94"/>
        <v>2.9965406052447619E-2</v>
      </c>
      <c r="AL64" s="336">
        <f t="shared" si="94"/>
        <v>3.0224567117751212E-2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1.0292007968539584E-2</v>
      </c>
      <c r="N65" s="336">
        <f t="shared" si="95"/>
        <v>1.2198486792591189E-2</v>
      </c>
      <c r="O65" s="336">
        <f t="shared" si="95"/>
        <v>1.2179677069716954E-2</v>
      </c>
      <c r="P65" s="336">
        <f t="shared" si="95"/>
        <v>1.1339994565190513E-2</v>
      </c>
      <c r="Q65" s="336">
        <f t="shared" si="95"/>
        <v>1.1262092730472547E-2</v>
      </c>
      <c r="R65" s="336">
        <f t="shared" si="95"/>
        <v>1.1171661627581889E-2</v>
      </c>
      <c r="S65" s="336">
        <f t="shared" si="95"/>
        <v>1.1531376710048594E-2</v>
      </c>
      <c r="T65" s="336">
        <f t="shared" si="95"/>
        <v>1.0984454859695684E-2</v>
      </c>
      <c r="U65" s="336">
        <f t="shared" si="95"/>
        <v>1.0739237153569458E-2</v>
      </c>
      <c r="V65" s="336">
        <f t="shared" si="95"/>
        <v>1.003351948438096E-2</v>
      </c>
      <c r="W65" s="336">
        <f t="shared" si="95"/>
        <v>1.0732374380990329E-2</v>
      </c>
      <c r="X65" s="336">
        <f t="shared" si="95"/>
        <v>8.9322762959063752E-3</v>
      </c>
      <c r="Y65" s="336">
        <f t="shared" si="95"/>
        <v>8.9840226880086131E-3</v>
      </c>
      <c r="Z65" s="336">
        <f t="shared" si="95"/>
        <v>9.0092264903837357E-3</v>
      </c>
      <c r="AA65" s="336">
        <f t="shared" si="95"/>
        <v>9.0309172856391038E-3</v>
      </c>
      <c r="AB65" s="336">
        <f t="shared" si="95"/>
        <v>9.05356432862881E-3</v>
      </c>
      <c r="AC65" s="336">
        <f t="shared" si="95"/>
        <v>9.0766864113710505E-3</v>
      </c>
      <c r="AD65" s="336">
        <f t="shared" si="95"/>
        <v>9.0978915092585107E-3</v>
      </c>
      <c r="AE65" s="336">
        <f t="shared" ref="AE65:AL65" si="96">AE18/AE$49</f>
        <v>9.1251541708903955E-3</v>
      </c>
      <c r="AF65" s="336">
        <f t="shared" si="96"/>
        <v>9.1607587918875744E-3</v>
      </c>
      <c r="AG65" s="336">
        <f t="shared" si="96"/>
        <v>9.1997945882322848E-3</v>
      </c>
      <c r="AH65" s="336">
        <f t="shared" si="96"/>
        <v>9.2325122862467329E-3</v>
      </c>
      <c r="AI65" s="336">
        <f t="shared" si="96"/>
        <v>9.2603476491761975E-3</v>
      </c>
      <c r="AJ65" s="336">
        <f t="shared" si="96"/>
        <v>9.2816261601598102E-3</v>
      </c>
      <c r="AK65" s="336">
        <f t="shared" si="96"/>
        <v>9.2997685357576292E-3</v>
      </c>
      <c r="AL65" s="336">
        <f t="shared" si="96"/>
        <v>9.3144690966291323E-3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1.8228228651473912E-2</v>
      </c>
      <c r="N66" s="336">
        <f t="shared" si="97"/>
        <v>2.185600934475479E-2</v>
      </c>
      <c r="O66" s="336">
        <f t="shared" si="97"/>
        <v>2.3164048533170445E-2</v>
      </c>
      <c r="P66" s="336">
        <f t="shared" si="97"/>
        <v>2.2151559747405673E-2</v>
      </c>
      <c r="Q66" s="336">
        <f t="shared" si="97"/>
        <v>2.3747659943669487E-2</v>
      </c>
      <c r="R66" s="336">
        <f t="shared" si="97"/>
        <v>2.6587083008628616E-2</v>
      </c>
      <c r="S66" s="336">
        <f t="shared" si="97"/>
        <v>2.297675113389671E-2</v>
      </c>
      <c r="T66" s="336">
        <f t="shared" si="97"/>
        <v>2.6228289177057676E-2</v>
      </c>
      <c r="U66" s="336">
        <f t="shared" si="97"/>
        <v>2.4979615299562902E-2</v>
      </c>
      <c r="V66" s="336">
        <f t="shared" si="97"/>
        <v>2.3795526364981497E-2</v>
      </c>
      <c r="W66" s="336">
        <f t="shared" si="97"/>
        <v>2.5322887015646382E-2</v>
      </c>
      <c r="X66" s="336">
        <f t="shared" si="97"/>
        <v>2.2233779957004863E-2</v>
      </c>
      <c r="Y66" s="336">
        <f t="shared" si="97"/>
        <v>2.23664498536114E-2</v>
      </c>
      <c r="Z66" s="336">
        <f t="shared" si="97"/>
        <v>2.2472568244185306E-2</v>
      </c>
      <c r="AA66" s="336">
        <f t="shared" si="97"/>
        <v>2.2583175089564849E-2</v>
      </c>
      <c r="AB66" s="336">
        <f t="shared" si="97"/>
        <v>2.2673366441090713E-2</v>
      </c>
      <c r="AC66" s="336">
        <f t="shared" si="97"/>
        <v>2.2770381974318306E-2</v>
      </c>
      <c r="AD66" s="336">
        <f t="shared" si="97"/>
        <v>2.2861558891440918E-2</v>
      </c>
      <c r="AE66" s="336">
        <f t="shared" ref="AE66:AL66" si="98">AE19/AE$49</f>
        <v>2.2969887512311986E-2</v>
      </c>
      <c r="AF66" s="336">
        <f t="shared" si="98"/>
        <v>2.3067645943363038E-2</v>
      </c>
      <c r="AG66" s="336">
        <f t="shared" si="98"/>
        <v>2.3155232686228249E-2</v>
      </c>
      <c r="AH66" s="336">
        <f t="shared" si="98"/>
        <v>2.3239363408347511E-2</v>
      </c>
      <c r="AI66" s="336">
        <f t="shared" si="98"/>
        <v>2.3358406701941802E-2</v>
      </c>
      <c r="AJ66" s="336">
        <f t="shared" si="98"/>
        <v>2.3456358263126913E-2</v>
      </c>
      <c r="AK66" s="336">
        <f t="shared" si="98"/>
        <v>2.358301519892695E-2</v>
      </c>
      <c r="AL66" s="336">
        <f t="shared" si="98"/>
        <v>2.3685498082403826E-2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7.0640934842069847E-2</v>
      </c>
      <c r="N67" s="336">
        <f t="shared" si="99"/>
        <v>6.4484144720901082E-2</v>
      </c>
      <c r="O67" s="336">
        <f t="shared" si="99"/>
        <v>6.5992969674193921E-2</v>
      </c>
      <c r="P67" s="336">
        <f t="shared" si="99"/>
        <v>6.6701238028171128E-2</v>
      </c>
      <c r="Q67" s="336">
        <f t="shared" si="99"/>
        <v>6.8218945761051641E-2</v>
      </c>
      <c r="R67" s="336">
        <f t="shared" si="99"/>
        <v>6.6969065863912339E-2</v>
      </c>
      <c r="S67" s="336">
        <f t="shared" si="99"/>
        <v>6.7950683912682899E-2</v>
      </c>
      <c r="T67" s="336">
        <f t="shared" si="99"/>
        <v>6.6580030253816147E-2</v>
      </c>
      <c r="U67" s="336">
        <f t="shared" si="99"/>
        <v>6.7228412925738626E-2</v>
      </c>
      <c r="V67" s="336">
        <f t="shared" si="99"/>
        <v>6.6755553929316883E-2</v>
      </c>
      <c r="W67" s="336">
        <f t="shared" si="99"/>
        <v>6.9160534298837478E-2</v>
      </c>
      <c r="X67" s="336">
        <f t="shared" si="99"/>
        <v>6.8136246760142655E-2</v>
      </c>
      <c r="Y67" s="336">
        <f t="shared" si="99"/>
        <v>6.8254373289401746E-2</v>
      </c>
      <c r="Z67" s="336">
        <f t="shared" si="99"/>
        <v>6.8337055571412217E-2</v>
      </c>
      <c r="AA67" s="336">
        <f t="shared" si="99"/>
        <v>6.8450572703388599E-2</v>
      </c>
      <c r="AB67" s="336">
        <f t="shared" si="99"/>
        <v>6.856687358219031E-2</v>
      </c>
      <c r="AC67" s="336">
        <f t="shared" si="99"/>
        <v>6.8672589561491221E-2</v>
      </c>
      <c r="AD67" s="336">
        <f t="shared" si="99"/>
        <v>6.876566282690659E-2</v>
      </c>
      <c r="AE67" s="336">
        <f t="shared" ref="AE67:AL67" si="100">AE20/AE$49</f>
        <v>6.8843812494219447E-2</v>
      </c>
      <c r="AF67" s="336">
        <f t="shared" si="100"/>
        <v>6.8927542038564271E-2</v>
      </c>
      <c r="AG67" s="336">
        <f t="shared" si="100"/>
        <v>6.9009405668033527E-2</v>
      </c>
      <c r="AH67" s="336">
        <f t="shared" si="100"/>
        <v>6.9078460135567926E-2</v>
      </c>
      <c r="AI67" s="336">
        <f t="shared" si="100"/>
        <v>6.9134219522700713E-2</v>
      </c>
      <c r="AJ67" s="336">
        <f t="shared" si="100"/>
        <v>6.9222513262856E-2</v>
      </c>
      <c r="AK67" s="336">
        <f t="shared" si="100"/>
        <v>6.9303342914821861E-2</v>
      </c>
      <c r="AL67" s="336">
        <f t="shared" si="100"/>
        <v>6.9365714286481236E-2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0.1234843804346457</v>
      </c>
      <c r="N69" s="337">
        <f t="shared" si="101"/>
        <v>0.11753601690268289</v>
      </c>
      <c r="O69" s="337">
        <f t="shared" si="101"/>
        <v>0.11608993654645845</v>
      </c>
      <c r="P69" s="337">
        <f t="shared" si="101"/>
        <v>0.11374728683629216</v>
      </c>
      <c r="Q69" s="337">
        <f t="shared" si="101"/>
        <v>0.11264063338259987</v>
      </c>
      <c r="R69" s="337">
        <f t="shared" si="101"/>
        <v>0.11103751096908214</v>
      </c>
      <c r="S69" s="337">
        <f t="shared" si="101"/>
        <v>0.10487460331432719</v>
      </c>
      <c r="T69" s="337">
        <f t="shared" si="101"/>
        <v>0.10681829313670202</v>
      </c>
      <c r="U69" s="337">
        <f t="shared" si="101"/>
        <v>0.10761707348829763</v>
      </c>
      <c r="V69" s="337">
        <f t="shared" si="101"/>
        <v>0.10063311751073713</v>
      </c>
      <c r="W69" s="337">
        <f t="shared" si="101"/>
        <v>0.10287187170420857</v>
      </c>
      <c r="X69" s="337">
        <f t="shared" si="101"/>
        <v>0.10492907280537307</v>
      </c>
      <c r="Y69" s="337">
        <f t="shared" si="101"/>
        <v>0.10361185529560614</v>
      </c>
      <c r="Z69" s="337">
        <f t="shared" si="101"/>
        <v>0.10219075923582548</v>
      </c>
      <c r="AA69" s="337">
        <f t="shared" si="101"/>
        <v>0.10079469373261096</v>
      </c>
      <c r="AB69" s="337">
        <f t="shared" si="101"/>
        <v>9.9444158143142961E-2</v>
      </c>
      <c r="AC69" s="337">
        <f t="shared" si="101"/>
        <v>9.812757596647452E-2</v>
      </c>
      <c r="AD69" s="337">
        <f t="shared" si="101"/>
        <v>9.6831456732139248E-2</v>
      </c>
      <c r="AE69" s="337">
        <f t="shared" ref="AE69:AL69" si="102">AE22/AE$49</f>
        <v>9.5543831473615434E-2</v>
      </c>
      <c r="AF69" s="337">
        <f t="shared" si="102"/>
        <v>9.4288577175039662E-2</v>
      </c>
      <c r="AG69" s="337">
        <f t="shared" si="102"/>
        <v>9.3110586273932122E-2</v>
      </c>
      <c r="AH69" s="337">
        <f t="shared" si="102"/>
        <v>9.2027269689178889E-2</v>
      </c>
      <c r="AI69" s="337">
        <f t="shared" si="102"/>
        <v>9.0878283971953605E-2</v>
      </c>
      <c r="AJ69" s="337">
        <f t="shared" si="102"/>
        <v>8.9687677766994545E-2</v>
      </c>
      <c r="AK69" s="337">
        <f t="shared" si="102"/>
        <v>8.8261907330998868E-2</v>
      </c>
      <c r="AL69" s="337">
        <f t="shared" si="102"/>
        <v>8.71104324754437E-2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8.9277952619699424E-2</v>
      </c>
      <c r="N70" s="336">
        <f t="shared" si="103"/>
        <v>8.7143042502096202E-2</v>
      </c>
      <c r="O70" s="336">
        <f t="shared" si="103"/>
        <v>8.7090348681714239E-2</v>
      </c>
      <c r="P70" s="336">
        <f t="shared" si="103"/>
        <v>8.4511417978228476E-2</v>
      </c>
      <c r="Q70" s="336">
        <f t="shared" si="103"/>
        <v>8.4549906859168286E-2</v>
      </c>
      <c r="R70" s="336">
        <f t="shared" si="103"/>
        <v>8.4983364297737368E-2</v>
      </c>
      <c r="S70" s="336">
        <f t="shared" si="103"/>
        <v>8.1021664964086026E-2</v>
      </c>
      <c r="T70" s="336">
        <f t="shared" si="103"/>
        <v>8.2181692194707598E-2</v>
      </c>
      <c r="U70" s="336">
        <f t="shared" si="103"/>
        <v>8.1902884541406304E-2</v>
      </c>
      <c r="V70" s="336">
        <f t="shared" si="103"/>
        <v>7.8193673819691251E-2</v>
      </c>
      <c r="W70" s="336">
        <f t="shared" si="103"/>
        <v>8.0786898022596726E-2</v>
      </c>
      <c r="X70" s="336">
        <f t="shared" si="103"/>
        <v>8.2884984647011856E-2</v>
      </c>
      <c r="Y70" s="336">
        <f t="shared" si="103"/>
        <v>8.2225241252778206E-2</v>
      </c>
      <c r="Z70" s="336">
        <f t="shared" si="103"/>
        <v>8.1494492997801149E-2</v>
      </c>
      <c r="AA70" s="336">
        <f t="shared" si="103"/>
        <v>8.0815487347822373E-2</v>
      </c>
      <c r="AB70" s="336">
        <f t="shared" si="103"/>
        <v>8.0141641832883026E-2</v>
      </c>
      <c r="AC70" s="336">
        <f t="shared" si="103"/>
        <v>7.9460543388464075E-2</v>
      </c>
      <c r="AD70" s="336">
        <f t="shared" si="103"/>
        <v>7.8737371453670574E-2</v>
      </c>
      <c r="AE70" s="336">
        <f t="shared" ref="AE70:AL70" si="104">AE23/AE$49</f>
        <v>7.8000558594694985E-2</v>
      </c>
      <c r="AF70" s="336">
        <f t="shared" si="104"/>
        <v>7.7337772412587741E-2</v>
      </c>
      <c r="AG70" s="336">
        <f t="shared" si="104"/>
        <v>7.6681016669751592E-2</v>
      </c>
      <c r="AH70" s="336">
        <f t="shared" si="104"/>
        <v>7.5977087897494119E-2</v>
      </c>
      <c r="AI70" s="336">
        <f t="shared" si="104"/>
        <v>7.5222941788030864E-2</v>
      </c>
      <c r="AJ70" s="336">
        <f t="shared" si="104"/>
        <v>7.4448603739023234E-2</v>
      </c>
      <c r="AK70" s="336">
        <f t="shared" si="104"/>
        <v>7.3719796989262704E-2</v>
      </c>
      <c r="AL70" s="336">
        <f t="shared" si="104"/>
        <v>7.3055849172098578E-2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3.4206427814946289E-2</v>
      </c>
      <c r="N71" s="336">
        <f t="shared" si="105"/>
        <v>3.0392974400586689E-2</v>
      </c>
      <c r="O71" s="336">
        <f t="shared" si="105"/>
        <v>2.8999587864744207E-2</v>
      </c>
      <c r="P71" s="336">
        <f t="shared" si="105"/>
        <v>2.9235868858063702E-2</v>
      </c>
      <c r="Q71" s="336">
        <f t="shared" si="105"/>
        <v>2.8090726523431565E-2</v>
      </c>
      <c r="R71" s="336">
        <f t="shared" si="105"/>
        <v>2.6054146671344775E-2</v>
      </c>
      <c r="S71" s="336">
        <f t="shared" si="105"/>
        <v>2.3852938350241153E-2</v>
      </c>
      <c r="T71" s="336">
        <f t="shared" si="105"/>
        <v>2.4636600941994432E-2</v>
      </c>
      <c r="U71" s="336">
        <f t="shared" si="105"/>
        <v>2.5714188946891328E-2</v>
      </c>
      <c r="V71" s="336">
        <f t="shared" si="105"/>
        <v>2.2439443691045884E-2</v>
      </c>
      <c r="W71" s="336">
        <f t="shared" si="105"/>
        <v>2.2084973681611848E-2</v>
      </c>
      <c r="X71" s="336">
        <f t="shared" si="105"/>
        <v>2.2044088158361203E-2</v>
      </c>
      <c r="Y71" s="336">
        <f t="shared" si="105"/>
        <v>2.138661404282793E-2</v>
      </c>
      <c r="Z71" s="336">
        <f t="shared" si="105"/>
        <v>2.0696266238024341E-2</v>
      </c>
      <c r="AA71" s="336">
        <f t="shared" si="105"/>
        <v>1.9979206384788586E-2</v>
      </c>
      <c r="AB71" s="336">
        <f t="shared" si="105"/>
        <v>1.9302516310259928E-2</v>
      </c>
      <c r="AC71" s="336">
        <f t="shared" si="105"/>
        <v>1.8667032578010449E-2</v>
      </c>
      <c r="AD71" s="336">
        <f t="shared" si="105"/>
        <v>1.8094085278468678E-2</v>
      </c>
      <c r="AE71" s="336">
        <f t="shared" ref="AE71:AL71" si="106">AE24/AE$49</f>
        <v>1.7543272878920449E-2</v>
      </c>
      <c r="AF71" s="336">
        <f t="shared" si="106"/>
        <v>1.6950804762451931E-2</v>
      </c>
      <c r="AG71" s="336">
        <f t="shared" si="106"/>
        <v>1.6429569604180537E-2</v>
      </c>
      <c r="AH71" s="336">
        <f t="shared" si="106"/>
        <v>1.6050181791684773E-2</v>
      </c>
      <c r="AI71" s="336">
        <f t="shared" si="106"/>
        <v>1.5655342183922737E-2</v>
      </c>
      <c r="AJ71" s="336">
        <f t="shared" si="106"/>
        <v>1.5239074027971318E-2</v>
      </c>
      <c r="AK71" s="336">
        <f t="shared" si="106"/>
        <v>1.4542110341736164E-2</v>
      </c>
      <c r="AL71" s="336">
        <f t="shared" si="106"/>
        <v>1.4054583303345133E-2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9.6055131148570769E-2</v>
      </c>
      <c r="N73" s="337">
        <f t="shared" si="107"/>
        <v>9.2987595994248967E-2</v>
      </c>
      <c r="O73" s="337">
        <f t="shared" si="107"/>
        <v>8.904439819786307E-2</v>
      </c>
      <c r="P73" s="337">
        <f t="shared" si="107"/>
        <v>9.1095994508432407E-2</v>
      </c>
      <c r="Q73" s="337">
        <f t="shared" si="107"/>
        <v>9.4706560433760786E-2</v>
      </c>
      <c r="R73" s="337">
        <f t="shared" si="107"/>
        <v>9.1475260405460029E-2</v>
      </c>
      <c r="S73" s="337">
        <f t="shared" si="107"/>
        <v>9.2536570891263659E-2</v>
      </c>
      <c r="T73" s="337">
        <f t="shared" si="107"/>
        <v>9.3662565387916133E-2</v>
      </c>
      <c r="U73" s="337">
        <f t="shared" si="107"/>
        <v>8.5159508759974023E-2</v>
      </c>
      <c r="V73" s="337">
        <f t="shared" si="107"/>
        <v>8.7023658526260803E-2</v>
      </c>
      <c r="W73" s="337">
        <f t="shared" si="107"/>
        <v>7.902417300494953E-2</v>
      </c>
      <c r="X73" s="337">
        <f t="shared" si="107"/>
        <v>8.0835640429828215E-2</v>
      </c>
      <c r="Y73" s="337">
        <f t="shared" si="107"/>
        <v>8.0736726776329995E-2</v>
      </c>
      <c r="Z73" s="337">
        <f t="shared" si="107"/>
        <v>8.0863571374893958E-2</v>
      </c>
      <c r="AA73" s="337">
        <f t="shared" si="107"/>
        <v>8.0837202221712451E-2</v>
      </c>
      <c r="AB73" s="337">
        <f t="shared" si="107"/>
        <v>8.0593057433390278E-2</v>
      </c>
      <c r="AC73" s="337">
        <f t="shared" si="107"/>
        <v>8.0297484047377937E-2</v>
      </c>
      <c r="AD73" s="337">
        <f t="shared" si="107"/>
        <v>7.9953144227098233E-2</v>
      </c>
      <c r="AE73" s="337">
        <f t="shared" ref="AE73:AL73" si="108">AE26/AE$49</f>
        <v>7.9656317916730196E-2</v>
      </c>
      <c r="AF73" s="337">
        <f t="shared" si="108"/>
        <v>7.935065969331026E-2</v>
      </c>
      <c r="AG73" s="337">
        <f t="shared" si="108"/>
        <v>7.9062938803314747E-2</v>
      </c>
      <c r="AH73" s="337">
        <f t="shared" si="108"/>
        <v>7.876256253406555E-2</v>
      </c>
      <c r="AI73" s="337">
        <f t="shared" si="108"/>
        <v>7.844228598253572E-2</v>
      </c>
      <c r="AJ73" s="337">
        <f t="shared" si="108"/>
        <v>7.8109003106231548E-2</v>
      </c>
      <c r="AK73" s="337">
        <f t="shared" si="108"/>
        <v>7.7848560181925097E-2</v>
      </c>
      <c r="AL73" s="337">
        <f t="shared" si="108"/>
        <v>7.7568436177331834E-2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6.8929922797112278E-3</v>
      </c>
      <c r="N74" s="336">
        <f t="shared" si="109"/>
        <v>7.8757107833472336E-3</v>
      </c>
      <c r="O74" s="336">
        <f t="shared" si="109"/>
        <v>8.6821041166704454E-3</v>
      </c>
      <c r="P74" s="336">
        <f t="shared" si="109"/>
        <v>7.6094506923178621E-3</v>
      </c>
      <c r="Q74" s="336">
        <f t="shared" si="109"/>
        <v>1.049806212766873E-2</v>
      </c>
      <c r="R74" s="336">
        <f t="shared" si="109"/>
        <v>8.909331448910391E-3</v>
      </c>
      <c r="S74" s="336">
        <f t="shared" si="109"/>
        <v>8.3638209542911991E-3</v>
      </c>
      <c r="T74" s="336">
        <f t="shared" si="109"/>
        <v>8.3119119217821905E-3</v>
      </c>
      <c r="U74" s="336">
        <f t="shared" si="109"/>
        <v>7.5240389078397672E-3</v>
      </c>
      <c r="V74" s="336">
        <f t="shared" si="109"/>
        <v>9.4455486626934485E-3</v>
      </c>
      <c r="W74" s="336">
        <f t="shared" si="109"/>
        <v>7.9535643317832777E-3</v>
      </c>
      <c r="X74" s="336">
        <f t="shared" si="109"/>
        <v>7.5822782436480952E-3</v>
      </c>
      <c r="Y74" s="336">
        <f t="shared" si="109"/>
        <v>7.6816780303431888E-3</v>
      </c>
      <c r="Z74" s="336">
        <f t="shared" si="109"/>
        <v>7.8021214907761614E-3</v>
      </c>
      <c r="AA74" s="336">
        <f t="shared" si="109"/>
        <v>7.9178269430320303E-3</v>
      </c>
      <c r="AB74" s="336">
        <f t="shared" si="109"/>
        <v>8.0262796727719136E-3</v>
      </c>
      <c r="AC74" s="336">
        <f t="shared" si="109"/>
        <v>8.1331371134192188E-3</v>
      </c>
      <c r="AD74" s="336">
        <f t="shared" si="109"/>
        <v>8.2379303150450483E-3</v>
      </c>
      <c r="AE74" s="336">
        <f t="shared" ref="AE74:AL74" si="110">AE27/AE$49</f>
        <v>8.3358792445571966E-3</v>
      </c>
      <c r="AF74" s="336">
        <f t="shared" si="110"/>
        <v>8.4296853621384366E-3</v>
      </c>
      <c r="AG74" s="336">
        <f t="shared" si="110"/>
        <v>8.5383793813670616E-3</v>
      </c>
      <c r="AH74" s="336">
        <f t="shared" si="110"/>
        <v>8.64465401210192E-3</v>
      </c>
      <c r="AI74" s="336">
        <f t="shared" si="110"/>
        <v>8.7501768050259054E-3</v>
      </c>
      <c r="AJ74" s="336">
        <f t="shared" si="110"/>
        <v>8.8573911050456623E-3</v>
      </c>
      <c r="AK74" s="336">
        <f t="shared" si="110"/>
        <v>8.9675270824474424E-3</v>
      </c>
      <c r="AL74" s="336">
        <f t="shared" si="110"/>
        <v>9.0887691433847832E-3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3.3548516491678677E-2</v>
      </c>
      <c r="N75" s="336">
        <f t="shared" si="111"/>
        <v>3.2979695341628278E-2</v>
      </c>
      <c r="O75" s="336">
        <f t="shared" si="111"/>
        <v>3.0444990244964321E-2</v>
      </c>
      <c r="P75" s="336">
        <f t="shared" si="111"/>
        <v>3.1900584577631397E-2</v>
      </c>
      <c r="Q75" s="336">
        <f t="shared" si="111"/>
        <v>3.3150593514339265E-2</v>
      </c>
      <c r="R75" s="336">
        <f t="shared" si="111"/>
        <v>3.176871175046244E-2</v>
      </c>
      <c r="S75" s="336">
        <f t="shared" si="111"/>
        <v>3.2482648446149953E-2</v>
      </c>
      <c r="T75" s="336">
        <f t="shared" si="111"/>
        <v>3.2268092481683316E-2</v>
      </c>
      <c r="U75" s="336">
        <f t="shared" si="111"/>
        <v>3.0684477700333331E-2</v>
      </c>
      <c r="V75" s="336">
        <f t="shared" si="111"/>
        <v>3.1097196314482843E-2</v>
      </c>
      <c r="W75" s="336">
        <f t="shared" si="111"/>
        <v>2.7664260686602771E-2</v>
      </c>
      <c r="X75" s="336">
        <f t="shared" si="111"/>
        <v>2.8118947942477341E-2</v>
      </c>
      <c r="Y75" s="336">
        <f t="shared" si="111"/>
        <v>2.8027173824608939E-2</v>
      </c>
      <c r="Z75" s="336">
        <f t="shared" si="111"/>
        <v>2.7990635956766631E-2</v>
      </c>
      <c r="AA75" s="336">
        <f t="shared" si="111"/>
        <v>2.7900564414503511E-2</v>
      </c>
      <c r="AB75" s="336">
        <f t="shared" si="111"/>
        <v>2.7751180371741478E-2</v>
      </c>
      <c r="AC75" s="336">
        <f t="shared" si="111"/>
        <v>2.7594604858604977E-2</v>
      </c>
      <c r="AD75" s="336">
        <f t="shared" si="111"/>
        <v>2.742561204401342E-2</v>
      </c>
      <c r="AE75" s="336">
        <f t="shared" ref="AE75:AL75" si="112">AE28/AE$49</f>
        <v>2.7269724801823696E-2</v>
      </c>
      <c r="AF75" s="336">
        <f t="shared" si="112"/>
        <v>2.7113765567307335E-2</v>
      </c>
      <c r="AG75" s="336">
        <f t="shared" si="112"/>
        <v>2.6946252306209763E-2</v>
      </c>
      <c r="AH75" s="336">
        <f t="shared" si="112"/>
        <v>2.6776014091831973E-2</v>
      </c>
      <c r="AI75" s="336">
        <f t="shared" si="112"/>
        <v>2.6611188613324298E-2</v>
      </c>
      <c r="AJ75" s="336">
        <f t="shared" si="112"/>
        <v>2.6454754672494359E-2</v>
      </c>
      <c r="AK75" s="336">
        <f t="shared" si="112"/>
        <v>2.6318808202560003E-2</v>
      </c>
      <c r="AL75" s="336">
        <f t="shared" si="112"/>
        <v>2.6156270450763058E-2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3.743637794244465E-2</v>
      </c>
      <c r="N76" s="336">
        <f t="shared" si="113"/>
        <v>3.2384013615621772E-2</v>
      </c>
      <c r="O76" s="336">
        <f t="shared" si="113"/>
        <v>2.9364842547599791E-2</v>
      </c>
      <c r="P76" s="336">
        <f t="shared" si="113"/>
        <v>3.1185328268519406E-2</v>
      </c>
      <c r="Q76" s="336">
        <f t="shared" si="113"/>
        <v>3.0651026090356841E-2</v>
      </c>
      <c r="R76" s="336">
        <f t="shared" si="113"/>
        <v>2.9176843398648625E-2</v>
      </c>
      <c r="S76" s="336">
        <f t="shared" si="113"/>
        <v>3.10963805044823E-2</v>
      </c>
      <c r="T76" s="336">
        <f t="shared" si="113"/>
        <v>3.2584623645878788E-2</v>
      </c>
      <c r="U76" s="336">
        <f t="shared" si="113"/>
        <v>2.7086007367466147E-2</v>
      </c>
      <c r="V76" s="336">
        <f t="shared" si="113"/>
        <v>2.7967923856643439E-2</v>
      </c>
      <c r="W76" s="336">
        <f t="shared" si="113"/>
        <v>2.5922740490641628E-2</v>
      </c>
      <c r="X76" s="336">
        <f t="shared" si="113"/>
        <v>2.6809643824834476E-2</v>
      </c>
      <c r="Y76" s="336">
        <f t="shared" si="113"/>
        <v>2.6547492433980718E-2</v>
      </c>
      <c r="Z76" s="336">
        <f t="shared" si="113"/>
        <v>2.6483257116507529E-2</v>
      </c>
      <c r="AA76" s="336">
        <f t="shared" si="113"/>
        <v>2.632575324089104E-2</v>
      </c>
      <c r="AB76" s="336">
        <f t="shared" si="113"/>
        <v>2.6024818335572904E-2</v>
      </c>
      <c r="AC76" s="336">
        <f t="shared" si="113"/>
        <v>2.5715704320735434E-2</v>
      </c>
      <c r="AD76" s="336">
        <f t="shared" si="113"/>
        <v>2.5404001671121716E-2</v>
      </c>
      <c r="AE76" s="336">
        <f t="shared" ref="AE76:AL76" si="114">AE29/AE$49</f>
        <v>2.5103378777326175E-2</v>
      </c>
      <c r="AF76" s="336">
        <f t="shared" si="114"/>
        <v>2.4799215290748289E-2</v>
      </c>
      <c r="AG76" s="336">
        <f t="shared" si="114"/>
        <v>2.4509080760975206E-2</v>
      </c>
      <c r="AH76" s="336">
        <f t="shared" si="114"/>
        <v>2.421738562466173E-2</v>
      </c>
      <c r="AI76" s="336">
        <f t="shared" si="114"/>
        <v>2.3916716901167433E-2</v>
      </c>
      <c r="AJ76" s="336">
        <f t="shared" si="114"/>
        <v>2.3612888309349159E-2</v>
      </c>
      <c r="AK76" s="336">
        <f t="shared" si="114"/>
        <v>2.3336928080325697E-2</v>
      </c>
      <c r="AL76" s="336">
        <f t="shared" si="114"/>
        <v>2.3042804614037161E-2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1.8177244434736214E-2</v>
      </c>
      <c r="N77" s="336">
        <f t="shared" si="115"/>
        <v>1.9748176253651686E-2</v>
      </c>
      <c r="O77" s="336">
        <f t="shared" si="115"/>
        <v>2.0552461288628518E-2</v>
      </c>
      <c r="P77" s="336">
        <f t="shared" si="115"/>
        <v>2.0400630969963741E-2</v>
      </c>
      <c r="Q77" s="336">
        <f t="shared" si="115"/>
        <v>2.0406878701395941E-2</v>
      </c>
      <c r="R77" s="336">
        <f t="shared" si="115"/>
        <v>2.1620373807438573E-2</v>
      </c>
      <c r="S77" s="336">
        <f t="shared" si="115"/>
        <v>2.0593720986340214E-2</v>
      </c>
      <c r="T77" s="336">
        <f t="shared" si="115"/>
        <v>2.0497937338571835E-2</v>
      </c>
      <c r="U77" s="336">
        <f t="shared" si="115"/>
        <v>1.9864984784334776E-2</v>
      </c>
      <c r="V77" s="336">
        <f t="shared" si="115"/>
        <v>1.851298969244107E-2</v>
      </c>
      <c r="W77" s="336">
        <f t="shared" si="115"/>
        <v>1.7483607495921857E-2</v>
      </c>
      <c r="X77" s="336">
        <f t="shared" si="115"/>
        <v>1.8324770418868298E-2</v>
      </c>
      <c r="Y77" s="336">
        <f t="shared" si="115"/>
        <v>1.8480382487397133E-2</v>
      </c>
      <c r="Z77" s="336">
        <f t="shared" si="115"/>
        <v>1.858755681084364E-2</v>
      </c>
      <c r="AA77" s="336">
        <f t="shared" si="115"/>
        <v>1.869305762328587E-2</v>
      </c>
      <c r="AB77" s="336">
        <f t="shared" si="115"/>
        <v>1.8790779053303987E-2</v>
      </c>
      <c r="AC77" s="336">
        <f t="shared" si="115"/>
        <v>1.8854037754618306E-2</v>
      </c>
      <c r="AD77" s="336">
        <f t="shared" si="115"/>
        <v>1.8885600196918057E-2</v>
      </c>
      <c r="AE77" s="336">
        <f t="shared" ref="AE77:AL77" si="116">AE30/AE$49</f>
        <v>1.894733509302312E-2</v>
      </c>
      <c r="AF77" s="336">
        <f t="shared" si="116"/>
        <v>1.9007993473116214E-2</v>
      </c>
      <c r="AG77" s="336">
        <f t="shared" si="116"/>
        <v>1.9069226354762724E-2</v>
      </c>
      <c r="AH77" s="336">
        <f t="shared" si="116"/>
        <v>1.9124508805469925E-2</v>
      </c>
      <c r="AI77" s="336">
        <f t="shared" si="116"/>
        <v>1.9164203663018079E-2</v>
      </c>
      <c r="AJ77" s="336">
        <f t="shared" si="116"/>
        <v>1.9183969019342367E-2</v>
      </c>
      <c r="AK77" s="336">
        <f t="shared" si="116"/>
        <v>1.9225296816591953E-2</v>
      </c>
      <c r="AL77" s="336">
        <f t="shared" si="116"/>
        <v>1.9280591969146846E-2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9.2546734542116954E-2</v>
      </c>
      <c r="N79" s="337">
        <f t="shared" si="117"/>
        <v>9.2237385095728874E-2</v>
      </c>
      <c r="O79" s="337">
        <f t="shared" si="117"/>
        <v>9.1573098997679958E-2</v>
      </c>
      <c r="P79" s="337">
        <f t="shared" si="117"/>
        <v>9.2175868317814214E-2</v>
      </c>
      <c r="Q79" s="337">
        <f t="shared" si="117"/>
        <v>9.279109000063801E-2</v>
      </c>
      <c r="R79" s="337">
        <f t="shared" si="117"/>
        <v>9.738778415998435E-2</v>
      </c>
      <c r="S79" s="337">
        <f t="shared" si="117"/>
        <v>9.4190859835529397E-2</v>
      </c>
      <c r="T79" s="337">
        <f t="shared" si="117"/>
        <v>9.8683701242029812E-2</v>
      </c>
      <c r="U79" s="337">
        <f t="shared" si="117"/>
        <v>9.5221342716908006E-2</v>
      </c>
      <c r="V79" s="337">
        <f t="shared" si="117"/>
        <v>0.10005241656274713</v>
      </c>
      <c r="W79" s="337">
        <f t="shared" si="117"/>
        <v>9.6771824524107972E-2</v>
      </c>
      <c r="X79" s="337">
        <f t="shared" si="117"/>
        <v>9.5430821756250783E-2</v>
      </c>
      <c r="Y79" s="337">
        <f t="shared" si="117"/>
        <v>9.5405670933565098E-2</v>
      </c>
      <c r="Z79" s="337">
        <f t="shared" si="117"/>
        <v>9.5334159580437255E-2</v>
      </c>
      <c r="AA79" s="337">
        <f t="shared" si="117"/>
        <v>9.5333513155255623E-2</v>
      </c>
      <c r="AB79" s="337">
        <f t="shared" si="117"/>
        <v>9.5454663227486469E-2</v>
      </c>
      <c r="AC79" s="337">
        <f t="shared" si="117"/>
        <v>9.5556771337764301E-2</v>
      </c>
      <c r="AD79" s="337">
        <f t="shared" si="117"/>
        <v>9.5661640037094625E-2</v>
      </c>
      <c r="AE79" s="337">
        <f t="shared" ref="AE79:AL79" si="118">AE32/AE$49</f>
        <v>9.5755490719119207E-2</v>
      </c>
      <c r="AF79" s="337">
        <f t="shared" si="118"/>
        <v>9.5866991990757766E-2</v>
      </c>
      <c r="AG79" s="337">
        <f t="shared" si="118"/>
        <v>9.5966992219901529E-2</v>
      </c>
      <c r="AH79" s="337">
        <f t="shared" si="118"/>
        <v>9.6044840484270866E-2</v>
      </c>
      <c r="AI79" s="337">
        <f t="shared" si="118"/>
        <v>9.6128119693692157E-2</v>
      </c>
      <c r="AJ79" s="337">
        <f t="shared" si="118"/>
        <v>9.6215631243794911E-2</v>
      </c>
      <c r="AK79" s="337">
        <f t="shared" si="118"/>
        <v>9.6289197024522113E-2</v>
      </c>
      <c r="AL79" s="337">
        <f t="shared" si="118"/>
        <v>9.6350885604468084E-2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6.9832786414280063E-2</v>
      </c>
      <c r="N80" s="336">
        <f t="shared" si="119"/>
        <v>6.6973096048007649E-2</v>
      </c>
      <c r="O80" s="336">
        <f t="shared" si="119"/>
        <v>6.6895454290620188E-2</v>
      </c>
      <c r="P80" s="336">
        <f t="shared" si="119"/>
        <v>6.7814117480185301E-2</v>
      </c>
      <c r="Q80" s="336">
        <f t="shared" si="119"/>
        <v>6.7479280079827272E-2</v>
      </c>
      <c r="R80" s="336">
        <f t="shared" si="119"/>
        <v>7.1036596414055103E-2</v>
      </c>
      <c r="S80" s="336">
        <f t="shared" si="119"/>
        <v>6.987819793848328E-2</v>
      </c>
      <c r="T80" s="336">
        <f t="shared" si="119"/>
        <v>7.30240185340542E-2</v>
      </c>
      <c r="U80" s="336">
        <f t="shared" si="119"/>
        <v>7.0708973764199282E-2</v>
      </c>
      <c r="V80" s="336">
        <f t="shared" si="119"/>
        <v>7.3695191613159766E-2</v>
      </c>
      <c r="W80" s="336">
        <f t="shared" si="119"/>
        <v>7.1688697348325767E-2</v>
      </c>
      <c r="X80" s="336">
        <f t="shared" si="119"/>
        <v>7.2244484622912442E-2</v>
      </c>
      <c r="Y80" s="336">
        <f t="shared" si="119"/>
        <v>7.2354115141067127E-2</v>
      </c>
      <c r="Z80" s="336">
        <f t="shared" si="119"/>
        <v>7.2372551505175409E-2</v>
      </c>
      <c r="AA80" s="336">
        <f t="shared" si="119"/>
        <v>7.244116551295729E-2</v>
      </c>
      <c r="AB80" s="336">
        <f t="shared" si="119"/>
        <v>7.2616384893407535E-2</v>
      </c>
      <c r="AC80" s="336">
        <f t="shared" si="119"/>
        <v>7.2780131703216955E-2</v>
      </c>
      <c r="AD80" s="336">
        <f t="shared" si="119"/>
        <v>7.2947790732785039E-2</v>
      </c>
      <c r="AE80" s="336">
        <f t="shared" ref="AE80:AL80" si="120">AE33/AE$49</f>
        <v>7.3088254618333917E-2</v>
      </c>
      <c r="AF80" s="336">
        <f t="shared" si="120"/>
        <v>7.3248365360627871E-2</v>
      </c>
      <c r="AG80" s="336">
        <f t="shared" si="120"/>
        <v>7.3419474838052792E-2</v>
      </c>
      <c r="AH80" s="336">
        <f t="shared" si="120"/>
        <v>7.3581590378597808E-2</v>
      </c>
      <c r="AI80" s="336">
        <f t="shared" si="120"/>
        <v>7.3741248054239358E-2</v>
      </c>
      <c r="AJ80" s="336">
        <f t="shared" si="120"/>
        <v>7.3902627868499687E-2</v>
      </c>
      <c r="AK80" s="336">
        <f t="shared" si="120"/>
        <v>7.4049533219212968E-2</v>
      </c>
      <c r="AL80" s="336">
        <f t="shared" si="120"/>
        <v>7.4177997542682297E-2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2.1178646898947617E-2</v>
      </c>
      <c r="N81" s="336">
        <f t="shared" si="121"/>
        <v>2.4127374546074023E-2</v>
      </c>
      <c r="O81" s="336">
        <f t="shared" si="121"/>
        <v>2.3574932232380007E-2</v>
      </c>
      <c r="P81" s="336">
        <f t="shared" si="121"/>
        <v>2.3393355105551145E-2</v>
      </c>
      <c r="Q81" s="336">
        <f t="shared" si="121"/>
        <v>2.4211525391968421E-2</v>
      </c>
      <c r="R81" s="336">
        <f t="shared" si="121"/>
        <v>2.5327580455344605E-2</v>
      </c>
      <c r="S81" s="336">
        <f t="shared" si="121"/>
        <v>2.3468572591201185E-2</v>
      </c>
      <c r="T81" s="336">
        <f t="shared" si="121"/>
        <v>2.4774353837010377E-2</v>
      </c>
      <c r="U81" s="336">
        <f t="shared" si="121"/>
        <v>2.3605521578757765E-2</v>
      </c>
      <c r="V81" s="336">
        <f t="shared" si="121"/>
        <v>2.5564032848251421E-2</v>
      </c>
      <c r="W81" s="336">
        <f t="shared" si="121"/>
        <v>2.4085543952729712E-2</v>
      </c>
      <c r="X81" s="336">
        <f t="shared" si="121"/>
        <v>2.2489799773669363E-2</v>
      </c>
      <c r="Y81" s="336">
        <f t="shared" si="121"/>
        <v>2.2348376982800882E-2</v>
      </c>
      <c r="Z81" s="336">
        <f t="shared" si="121"/>
        <v>2.2254779974443292E-2</v>
      </c>
      <c r="AA81" s="336">
        <f t="shared" si="121"/>
        <v>2.2181977933857976E-2</v>
      </c>
      <c r="AB81" s="336">
        <f t="shared" si="121"/>
        <v>2.2124641976841004E-2</v>
      </c>
      <c r="AC81" s="336">
        <f t="shared" si="121"/>
        <v>2.2059603971583578E-2</v>
      </c>
      <c r="AD81" s="336">
        <f t="shared" si="121"/>
        <v>2.1993768032073584E-2</v>
      </c>
      <c r="AE81" s="336">
        <f t="shared" ref="AE81:AL81" si="122">AE34/AE$49</f>
        <v>2.1944428452054059E-2</v>
      </c>
      <c r="AF81" s="336">
        <f t="shared" si="122"/>
        <v>2.1892718356403076E-2</v>
      </c>
      <c r="AG81" s="336">
        <f t="shared" si="122"/>
        <v>2.1818731562610258E-2</v>
      </c>
      <c r="AH81" s="336">
        <f t="shared" si="122"/>
        <v>2.1731997930645616E-2</v>
      </c>
      <c r="AI81" s="336">
        <f t="shared" si="122"/>
        <v>2.1653333804329045E-2</v>
      </c>
      <c r="AJ81" s="336">
        <f t="shared" si="122"/>
        <v>2.1577258039943596E-2</v>
      </c>
      <c r="AK81" s="336">
        <f t="shared" si="122"/>
        <v>2.1502078339547238E-2</v>
      </c>
      <c r="AL81" s="336">
        <f t="shared" si="122"/>
        <v>2.1433800595431915E-2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1.5353012288892608E-3</v>
      </c>
      <c r="N82" s="336">
        <f t="shared" si="123"/>
        <v>1.136914501647199E-3</v>
      </c>
      <c r="O82" s="336">
        <f t="shared" si="123"/>
        <v>1.1027124746797565E-3</v>
      </c>
      <c r="P82" s="336">
        <f t="shared" si="123"/>
        <v>9.683957320777716E-4</v>
      </c>
      <c r="Q82" s="336">
        <f t="shared" si="123"/>
        <v>1.1002845288423163E-3</v>
      </c>
      <c r="R82" s="336">
        <f t="shared" si="123"/>
        <v>1.0236072905846379E-3</v>
      </c>
      <c r="S82" s="336">
        <f t="shared" si="123"/>
        <v>8.4408930584494628E-4</v>
      </c>
      <c r="T82" s="336">
        <f t="shared" si="123"/>
        <v>8.8532887096524828E-4</v>
      </c>
      <c r="U82" s="336">
        <f t="shared" si="123"/>
        <v>9.0684737395096439E-4</v>
      </c>
      <c r="V82" s="336">
        <f t="shared" si="123"/>
        <v>7.9319210133593646E-4</v>
      </c>
      <c r="W82" s="336">
        <f t="shared" si="123"/>
        <v>9.9758322305248644E-4</v>
      </c>
      <c r="X82" s="336">
        <f t="shared" si="123"/>
        <v>6.9653735966897657E-4</v>
      </c>
      <c r="Y82" s="336">
        <f t="shared" si="123"/>
        <v>7.0317880969709339E-4</v>
      </c>
      <c r="Z82" s="336">
        <f t="shared" si="123"/>
        <v>7.0682810081855007E-4</v>
      </c>
      <c r="AA82" s="336">
        <f t="shared" si="123"/>
        <v>7.1036970844036418E-4</v>
      </c>
      <c r="AB82" s="336">
        <f t="shared" si="123"/>
        <v>7.1363635723794769E-4</v>
      </c>
      <c r="AC82" s="336">
        <f t="shared" si="123"/>
        <v>7.1703566296378357E-4</v>
      </c>
      <c r="AD82" s="336">
        <f t="shared" si="123"/>
        <v>7.200812722359854E-4</v>
      </c>
      <c r="AE82" s="336">
        <f t="shared" ref="AE82:AL82" si="124">AE35/AE$49</f>
        <v>7.2280764873122424E-4</v>
      </c>
      <c r="AF82" s="336">
        <f t="shared" si="124"/>
        <v>7.259082737268238E-4</v>
      </c>
      <c r="AG82" s="336">
        <f t="shared" si="124"/>
        <v>7.2878581923847537E-4</v>
      </c>
      <c r="AH82" s="336">
        <f t="shared" si="124"/>
        <v>7.3125217502742891E-4</v>
      </c>
      <c r="AI82" s="336">
        <f t="shared" si="124"/>
        <v>7.3353783512374808E-4</v>
      </c>
      <c r="AJ82" s="336">
        <f t="shared" si="124"/>
        <v>7.357453353516283E-4</v>
      </c>
      <c r="AK82" s="336">
        <f t="shared" si="124"/>
        <v>7.3758546576190476E-4</v>
      </c>
      <c r="AL82" s="336">
        <f t="shared" si="124"/>
        <v>7.390874663538784E-4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7.4188293837848793E-2</v>
      </c>
      <c r="N84" s="337">
        <f t="shared" si="125"/>
        <v>7.9237272191482397E-2</v>
      </c>
      <c r="O84" s="337">
        <f t="shared" si="125"/>
        <v>8.1441725772181423E-2</v>
      </c>
      <c r="P84" s="337">
        <f t="shared" si="125"/>
        <v>8.0757061350314061E-2</v>
      </c>
      <c r="Q84" s="337">
        <f t="shared" si="125"/>
        <v>7.7098363453111787E-2</v>
      </c>
      <c r="R84" s="337">
        <f t="shared" si="125"/>
        <v>7.6428576510206472E-2</v>
      </c>
      <c r="S84" s="337">
        <f t="shared" si="125"/>
        <v>7.597567710092977E-2</v>
      </c>
      <c r="T84" s="337">
        <f t="shared" si="125"/>
        <v>7.3154902112511175E-2</v>
      </c>
      <c r="U84" s="337">
        <f t="shared" si="125"/>
        <v>7.3404282769873833E-2</v>
      </c>
      <c r="V84" s="337">
        <f t="shared" si="125"/>
        <v>6.950013978612038E-2</v>
      </c>
      <c r="W84" s="337">
        <f t="shared" si="125"/>
        <v>7.0521526067556073E-2</v>
      </c>
      <c r="X84" s="337">
        <f t="shared" si="125"/>
        <v>7.091739109938501E-2</v>
      </c>
      <c r="Y84" s="337">
        <f t="shared" si="125"/>
        <v>7.0658215522170997E-2</v>
      </c>
      <c r="Z84" s="337">
        <f t="shared" si="125"/>
        <v>7.0379784302478654E-2</v>
      </c>
      <c r="AA84" s="337">
        <f t="shared" si="125"/>
        <v>7.0140616809381148E-2</v>
      </c>
      <c r="AB84" s="337">
        <f t="shared" si="125"/>
        <v>6.9952132717575055E-2</v>
      </c>
      <c r="AC84" s="337">
        <f t="shared" si="125"/>
        <v>6.9758003704067831E-2</v>
      </c>
      <c r="AD84" s="337">
        <f t="shared" si="125"/>
        <v>6.9546088258951533E-2</v>
      </c>
      <c r="AE84" s="337">
        <f t="shared" ref="AE84:AL84" si="126">AE37/AE$49</f>
        <v>6.9334570062249357E-2</v>
      </c>
      <c r="AF84" s="337">
        <f t="shared" si="126"/>
        <v>6.9110150294734177E-2</v>
      </c>
      <c r="AG84" s="337">
        <f t="shared" si="126"/>
        <v>6.8840027617647959E-2</v>
      </c>
      <c r="AH84" s="337">
        <f t="shared" si="126"/>
        <v>6.8629505139702895E-2</v>
      </c>
      <c r="AI84" s="337">
        <f t="shared" si="126"/>
        <v>6.8377161088744143E-2</v>
      </c>
      <c r="AJ84" s="337">
        <f t="shared" si="126"/>
        <v>6.8114842966635197E-2</v>
      </c>
      <c r="AK84" s="337">
        <f t="shared" si="126"/>
        <v>6.7851556585706366E-2</v>
      </c>
      <c r="AL84" s="337">
        <f t="shared" si="126"/>
        <v>6.7617214222832789E-2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5.9045196662351224E-2</v>
      </c>
      <c r="N85" s="336">
        <f t="shared" si="127"/>
        <v>6.4146131167768253E-2</v>
      </c>
      <c r="O85" s="336">
        <f t="shared" si="127"/>
        <v>6.6259546226320923E-2</v>
      </c>
      <c r="P85" s="336">
        <f t="shared" si="127"/>
        <v>6.585618799552348E-2</v>
      </c>
      <c r="Q85" s="336">
        <f t="shared" si="127"/>
        <v>6.2915522948292724E-2</v>
      </c>
      <c r="R85" s="336">
        <f t="shared" si="127"/>
        <v>6.1127469867347302E-2</v>
      </c>
      <c r="S85" s="336">
        <f t="shared" si="127"/>
        <v>6.1200677427507032E-2</v>
      </c>
      <c r="T85" s="336">
        <f t="shared" si="127"/>
        <v>5.7620334155281068E-2</v>
      </c>
      <c r="U85" s="336">
        <f t="shared" si="127"/>
        <v>5.7596934290612259E-2</v>
      </c>
      <c r="V85" s="336">
        <f t="shared" si="127"/>
        <v>5.4430482364565616E-2</v>
      </c>
      <c r="W85" s="336">
        <f t="shared" si="127"/>
        <v>5.5003246023138712E-2</v>
      </c>
      <c r="X85" s="336">
        <f t="shared" si="127"/>
        <v>5.4530345245014822E-2</v>
      </c>
      <c r="Y85" s="336">
        <f t="shared" si="127"/>
        <v>5.4195820562933629E-2</v>
      </c>
      <c r="Z85" s="336">
        <f t="shared" si="127"/>
        <v>5.3830647172598368E-2</v>
      </c>
      <c r="AA85" s="336">
        <f t="shared" si="127"/>
        <v>5.3492299479041806E-2</v>
      </c>
      <c r="AB85" s="336">
        <f t="shared" si="127"/>
        <v>5.318947918469611E-2</v>
      </c>
      <c r="AC85" s="336">
        <f t="shared" si="127"/>
        <v>5.2865796654992546E-2</v>
      </c>
      <c r="AD85" s="336">
        <f t="shared" si="127"/>
        <v>5.2532980053526371E-2</v>
      </c>
      <c r="AE85" s="336">
        <f t="shared" ref="AE85:AL85" si="128">AE38/AE$49</f>
        <v>5.2219023687720509E-2</v>
      </c>
      <c r="AF85" s="336">
        <f t="shared" si="128"/>
        <v>5.188449312929342E-2</v>
      </c>
      <c r="AG85" s="336">
        <f t="shared" si="128"/>
        <v>5.1505143144915631E-2</v>
      </c>
      <c r="AH85" s="336">
        <f t="shared" si="128"/>
        <v>5.1198244658808359E-2</v>
      </c>
      <c r="AI85" s="336">
        <f t="shared" si="128"/>
        <v>5.0847237370660221E-2</v>
      </c>
      <c r="AJ85" s="336">
        <f t="shared" si="128"/>
        <v>5.0477309913634166E-2</v>
      </c>
      <c r="AK85" s="336">
        <f t="shared" si="128"/>
        <v>5.0111868121373845E-2</v>
      </c>
      <c r="AL85" s="336">
        <f t="shared" si="128"/>
        <v>4.9774037020894245E-2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1.5143097175497557E-2</v>
      </c>
      <c r="N86" s="336">
        <f t="shared" si="129"/>
        <v>1.5091141023714132E-2</v>
      </c>
      <c r="O86" s="336">
        <f t="shared" si="129"/>
        <v>1.5182179545860489E-2</v>
      </c>
      <c r="P86" s="336">
        <f t="shared" si="129"/>
        <v>1.4900873354790583E-2</v>
      </c>
      <c r="Q86" s="336">
        <f t="shared" si="129"/>
        <v>1.4182840504819065E-2</v>
      </c>
      <c r="R86" s="336">
        <f t="shared" si="129"/>
        <v>1.5301106642859165E-2</v>
      </c>
      <c r="S86" s="336">
        <f t="shared" si="129"/>
        <v>1.477499967342275E-2</v>
      </c>
      <c r="T86" s="336">
        <f t="shared" si="129"/>
        <v>1.5534567957230114E-2</v>
      </c>
      <c r="U86" s="336">
        <f t="shared" si="129"/>
        <v>1.5807348479261574E-2</v>
      </c>
      <c r="V86" s="336">
        <f t="shared" si="129"/>
        <v>1.5069657421554767E-2</v>
      </c>
      <c r="W86" s="336">
        <f t="shared" si="129"/>
        <v>1.5518280044417359E-2</v>
      </c>
      <c r="X86" s="336">
        <f t="shared" si="129"/>
        <v>1.6387045854370189E-2</v>
      </c>
      <c r="Y86" s="336">
        <f t="shared" si="129"/>
        <v>1.6462394959237368E-2</v>
      </c>
      <c r="Z86" s="336">
        <f t="shared" si="129"/>
        <v>1.6549137129880296E-2</v>
      </c>
      <c r="AA86" s="336">
        <f t="shared" si="129"/>
        <v>1.6648317330339349E-2</v>
      </c>
      <c r="AB86" s="336">
        <f t="shared" si="129"/>
        <v>1.6762653532878945E-2</v>
      </c>
      <c r="AC86" s="336">
        <f t="shared" si="129"/>
        <v>1.6892207049075285E-2</v>
      </c>
      <c r="AD86" s="336">
        <f t="shared" si="129"/>
        <v>1.7013108205425162E-2</v>
      </c>
      <c r="AE86" s="336">
        <f t="shared" ref="AE86:AL86" si="130">AE39/AE$49</f>
        <v>1.7115546374528844E-2</v>
      </c>
      <c r="AF86" s="336">
        <f t="shared" si="130"/>
        <v>1.7225657165440757E-2</v>
      </c>
      <c r="AG86" s="336">
        <f t="shared" si="130"/>
        <v>1.7334884472732331E-2</v>
      </c>
      <c r="AH86" s="336">
        <f t="shared" si="130"/>
        <v>1.743126048089453E-2</v>
      </c>
      <c r="AI86" s="336">
        <f t="shared" si="130"/>
        <v>1.7529923718083918E-2</v>
      </c>
      <c r="AJ86" s="336">
        <f t="shared" si="130"/>
        <v>1.7637533053001034E-2</v>
      </c>
      <c r="AK86" s="336">
        <f t="shared" si="130"/>
        <v>1.773968846433252E-2</v>
      </c>
      <c r="AL86" s="336">
        <f t="shared" si="130"/>
        <v>1.7843177201938551E-2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4.4307498845154392E-2</v>
      </c>
      <c r="N88" s="337">
        <f t="shared" si="131"/>
        <v>4.3412718765988963E-2</v>
      </c>
      <c r="O88" s="337">
        <f t="shared" si="131"/>
        <v>4.2746266404487754E-2</v>
      </c>
      <c r="P88" s="337">
        <f t="shared" si="131"/>
        <v>4.0855589627082023E-2</v>
      </c>
      <c r="Q88" s="337">
        <f t="shared" si="131"/>
        <v>4.3827099563207884E-2</v>
      </c>
      <c r="R88" s="337">
        <f t="shared" si="131"/>
        <v>4.1834741654288049E-2</v>
      </c>
      <c r="S88" s="337">
        <f t="shared" si="131"/>
        <v>4.4267297829806054E-2</v>
      </c>
      <c r="T88" s="337">
        <f t="shared" si="131"/>
        <v>4.3438322751892092E-2</v>
      </c>
      <c r="U88" s="337">
        <f t="shared" si="131"/>
        <v>4.4658327393318507E-2</v>
      </c>
      <c r="V88" s="337">
        <f t="shared" si="131"/>
        <v>4.2634737159916232E-2</v>
      </c>
      <c r="W88" s="337">
        <f t="shared" si="131"/>
        <v>3.7029426195471504E-2</v>
      </c>
      <c r="X88" s="337">
        <f t="shared" si="131"/>
        <v>3.8542338065169372E-2</v>
      </c>
      <c r="Y88" s="337">
        <f t="shared" si="131"/>
        <v>3.8198679759506166E-2</v>
      </c>
      <c r="Z88" s="337">
        <f t="shared" si="131"/>
        <v>3.799839192873334E-2</v>
      </c>
      <c r="AA88" s="337">
        <f t="shared" si="131"/>
        <v>3.7779432631623817E-2</v>
      </c>
      <c r="AB88" s="337">
        <f t="shared" si="131"/>
        <v>3.7500866225458743E-2</v>
      </c>
      <c r="AC88" s="337">
        <f t="shared" si="131"/>
        <v>3.7228486361177288E-2</v>
      </c>
      <c r="AD88" s="337">
        <f t="shared" si="131"/>
        <v>3.6985339632756763E-2</v>
      </c>
      <c r="AE88" s="337">
        <f t="shared" ref="AE88:AL88" si="132">AE41/AE$49</f>
        <v>3.6741986291436324E-2</v>
      </c>
      <c r="AF88" s="337">
        <f t="shared" si="132"/>
        <v>3.6497610977431656E-2</v>
      </c>
      <c r="AG88" s="337">
        <f t="shared" si="132"/>
        <v>3.6251769145452924E-2</v>
      </c>
      <c r="AH88" s="337">
        <f t="shared" si="132"/>
        <v>3.5994699077296612E-2</v>
      </c>
      <c r="AI88" s="337">
        <f t="shared" si="132"/>
        <v>3.5758842374431055E-2</v>
      </c>
      <c r="AJ88" s="337">
        <f t="shared" si="132"/>
        <v>3.5551903750347412E-2</v>
      </c>
      <c r="AK88" s="337">
        <f t="shared" si="132"/>
        <v>3.5396487209055992E-2</v>
      </c>
      <c r="AL88" s="337">
        <f t="shared" si="132"/>
        <v>3.5240797340110784E-2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1.5110286765562307E-2</v>
      </c>
      <c r="N89" s="336">
        <f t="shared" si="133"/>
        <v>1.4249696513505331E-2</v>
      </c>
      <c r="O89" s="336">
        <f t="shared" si="133"/>
        <v>1.3893014170456965E-2</v>
      </c>
      <c r="P89" s="336">
        <f t="shared" si="133"/>
        <v>1.4004813668132235E-2</v>
      </c>
      <c r="Q89" s="336">
        <f t="shared" si="133"/>
        <v>1.4296129711036783E-2</v>
      </c>
      <c r="R89" s="336">
        <f t="shared" si="133"/>
        <v>1.3782232960382562E-2</v>
      </c>
      <c r="S89" s="336">
        <f t="shared" si="133"/>
        <v>1.3906926202749142E-2</v>
      </c>
      <c r="T89" s="336">
        <f t="shared" si="133"/>
        <v>1.4992122285812344E-2</v>
      </c>
      <c r="U89" s="336">
        <f t="shared" si="133"/>
        <v>1.4623829693169926E-2</v>
      </c>
      <c r="V89" s="336">
        <f t="shared" si="133"/>
        <v>1.3347385063645514E-2</v>
      </c>
      <c r="W89" s="336">
        <f t="shared" si="133"/>
        <v>1.2053587627502594E-2</v>
      </c>
      <c r="X89" s="336">
        <f t="shared" si="133"/>
        <v>1.2992359926732358E-2</v>
      </c>
      <c r="Y89" s="336">
        <f t="shared" si="133"/>
        <v>1.2875283170625354E-2</v>
      </c>
      <c r="Z89" s="336">
        <f t="shared" si="133"/>
        <v>1.283715326029437E-2</v>
      </c>
      <c r="AA89" s="336">
        <f t="shared" si="133"/>
        <v>1.2776829025462337E-2</v>
      </c>
      <c r="AB89" s="336">
        <f t="shared" si="133"/>
        <v>1.2678695147874333E-2</v>
      </c>
      <c r="AC89" s="336">
        <f t="shared" si="133"/>
        <v>1.2561955580764306E-2</v>
      </c>
      <c r="AD89" s="336">
        <f t="shared" si="133"/>
        <v>1.245962098334755E-2</v>
      </c>
      <c r="AE89" s="336">
        <f t="shared" ref="AE89:AL89" si="134">AE42/AE$49</f>
        <v>1.2364839063705522E-2</v>
      </c>
      <c r="AF89" s="336">
        <f t="shared" si="134"/>
        <v>1.2263923930019061E-2</v>
      </c>
      <c r="AG89" s="336">
        <f t="shared" si="134"/>
        <v>1.2161561238678609E-2</v>
      </c>
      <c r="AH89" s="336">
        <f t="shared" si="134"/>
        <v>1.2062820664365039E-2</v>
      </c>
      <c r="AI89" s="336">
        <f t="shared" si="134"/>
        <v>1.1958375842593537E-2</v>
      </c>
      <c r="AJ89" s="336">
        <f t="shared" si="134"/>
        <v>1.1866807844934922E-2</v>
      </c>
      <c r="AK89" s="336">
        <f t="shared" si="134"/>
        <v>1.1813232498776329E-2</v>
      </c>
      <c r="AL89" s="336">
        <f t="shared" si="134"/>
        <v>1.1754072148788416E-2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2.919721207959209E-2</v>
      </c>
      <c r="N90" s="336">
        <f t="shared" si="135"/>
        <v>2.9163022252483631E-2</v>
      </c>
      <c r="O90" s="336">
        <f t="shared" si="135"/>
        <v>2.8853252234030794E-2</v>
      </c>
      <c r="P90" s="336">
        <f t="shared" si="135"/>
        <v>2.6850775958949788E-2</v>
      </c>
      <c r="Q90" s="336">
        <f t="shared" si="135"/>
        <v>2.9530969852171102E-2</v>
      </c>
      <c r="R90" s="336">
        <f t="shared" si="135"/>
        <v>2.8052508693905485E-2</v>
      </c>
      <c r="S90" s="336">
        <f t="shared" si="135"/>
        <v>3.0360371627056917E-2</v>
      </c>
      <c r="T90" s="336">
        <f t="shared" si="135"/>
        <v>2.8446200466079753E-2</v>
      </c>
      <c r="U90" s="336">
        <f t="shared" si="135"/>
        <v>3.0034497700148582E-2</v>
      </c>
      <c r="V90" s="336">
        <f t="shared" si="135"/>
        <v>2.9287352096270716E-2</v>
      </c>
      <c r="W90" s="336">
        <f t="shared" si="135"/>
        <v>2.4975838567968912E-2</v>
      </c>
      <c r="X90" s="336">
        <f t="shared" si="135"/>
        <v>2.5549978138437016E-2</v>
      </c>
      <c r="Y90" s="336">
        <f t="shared" si="135"/>
        <v>2.5323396588880814E-2</v>
      </c>
      <c r="Z90" s="336">
        <f t="shared" si="135"/>
        <v>2.5161238668438966E-2</v>
      </c>
      <c r="AA90" s="336">
        <f t="shared" si="135"/>
        <v>2.5002603606161484E-2</v>
      </c>
      <c r="AB90" s="336">
        <f t="shared" si="135"/>
        <v>2.4822171077584405E-2</v>
      </c>
      <c r="AC90" s="336">
        <f t="shared" si="135"/>
        <v>2.466653078041298E-2</v>
      </c>
      <c r="AD90" s="336">
        <f t="shared" si="135"/>
        <v>2.4525718649409212E-2</v>
      </c>
      <c r="AE90" s="336">
        <f t="shared" ref="AE90:AL90" si="136">AE43/AE$49</f>
        <v>2.4377147227730801E-2</v>
      </c>
      <c r="AF90" s="336">
        <f t="shared" si="136"/>
        <v>2.4233687047412595E-2</v>
      </c>
      <c r="AG90" s="336">
        <f t="shared" si="136"/>
        <v>2.4090207906774311E-2</v>
      </c>
      <c r="AH90" s="336">
        <f t="shared" si="136"/>
        <v>2.3931878412931571E-2</v>
      </c>
      <c r="AI90" s="336">
        <f t="shared" si="136"/>
        <v>2.3800466531837514E-2</v>
      </c>
      <c r="AJ90" s="336">
        <f t="shared" si="136"/>
        <v>2.3685095905412491E-2</v>
      </c>
      <c r="AK90" s="336">
        <f t="shared" si="136"/>
        <v>2.3583254710279663E-2</v>
      </c>
      <c r="AL90" s="336">
        <f t="shared" si="136"/>
        <v>2.3486725191322364E-2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0.11038814773633303</v>
      </c>
      <c r="N92" s="337">
        <f t="shared" si="137"/>
        <v>0.11255590059321594</v>
      </c>
      <c r="O92" s="337">
        <f t="shared" si="137"/>
        <v>0.11372142287531703</v>
      </c>
      <c r="P92" s="337">
        <f t="shared" si="137"/>
        <v>0.10728679037000251</v>
      </c>
      <c r="Q92" s="337">
        <f t="shared" si="137"/>
        <v>0.10974091349351096</v>
      </c>
      <c r="R92" s="337">
        <f t="shared" si="137"/>
        <v>0.10981483950966391</v>
      </c>
      <c r="S92" s="337">
        <f t="shared" si="137"/>
        <v>0.10629957097003195</v>
      </c>
      <c r="T92" s="337">
        <f t="shared" si="137"/>
        <v>0.10514488573689265</v>
      </c>
      <c r="U92" s="337">
        <f t="shared" si="137"/>
        <v>0.1034595780994043</v>
      </c>
      <c r="V92" s="337">
        <f t="shared" si="137"/>
        <v>0.10203878816079291</v>
      </c>
      <c r="W92" s="337">
        <f t="shared" si="137"/>
        <v>9.4627913680557549E-2</v>
      </c>
      <c r="X92" s="337">
        <f t="shared" si="137"/>
        <v>9.4419701985766033E-2</v>
      </c>
      <c r="Y92" s="337">
        <f t="shared" si="137"/>
        <v>9.401973519410825E-2</v>
      </c>
      <c r="Z92" s="337">
        <f t="shared" si="137"/>
        <v>9.3358121083959161E-2</v>
      </c>
      <c r="AA92" s="337">
        <f t="shared" si="137"/>
        <v>9.2705618607016357E-2</v>
      </c>
      <c r="AB92" s="337">
        <f t="shared" si="137"/>
        <v>9.202892344010602E-2</v>
      </c>
      <c r="AC92" s="337">
        <f t="shared" si="137"/>
        <v>9.1348091129712483E-2</v>
      </c>
      <c r="AD92" s="337">
        <f t="shared" si="137"/>
        <v>9.0686412788317544E-2</v>
      </c>
      <c r="AE92" s="337">
        <f t="shared" ref="AE92:AL92" si="138">AE45/AE$49</f>
        <v>9.0031227395731786E-2</v>
      </c>
      <c r="AF92" s="337">
        <f t="shared" si="138"/>
        <v>8.9397519020542951E-2</v>
      </c>
      <c r="AG92" s="337">
        <f t="shared" si="138"/>
        <v>8.8739923818177371E-2</v>
      </c>
      <c r="AH92" s="337">
        <f t="shared" si="138"/>
        <v>8.8094157462739214E-2</v>
      </c>
      <c r="AI92" s="337">
        <f t="shared" si="138"/>
        <v>8.745425166065704E-2</v>
      </c>
      <c r="AJ92" s="337">
        <f t="shared" si="138"/>
        <v>8.6855940021538652E-2</v>
      </c>
      <c r="AK92" s="337">
        <f t="shared" si="138"/>
        <v>8.6207725501923432E-2</v>
      </c>
      <c r="AL92" s="337">
        <f t="shared" si="138"/>
        <v>8.548774869490354E-2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1.2683980692433259E-2</v>
      </c>
      <c r="N93" s="336">
        <f t="shared" si="139"/>
        <v>1.2680558811163829E-2</v>
      </c>
      <c r="O93" s="336">
        <f t="shared" si="139"/>
        <v>1.2188511039598721E-2</v>
      </c>
      <c r="P93" s="336">
        <f t="shared" si="139"/>
        <v>1.1746994263932923E-2</v>
      </c>
      <c r="Q93" s="336">
        <f t="shared" si="139"/>
        <v>1.3097369889656001E-2</v>
      </c>
      <c r="R93" s="336">
        <f t="shared" si="139"/>
        <v>1.2404409632294307E-2</v>
      </c>
      <c r="S93" s="336">
        <f t="shared" si="139"/>
        <v>1.2606856547354954E-2</v>
      </c>
      <c r="T93" s="336">
        <f t="shared" si="139"/>
        <v>1.1746927540376184E-2</v>
      </c>
      <c r="U93" s="336">
        <f t="shared" si="139"/>
        <v>1.1238002154970781E-2</v>
      </c>
      <c r="V93" s="336">
        <f t="shared" si="139"/>
        <v>1.0678227285662029E-2</v>
      </c>
      <c r="W93" s="336">
        <f t="shared" si="139"/>
        <v>9.6583504427080261E-3</v>
      </c>
      <c r="X93" s="336">
        <f t="shared" si="139"/>
        <v>1.674063662614186E-2</v>
      </c>
      <c r="Y93" s="336">
        <f t="shared" si="139"/>
        <v>1.6925896693120147E-2</v>
      </c>
      <c r="Z93" s="336">
        <f t="shared" si="139"/>
        <v>1.7124190611405694E-2</v>
      </c>
      <c r="AA93" s="336">
        <f t="shared" si="139"/>
        <v>1.7311272518121583E-2</v>
      </c>
      <c r="AB93" s="336">
        <f t="shared" si="139"/>
        <v>1.7432527949315671E-2</v>
      </c>
      <c r="AC93" s="336">
        <f t="shared" si="139"/>
        <v>1.7507521730555496E-2</v>
      </c>
      <c r="AD93" s="336">
        <f t="shared" si="139"/>
        <v>1.7633412653332362E-2</v>
      </c>
      <c r="AE93" s="336">
        <f t="shared" ref="AE93:AL93" si="140">AE46/AE$49</f>
        <v>1.7813756811207372E-2</v>
      </c>
      <c r="AF93" s="336">
        <f t="shared" si="140"/>
        <v>1.800275693557149E-2</v>
      </c>
      <c r="AG93" s="336">
        <f t="shared" si="140"/>
        <v>1.817207888441728E-2</v>
      </c>
      <c r="AH93" s="336">
        <f t="shared" si="140"/>
        <v>1.8325776788433393E-2</v>
      </c>
      <c r="AI93" s="336">
        <f t="shared" si="140"/>
        <v>1.8477155099765611E-2</v>
      </c>
      <c r="AJ93" s="336">
        <f t="shared" si="140"/>
        <v>1.8624920100406568E-2</v>
      </c>
      <c r="AK93" s="336">
        <f t="shared" si="140"/>
        <v>1.8766365283667756E-2</v>
      </c>
      <c r="AL93" s="336">
        <f t="shared" si="140"/>
        <v>1.8915126750834132E-2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9.7704167043899767E-2</v>
      </c>
      <c r="N94" s="336">
        <f t="shared" si="141"/>
        <v>9.9875341782052096E-2</v>
      </c>
      <c r="O94" s="336">
        <f t="shared" si="141"/>
        <v>0.10153291183571832</v>
      </c>
      <c r="P94" s="336">
        <f t="shared" si="141"/>
        <v>9.5539796106069566E-2</v>
      </c>
      <c r="Q94" s="336">
        <f t="shared" si="141"/>
        <v>9.6643543603854964E-2</v>
      </c>
      <c r="R94" s="336">
        <f t="shared" si="141"/>
        <v>9.74104298773696E-2</v>
      </c>
      <c r="S94" s="336">
        <f t="shared" si="141"/>
        <v>9.3692714422677001E-2</v>
      </c>
      <c r="T94" s="336">
        <f t="shared" si="141"/>
        <v>9.3397958196516473E-2</v>
      </c>
      <c r="U94" s="336">
        <f t="shared" si="141"/>
        <v>9.2221575944433518E-2</v>
      </c>
      <c r="V94" s="336">
        <f t="shared" si="141"/>
        <v>9.1360560875130878E-2</v>
      </c>
      <c r="W94" s="336">
        <f t="shared" si="141"/>
        <v>8.4969563237849516E-2</v>
      </c>
      <c r="X94" s="336">
        <f t="shared" si="141"/>
        <v>7.7679065359624169E-2</v>
      </c>
      <c r="Y94" s="336">
        <f t="shared" si="141"/>
        <v>7.7093838500988096E-2</v>
      </c>
      <c r="Z94" s="336">
        <f t="shared" si="141"/>
        <v>7.623393047255346E-2</v>
      </c>
      <c r="AA94" s="336">
        <f t="shared" si="141"/>
        <v>7.5394346088894768E-2</v>
      </c>
      <c r="AB94" s="336">
        <f t="shared" si="141"/>
        <v>7.4596395490790349E-2</v>
      </c>
      <c r="AC94" s="336">
        <f t="shared" si="141"/>
        <v>7.384056939915698E-2</v>
      </c>
      <c r="AD94" s="336">
        <f t="shared" si="141"/>
        <v>7.3053000134985183E-2</v>
      </c>
      <c r="AE94" s="336">
        <f t="shared" ref="AE94:AL94" si="142">AE47/AE$49</f>
        <v>7.2217470584524407E-2</v>
      </c>
      <c r="AF94" s="336">
        <f t="shared" si="142"/>
        <v>7.1394762084971461E-2</v>
      </c>
      <c r="AG94" s="336">
        <f t="shared" si="142"/>
        <v>7.0567844933760102E-2</v>
      </c>
      <c r="AH94" s="336">
        <f t="shared" si="142"/>
        <v>6.976838067430581E-2</v>
      </c>
      <c r="AI94" s="336">
        <f t="shared" si="142"/>
        <v>6.8977096560891432E-2</v>
      </c>
      <c r="AJ94" s="336">
        <f t="shared" si="142"/>
        <v>6.8231019921132091E-2</v>
      </c>
      <c r="AK94" s="336">
        <f t="shared" si="142"/>
        <v>6.7441360218255683E-2</v>
      </c>
      <c r="AL94" s="336">
        <f t="shared" si="142"/>
        <v>6.6572621944069418E-2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Enterprise M3 LEP (including all of Surrey)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Enterprise M3 LEP (including all of Surrey)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Enterprise M3 LEP (including all of Surrey)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Enterprise M3 LEP (including all of Surrey)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Enterprise M3 LEP (including all of Surrey)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Enterprise M3 LEP (including all of Surrey)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Enterprise M3 LEP (including all of Surrey)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Enterprise M3 LEP (including all of Surrey)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Enterprise M3 LEP (including all of Surrey)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Enterprise M3 LEP (including all of Surrey)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Enterprise M3 LEP (including all of Surrey)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Enterprise M3 LEP (including all of Surrey)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Enterprise M3 LEP (including all of Surrey)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9.2163449962044695</v>
      </c>
      <c r="Y4" s="11">
        <f>'Occ T1'!D8-'Occ T1'!C8</f>
        <v>3.2537856766509776E-2</v>
      </c>
      <c r="Z4" s="11">
        <f>'Occ T1'!E8-'Occ T1'!D8</f>
        <v>-3.6442687790493693</v>
      </c>
      <c r="AA4" s="11">
        <f>'Occ T1'!F8-'Occ T1'!E8</f>
        <v>7.9686338704988913</v>
      </c>
      <c r="AB4" s="11">
        <f>'Occ T1'!D8-'Occ T1'!B8</f>
        <v>9.2488828529709792</v>
      </c>
      <c r="AC4" s="11">
        <f>'Occ T1'!F8-'Occ T1'!D8</f>
        <v>4.324365091449522</v>
      </c>
    </row>
    <row r="5" spans="1:29" x14ac:dyDescent="0.2">
      <c r="W5" s="10" t="str">
        <f>name!E5</f>
        <v>Professional occupations</v>
      </c>
      <c r="X5" s="11">
        <f>'Occ T1'!C9-'Occ T1'!B9</f>
        <v>19.771540921978328</v>
      </c>
      <c r="Y5" s="11">
        <f>'Occ T1'!D9-'Occ T1'!C9</f>
        <v>3.8516568860251823</v>
      </c>
      <c r="Z5" s="11">
        <f>'Occ T1'!E9-'Occ T1'!D9</f>
        <v>13.132631980222015</v>
      </c>
      <c r="AA5" s="11">
        <f>'Occ T1'!F9-'Occ T1'!E9</f>
        <v>16.687303121484263</v>
      </c>
      <c r="AB5" s="11">
        <f>'Occ T1'!D9-'Occ T1'!B9</f>
        <v>23.623197808003511</v>
      </c>
      <c r="AC5" s="11">
        <f>'Occ T1'!F9-'Occ T1'!D9</f>
        <v>29.819935101706278</v>
      </c>
    </row>
    <row r="6" spans="1:29" x14ac:dyDescent="0.2">
      <c r="W6" s="10" t="str">
        <f>name!E6</f>
        <v>Associate professional occupations</v>
      </c>
      <c r="X6" s="11">
        <f>'Occ T1'!C10-'Occ T1'!B10</f>
        <v>3.9878559745872337</v>
      </c>
      <c r="Y6" s="11">
        <f>'Occ T1'!D10-'Occ T1'!C10</f>
        <v>2.6772646392589081</v>
      </c>
      <c r="Z6" s="11">
        <f>'Occ T1'!E10-'Occ T1'!D10</f>
        <v>4.5722145889879755</v>
      </c>
      <c r="AA6" s="11">
        <f>'Occ T1'!F10-'Occ T1'!E10</f>
        <v>8.0059492533826813</v>
      </c>
      <c r="AB6" s="11">
        <f>'Occ T1'!D10-'Occ T1'!B10</f>
        <v>6.6651206138461419</v>
      </c>
      <c r="AC6" s="11">
        <f>'Occ T1'!F10-'Occ T1'!D10</f>
        <v>12.578163842370657</v>
      </c>
    </row>
    <row r="7" spans="1:29" x14ac:dyDescent="0.2">
      <c r="W7" s="10" t="str">
        <f>name!E7</f>
        <v>Administrative and secretarial occupations</v>
      </c>
      <c r="X7" s="11">
        <f>'Occ T1'!C11-'Occ T1'!B11</f>
        <v>-3.6171590573980978</v>
      </c>
      <c r="Y7" s="11">
        <f>'Occ T1'!D11-'Occ T1'!C11</f>
        <v>-2.6546119717565375E-2</v>
      </c>
      <c r="Z7" s="11">
        <f>'Occ T1'!E11-'Occ T1'!D11</f>
        <v>-0.38927388352851722</v>
      </c>
      <c r="AA7" s="11">
        <f>'Occ T1'!F11-'Occ T1'!E11</f>
        <v>-6.1634886607989046</v>
      </c>
      <c r="AB7" s="11">
        <f>'Occ T1'!D11-'Occ T1'!B11</f>
        <v>-3.6437051771156632</v>
      </c>
      <c r="AC7" s="11">
        <f>'Occ T1'!F11-'Occ T1'!D11</f>
        <v>-6.5527625443274218</v>
      </c>
    </row>
    <row r="8" spans="1:29" x14ac:dyDescent="0.2">
      <c r="W8" s="10" t="str">
        <f>name!E8</f>
        <v>Skilled trades occupations</v>
      </c>
      <c r="X8" s="11">
        <f>'Occ T1'!C12-'Occ T1'!B12</f>
        <v>-0.14732556139931319</v>
      </c>
      <c r="Y8" s="11">
        <f>'Occ T1'!D12-'Occ T1'!C12</f>
        <v>-6.702913204913564</v>
      </c>
      <c r="Z8" s="11">
        <f>'Occ T1'!E12-'Occ T1'!D12</f>
        <v>2.6070366294784009</v>
      </c>
      <c r="AA8" s="11">
        <f>'Occ T1'!F12-'Occ T1'!E12</f>
        <v>1.5414224230916318E-2</v>
      </c>
      <c r="AB8" s="11">
        <f>'Occ T1'!D12-'Occ T1'!B12</f>
        <v>-6.8502387663128772</v>
      </c>
      <c r="AC8" s="11">
        <f>'Occ T1'!F12-'Occ T1'!D12</f>
        <v>2.6224508537093172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4.9337848693929232</v>
      </c>
      <c r="Y9" s="11">
        <f>'Occ T1'!D13-'Occ T1'!C13</f>
        <v>-3.7285514002080618</v>
      </c>
      <c r="Z9" s="11">
        <f>'Occ T1'!E13-'Occ T1'!D13</f>
        <v>0.95288449055870217</v>
      </c>
      <c r="AA9" s="11">
        <f>'Occ T1'!F13-'Occ T1'!E13</f>
        <v>3.2372901769171989</v>
      </c>
      <c r="AB9" s="11">
        <f>'Occ T1'!D13-'Occ T1'!B13</f>
        <v>1.2052334691848614</v>
      </c>
      <c r="AC9" s="11">
        <f>'Occ T1'!F13-'Occ T1'!D13</f>
        <v>4.1901746674759011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-2.329507578555436</v>
      </c>
      <c r="Y10" s="11">
        <f>'Occ T1'!D14-'Occ T1'!C14</f>
        <v>-0.37114890354180119</v>
      </c>
      <c r="Z10" s="11">
        <f>'Occ T1'!E14-'Occ T1'!D14</f>
        <v>0.96445556757438311</v>
      </c>
      <c r="AA10" s="11">
        <f>'Occ T1'!F14-'Occ T1'!E14</f>
        <v>0.22207362012468934</v>
      </c>
      <c r="AB10" s="11">
        <f>'Occ T1'!D14-'Occ T1'!B14</f>
        <v>-2.7006564820972372</v>
      </c>
      <c r="AC10" s="11">
        <f>'Occ T1'!F14-'Occ T1'!D14</f>
        <v>1.1865291876990725</v>
      </c>
    </row>
    <row r="11" spans="1:29" x14ac:dyDescent="0.2">
      <c r="W11" s="10" t="str">
        <f>name!E11</f>
        <v>Process, plant and machine operatives</v>
      </c>
      <c r="X11" s="11">
        <f>'Occ T1'!C15-'Occ T1'!B15</f>
        <v>1.8824355968196116</v>
      </c>
      <c r="Y11" s="11">
        <f>'Occ T1'!D15-'Occ T1'!C15</f>
        <v>-4.4175844762800907</v>
      </c>
      <c r="Z11" s="11">
        <f>'Occ T1'!E15-'Occ T1'!D15</f>
        <v>1.0392318446237852</v>
      </c>
      <c r="AA11" s="11">
        <f>'Occ T1'!F15-'Occ T1'!E15</f>
        <v>-0.60569858015188771</v>
      </c>
      <c r="AB11" s="11">
        <f>'Occ T1'!D15-'Occ T1'!B15</f>
        <v>-2.5351488794604791</v>
      </c>
      <c r="AC11" s="11">
        <f>'Occ T1'!F15-'Occ T1'!D15</f>
        <v>0.43353326447189744</v>
      </c>
    </row>
    <row r="12" spans="1:29" x14ac:dyDescent="0.2">
      <c r="W12" s="10" t="str">
        <f>name!E12</f>
        <v>Elementary occupations</v>
      </c>
      <c r="X12" s="11">
        <f>'Occ T1'!C16-'Occ T1'!B16</f>
        <v>-1.8489701616296941</v>
      </c>
      <c r="Y12" s="11">
        <f>'Occ T1'!D16-'Occ T1'!C16</f>
        <v>-6.5357152773900609</v>
      </c>
      <c r="Z12" s="11">
        <f>'Occ T1'!E16-'Occ T1'!D16</f>
        <v>2.5087561132735914E-2</v>
      </c>
      <c r="AA12" s="11">
        <f>'Occ T1'!F16-'Occ T1'!E16</f>
        <v>-2.2014770256878151</v>
      </c>
      <c r="AB12" s="11">
        <f>'Occ T1'!D16-'Occ T1'!B16</f>
        <v>-8.3846854390197549</v>
      </c>
      <c r="AC12" s="11">
        <f>'Occ T1'!F16-'Occ T1'!D16</f>
        <v>-2.1763894645550792</v>
      </c>
    </row>
    <row r="14" spans="1:29" x14ac:dyDescent="0.2">
      <c r="W14" s="10" t="str">
        <f>name!E3</f>
        <v>All occupations</v>
      </c>
      <c r="X14" s="11">
        <f>'Occ T1'!C18-'Occ T1'!B18</f>
        <v>31.84900000000016</v>
      </c>
      <c r="Y14" s="11">
        <f>'Occ T1'!D18-'Occ T1'!C18</f>
        <v>-15.221000000000686</v>
      </c>
      <c r="Z14" s="11">
        <f>'Occ T1'!E18-'Occ T1'!D18</f>
        <v>19.260000000000332</v>
      </c>
      <c r="AA14" s="11">
        <f>'Occ T1'!F18-'Occ T1'!E18</f>
        <v>27.16599999999994</v>
      </c>
      <c r="AB14" s="11">
        <f>'Occ T1'!D18-'Occ T1'!B18</f>
        <v>16.627999999999474</v>
      </c>
      <c r="AC14" s="11">
        <f>'Occ T1'!F18-'Occ T1'!D18</f>
        <v>46.426000000000272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Enterprise M3 LEP (including all of Surrey)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4.324365091449522</v>
      </c>
      <c r="O3" s="11">
        <f>'Occ T1'!AB64</f>
        <v>4.4092884330702162</v>
      </c>
      <c r="P3" s="11">
        <f>'Occ T1'!Q64</f>
        <v>-8.492334162078663E-2</v>
      </c>
    </row>
    <row r="4" spans="1:16" x14ac:dyDescent="0.2">
      <c r="M4" s="10" t="str">
        <f>name!E5</f>
        <v>Professional occupations</v>
      </c>
      <c r="N4" s="11">
        <f>'Occ T1'!F65</f>
        <v>29.819935101706278</v>
      </c>
      <c r="O4" s="11">
        <f>'Occ T1'!AB65</f>
        <v>11.984086390640215</v>
      </c>
      <c r="P4" s="11">
        <f>'Occ T1'!Q65</f>
        <v>17.835848711066063</v>
      </c>
    </row>
    <row r="5" spans="1:16" x14ac:dyDescent="0.2">
      <c r="M5" s="10" t="str">
        <f>name!E6</f>
        <v>Associate professional occupations</v>
      </c>
      <c r="N5" s="11">
        <f>'Occ T1'!F66</f>
        <v>12.578163842370657</v>
      </c>
      <c r="O5" s="11">
        <f>'Occ T1'!AB66</f>
        <v>12.189847943091195</v>
      </c>
      <c r="P5" s="11">
        <f>'Occ T1'!Q66</f>
        <v>0.38831589927933408</v>
      </c>
    </row>
    <row r="6" spans="1:16" x14ac:dyDescent="0.2">
      <c r="M6" s="10" t="str">
        <f>name!E7</f>
        <v>Administrative and secretarial occupations</v>
      </c>
      <c r="N6" s="11">
        <f>'Occ T1'!F67</f>
        <v>-6.5527625443274218</v>
      </c>
      <c r="O6" s="11">
        <f>'Occ T1'!AB67</f>
        <v>-8.2421782281255105</v>
      </c>
      <c r="P6" s="11">
        <f>'Occ T1'!Q67</f>
        <v>1.6894156837980479</v>
      </c>
    </row>
    <row r="7" spans="1:16" x14ac:dyDescent="0.2">
      <c r="M7" s="10" t="str">
        <f>name!E8</f>
        <v>Skilled trades occupations</v>
      </c>
      <c r="N7" s="11">
        <f>'Occ T1'!F68</f>
        <v>2.6224508537093172</v>
      </c>
      <c r="O7" s="11">
        <f>'Occ T1'!AB68</f>
        <v>2.4573053113156824</v>
      </c>
      <c r="P7" s="11">
        <f>'Occ T1'!Q68</f>
        <v>0.16514554239361701</v>
      </c>
    </row>
    <row r="8" spans="1:16" x14ac:dyDescent="0.2">
      <c r="M8" s="10" t="str">
        <f>name!E9</f>
        <v>Caring, leisure and other service occupations</v>
      </c>
      <c r="N8" s="11">
        <f>'Occ T1'!F69</f>
        <v>4.1901746674759011</v>
      </c>
      <c r="O8" s="11">
        <f>'Occ T1'!AB69</f>
        <v>0.36422067788100776</v>
      </c>
      <c r="P8" s="11">
        <f>'Occ T1'!Q69</f>
        <v>3.8259539895948986</v>
      </c>
    </row>
    <row r="9" spans="1:16" x14ac:dyDescent="0.2">
      <c r="M9" s="10" t="str">
        <f>name!E10</f>
        <v>Sales and customer service occupations</v>
      </c>
      <c r="N9" s="11">
        <f>'Occ T1'!F70</f>
        <v>1.1865291876990725</v>
      </c>
      <c r="O9" s="11">
        <f>'Occ T1'!AB70</f>
        <v>-0.72025608907702221</v>
      </c>
      <c r="P9" s="11">
        <f>'Occ T1'!Q70</f>
        <v>1.9067852767760236</v>
      </c>
    </row>
    <row r="10" spans="1:16" x14ac:dyDescent="0.2">
      <c r="M10" s="10" t="str">
        <f>name!E11</f>
        <v>Process, plant and machine operatives</v>
      </c>
      <c r="N10" s="11">
        <f>'Occ T1'!F71</f>
        <v>0.43353326447189744</v>
      </c>
      <c r="O10" s="11">
        <f>'Occ T1'!AB71</f>
        <v>0.94071604924639773</v>
      </c>
      <c r="P10" s="11">
        <f>'Occ T1'!Q71</f>
        <v>-0.50718278477451406</v>
      </c>
    </row>
    <row r="11" spans="1:16" x14ac:dyDescent="0.2">
      <c r="M11" s="10" t="str">
        <f>name!E12</f>
        <v>Elementary occupations</v>
      </c>
      <c r="N11" s="11">
        <f>'Occ T1'!F72</f>
        <v>-2.1763894645550792</v>
      </c>
      <c r="O11" s="11">
        <f>'Occ T1'!AB72</f>
        <v>-1.9350230862477495</v>
      </c>
      <c r="P11" s="11">
        <f>'Occ T1'!Q72</f>
        <v>-0.24136637830736163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46.426000000000272</v>
      </c>
      <c r="O13" s="11">
        <f>'Occ T1'!AB74</f>
        <v>21.448007401794541</v>
      </c>
      <c r="P13" s="11">
        <f>'Occ T1'!Q74</f>
        <v>24.977992598205276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Enterprise M3 LEP (including all of Surrey)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2.0813119325634055</v>
      </c>
      <c r="O3" s="11">
        <f>'Occ T5'!H44</f>
        <v>2.8025273450956689</v>
      </c>
      <c r="P3" s="11">
        <f>'Occ T5'!G44</f>
        <v>-0.55947418620958445</v>
      </c>
    </row>
    <row r="4" spans="1:16" x14ac:dyDescent="0.2">
      <c r="M4" s="10" t="str">
        <f>name!E5</f>
        <v>Professional occupations</v>
      </c>
      <c r="N4" s="11">
        <f>'Occ T5'!I45</f>
        <v>0.50361628486078303</v>
      </c>
      <c r="O4" s="11">
        <f>'Occ T5'!H45</f>
        <v>5.2916076056203494</v>
      </c>
      <c r="P4" s="11">
        <f>'Occ T5'!G45</f>
        <v>24.024711211225053</v>
      </c>
    </row>
    <row r="5" spans="1:16" x14ac:dyDescent="0.2">
      <c r="M5" s="10" t="str">
        <f>name!E6</f>
        <v>Associate professional occupations</v>
      </c>
      <c r="N5" s="11">
        <f>'Occ T5'!I46</f>
        <v>1.5600713419238197</v>
      </c>
      <c r="O5" s="11">
        <f>'Occ T5'!H46</f>
        <v>3.8128342226440388</v>
      </c>
      <c r="P5" s="11">
        <f>'Occ T5'!G46</f>
        <v>7.2052582778027627</v>
      </c>
    </row>
    <row r="6" spans="1:16" x14ac:dyDescent="0.2">
      <c r="M6" s="10" t="str">
        <f>name!E7</f>
        <v>Administrative and secretarial occupations</v>
      </c>
      <c r="N6" s="11">
        <f>'Occ T5'!I47</f>
        <v>0.21651234456514912</v>
      </c>
      <c r="O6" s="11">
        <f>'Occ T5'!H47</f>
        <v>-4.1736453138654213</v>
      </c>
      <c r="P6" s="11">
        <f>'Occ T5'!G47</f>
        <v>-2.5956295750272389</v>
      </c>
    </row>
    <row r="7" spans="1:16" x14ac:dyDescent="0.2">
      <c r="M7" s="10" t="str">
        <f>name!E8</f>
        <v>Skilled trades occupations</v>
      </c>
      <c r="N7" s="11">
        <f>'Occ T5'!I48</f>
        <v>3.7730150228007489</v>
      </c>
      <c r="O7" s="11">
        <f>'Occ T5'!H48</f>
        <v>1.9210405844822649</v>
      </c>
      <c r="P7" s="11">
        <f>'Occ T5'!G48</f>
        <v>-3.0716047535737019</v>
      </c>
    </row>
    <row r="8" spans="1:16" x14ac:dyDescent="0.2">
      <c r="M8" s="10" t="str">
        <f>name!E9</f>
        <v>Caring, leisure and other service occupations</v>
      </c>
      <c r="N8" s="11">
        <f>'Occ T5'!I49</f>
        <v>1.0610058655243915</v>
      </c>
      <c r="O8" s="11">
        <f>'Occ T5'!H49</f>
        <v>-0.4582633799616076</v>
      </c>
      <c r="P8" s="11">
        <f>'Occ T5'!G49</f>
        <v>3.5874321819131652</v>
      </c>
    </row>
    <row r="9" spans="1:16" x14ac:dyDescent="0.2">
      <c r="M9" s="10" t="str">
        <f>name!E10</f>
        <v>Sales and customer service occupations</v>
      </c>
      <c r="N9" s="11">
        <f>'Occ T5'!I50</f>
        <v>-0.31075776250073828</v>
      </c>
      <c r="O9" s="11">
        <f>'Occ T5'!H50</f>
        <v>1.2832936973496913</v>
      </c>
      <c r="P9" s="11">
        <f>'Occ T5'!G50</f>
        <v>0.21399325285005943</v>
      </c>
    </row>
    <row r="10" spans="1:16" x14ac:dyDescent="0.2">
      <c r="M10" s="10" t="str">
        <f>name!E11</f>
        <v>Process, plant and machine operatives</v>
      </c>
      <c r="N10" s="11">
        <f>'Occ T5'!I51</f>
        <v>1.1500229797069998</v>
      </c>
      <c r="O10" s="11">
        <f>'Occ T5'!H51</f>
        <v>1.4002290253251219</v>
      </c>
      <c r="P10" s="11">
        <f>'Occ T5'!G51</f>
        <v>-2.1167187405602323</v>
      </c>
    </row>
    <row r="11" spans="1:16" x14ac:dyDescent="0.2">
      <c r="M11" s="10" t="str">
        <f>name!E12</f>
        <v>Elementary occupations</v>
      </c>
      <c r="N11" s="11">
        <f>'Occ T5'!I52</f>
        <v>1.1858003774457271</v>
      </c>
      <c r="O11" s="11">
        <f>'Occ T5'!H52</f>
        <v>-4.5574617639839019</v>
      </c>
      <c r="P11" s="11">
        <f>'Occ T5'!G52</f>
        <v>1.195271921983025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11.220598386890288</v>
      </c>
      <c r="O13" s="11">
        <f>'Occ T5'!H54</f>
        <v>7.322162022706209</v>
      </c>
      <c r="P13" s="11">
        <f>'Occ T5'!G54</f>
        <v>27.883239590403321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0.55518420510917377</v>
      </c>
      <c r="O18" s="11">
        <f>'Occ T5'!AN44</f>
        <v>2.5665603432456265</v>
      </c>
      <c r="P18" s="11">
        <f>'Occ T5'!AM44</f>
        <v>1.2875438847154292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1.2004695204122484</v>
      </c>
      <c r="O19" s="11">
        <f>'Occ T5'!AN45</f>
        <v>2.1082484650501243</v>
      </c>
      <c r="P19" s="11">
        <f>'Occ T5'!AM45</f>
        <v>8.675368405177835</v>
      </c>
    </row>
    <row r="20" spans="13:16" x14ac:dyDescent="0.2">
      <c r="M20" s="10" t="str">
        <f t="shared" si="0"/>
        <v>Associate professional occupations</v>
      </c>
      <c r="N20" s="11">
        <f>'Occ T5'!AO46</f>
        <v>0.68745023897520596</v>
      </c>
      <c r="O20" s="11">
        <f>'Occ T5'!AN46</f>
        <v>3.4276252042254303</v>
      </c>
      <c r="P20" s="11">
        <f>'Occ T5'!AM46</f>
        <v>8.0747724998906243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-0.1242488933289434</v>
      </c>
      <c r="O21" s="11">
        <f>'Occ T5'!AN47</f>
        <v>-3.6314712226348789</v>
      </c>
      <c r="P21" s="11">
        <f>'Occ T5'!AM47</f>
        <v>-4.4864581121617171</v>
      </c>
    </row>
    <row r="22" spans="13:16" x14ac:dyDescent="0.2">
      <c r="M22" s="10" t="str">
        <f t="shared" si="0"/>
        <v>Skilled trades occupations</v>
      </c>
      <c r="N22" s="11">
        <f>'Occ T5'!AO48</f>
        <v>0.75357283732605884</v>
      </c>
      <c r="O22" s="11">
        <f>'Occ T5'!AN48</f>
        <v>0.81999993444961827</v>
      </c>
      <c r="P22" s="11">
        <f>'Occ T5'!AM48</f>
        <v>0.88373253954001285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0.64347770786319103</v>
      </c>
      <c r="O23" s="11">
        <f>'Occ T5'!AN49</f>
        <v>-2.1208345400492092</v>
      </c>
      <c r="P23" s="11">
        <f>'Occ T5'!AM49</f>
        <v>1.8415775100670473</v>
      </c>
    </row>
    <row r="24" spans="13:16" x14ac:dyDescent="0.2">
      <c r="M24" s="10" t="str">
        <f t="shared" si="0"/>
        <v>Sales and customer service occupations</v>
      </c>
      <c r="N24" s="11">
        <f>'Occ T5'!AO50</f>
        <v>-0.27176232676761547</v>
      </c>
      <c r="O24" s="11">
        <f>'Occ T5'!AN50</f>
        <v>0.1178523603477899</v>
      </c>
      <c r="P24" s="11">
        <f>'Occ T5'!AM50</f>
        <v>-0.56634612265720907</v>
      </c>
    </row>
    <row r="25" spans="13:16" x14ac:dyDescent="0.2">
      <c r="M25" s="10" t="str">
        <f t="shared" si="0"/>
        <v>Process, plant and machine operatives</v>
      </c>
      <c r="N25" s="11">
        <f>'Occ T5'!AO51</f>
        <v>0.12337651097882341</v>
      </c>
      <c r="O25" s="11">
        <f>'Occ T5'!AN51</f>
        <v>0.76667683369321971</v>
      </c>
      <c r="P25" s="11">
        <f>'Occ T5'!AM51</f>
        <v>5.0662704574355955E-2</v>
      </c>
    </row>
    <row r="26" spans="13:16" x14ac:dyDescent="0.2">
      <c r="M26" s="10" t="str">
        <f t="shared" si="0"/>
        <v>Elementary occupations</v>
      </c>
      <c r="N26" s="11">
        <f>'Occ T5'!AO52</f>
        <v>0.47625555762546434</v>
      </c>
      <c r="O26" s="11">
        <f>'Occ T5'!AN52</f>
        <v>-3.3124161934086516</v>
      </c>
      <c r="P26" s="11">
        <f>'Occ T5'!AM52</f>
        <v>0.90113754953547787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4.0437753581936136</v>
      </c>
      <c r="O28" s="11">
        <f>'Occ T5'!AN54</f>
        <v>0.74224118491906665</v>
      </c>
      <c r="P28" s="11">
        <f>'Occ T5'!AM54</f>
        <v>16.661990858681889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1.5261277274542362</v>
      </c>
      <c r="O33" s="11">
        <f>'Occ T5'!X44</f>
        <v>0.23596700185003439</v>
      </c>
      <c r="P33" s="11">
        <f>'Occ T5'!W44</f>
        <v>-1.8470180709250599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-0.69685323555147605</v>
      </c>
      <c r="O34" s="11">
        <f>'Occ T5'!X45</f>
        <v>3.1833591405702268</v>
      </c>
      <c r="P34" s="11">
        <f>'Occ T5'!W45</f>
        <v>15.349342806047218</v>
      </c>
    </row>
    <row r="35" spans="1:16" x14ac:dyDescent="0.2">
      <c r="M35" s="10" t="str">
        <f t="shared" si="1"/>
        <v>Associate professional occupations</v>
      </c>
      <c r="N35" s="11">
        <f>'Occ T5'!Y46</f>
        <v>0.87262110294860129</v>
      </c>
      <c r="O35" s="11">
        <f>'Occ T5'!X46</f>
        <v>0.38520901841860766</v>
      </c>
      <c r="P35" s="11">
        <f>'Occ T5'!W46</f>
        <v>-0.86951422208787932</v>
      </c>
    </row>
    <row r="36" spans="1:16" x14ac:dyDescent="0.2">
      <c r="M36" s="10" t="str">
        <f t="shared" si="1"/>
        <v>Administrative and secretarial occupations</v>
      </c>
      <c r="N36" s="11">
        <f>'Occ T5'!Y47</f>
        <v>0.34076123789409529</v>
      </c>
      <c r="O36" s="11">
        <f>'Occ T5'!X47</f>
        <v>-0.54217409123055438</v>
      </c>
      <c r="P36" s="11">
        <f>'Occ T5'!W47</f>
        <v>1.89082853713448</v>
      </c>
    </row>
    <row r="37" spans="1:16" x14ac:dyDescent="0.2">
      <c r="M37" s="10" t="str">
        <f t="shared" si="1"/>
        <v>Skilled trades occupations</v>
      </c>
      <c r="N37" s="11">
        <f>'Occ T5'!Y48</f>
        <v>3.019442185474702</v>
      </c>
      <c r="O37" s="11">
        <f>'Occ T5'!X48</f>
        <v>1.1010406500326457</v>
      </c>
      <c r="P37" s="11">
        <f>'Occ T5'!W48</f>
        <v>-3.9553372931137361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0.41752815766120122</v>
      </c>
      <c r="O38" s="11">
        <f>'Occ T5'!X49</f>
        <v>1.6625711600876052</v>
      </c>
      <c r="P38" s="11">
        <f>'Occ T5'!W49</f>
        <v>1.7458546718461108</v>
      </c>
    </row>
    <row r="39" spans="1:16" x14ac:dyDescent="0.2">
      <c r="M39" s="10" t="str">
        <f t="shared" si="1"/>
        <v>Sales and customer service occupations</v>
      </c>
      <c r="N39" s="11">
        <f>'Occ T5'!Y50</f>
        <v>-3.8995435733123474E-2</v>
      </c>
      <c r="O39" s="11">
        <f>'Occ T5'!X50</f>
        <v>1.1654413370018819</v>
      </c>
      <c r="P39" s="11">
        <f>'Occ T5'!W50</f>
        <v>0.78033937550726407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Enterprise M3 LEP (including all of Surrey)</v>
      </c>
      <c r="M40" s="10" t="str">
        <f t="shared" si="1"/>
        <v>Process, plant and machine operatives</v>
      </c>
      <c r="N40" s="11">
        <f>'Occ T5'!Y51</f>
        <v>1.0266464687281722</v>
      </c>
      <c r="O40" s="11">
        <f>'Occ T5'!X51</f>
        <v>0.63355219163190135</v>
      </c>
      <c r="P40" s="11">
        <f>'Occ T5'!W51</f>
        <v>-2.1673814451345823</v>
      </c>
    </row>
    <row r="41" spans="1:16" x14ac:dyDescent="0.2">
      <c r="M41" s="10" t="str">
        <f t="shared" si="1"/>
        <v>Elementary occupations</v>
      </c>
      <c r="N41" s="11">
        <f>'Occ T5'!Y52</f>
        <v>0.70954481982026119</v>
      </c>
      <c r="O41" s="11">
        <f>'Occ T5'!X52</f>
        <v>-1.2450455705752042</v>
      </c>
      <c r="P41" s="11">
        <f>'Occ T5'!W52</f>
        <v>0.2941343724475427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7.1768230286966599</v>
      </c>
      <c r="O43" s="11">
        <f>'Occ T5'!X54</f>
        <v>6.5799208377871352</v>
      </c>
      <c r="P43" s="11">
        <f>'Occ T5'!W54</f>
        <v>11.221248731721403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Enterprise M3 LEP (including all of Surrey)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Enterprise M3 LEP (including all of Surrey), Enterprise M3 LEP (including all of Surrey)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9.260548102014841</v>
      </c>
      <c r="C5" s="11">
        <f>HLOOKUP(C$3,'Qual F1'!$M$4:$BW$14,11,FALSE)</f>
        <v>11.698067499309946</v>
      </c>
      <c r="D5" s="11">
        <f>HLOOKUP(D$3,'Qual F1'!$M$4:$BW$14,11,FALSE)</f>
        <v>12.589830729599404</v>
      </c>
      <c r="E5" s="11">
        <f>HLOOKUP(E$3,'Qual F1'!$M$4:$BW$14,11,FALSE)</f>
        <v>14.506727060568842</v>
      </c>
      <c r="F5" s="11">
        <f>HLOOKUP(F$3,'Qual F1'!$M$4:$BW$14,11,FALSE)</f>
        <v>18.347931016177348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65.810449577066009</v>
      </c>
      <c r="C6" s="11">
        <f>HLOOKUP(C$3,'Qual F1'!$M$4:$BW$14,10,FALSE)</f>
        <v>83.747962203200245</v>
      </c>
      <c r="D6" s="11">
        <f>HLOOKUP(D$3,'Qual F1'!$M$4:$BW$14,10,FALSE)</f>
        <v>89.814447945630747</v>
      </c>
      <c r="E6" s="11">
        <f>HLOOKUP(E$3,'Qual F1'!$M$4:$BW$14,10,FALSE)</f>
        <v>104.11505336774947</v>
      </c>
      <c r="F6" s="11">
        <f>HLOOKUP(F$3,'Qual F1'!$M$4:$BW$14,10,FALSE)</f>
        <v>132.23508964537712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140.04584462322032</v>
      </c>
      <c r="C7" s="11">
        <f>HLOOKUP(C$3,'Qual F1'!$M$4:$BW$14,9,FALSE)</f>
        <v>157.78810138836198</v>
      </c>
      <c r="D7" s="11">
        <f>HLOOKUP(D$3,'Qual F1'!$M$4:$BW$14,9,FALSE)</f>
        <v>155.73802959488361</v>
      </c>
      <c r="E7" s="11">
        <f>HLOOKUP(E$3,'Qual F1'!$M$4:$BW$14,9,FALSE)</f>
        <v>166.51856667907327</v>
      </c>
      <c r="F7" s="11">
        <f>HLOOKUP(F$3,'Qual F1'!$M$4:$BW$14,9,FALSE)</f>
        <v>189.78340346405301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38.130943631310188</v>
      </c>
      <c r="C8" s="11">
        <f>HLOOKUP(C$3,'Qual F1'!$M$4:$BW$14,8,FALSE)</f>
        <v>40.997057426057019</v>
      </c>
      <c r="D8" s="11">
        <f>HLOOKUP(D$3,'Qual F1'!$M$4:$BW$14,8,FALSE)</f>
        <v>40.537135517806355</v>
      </c>
      <c r="E8" s="11">
        <f>HLOOKUP(E$3,'Qual F1'!$M$4:$BW$14,8,FALSE)</f>
        <v>40.625190725727109</v>
      </c>
      <c r="F8" s="11">
        <f>HLOOKUP(F$3,'Qual F1'!$M$4:$BW$14,8,FALSE)</f>
        <v>45.048710741197993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37.573435100916363</v>
      </c>
      <c r="C9" s="11">
        <f>HLOOKUP(C$3,'Qual F1'!$M$4:$BW$14,7,FALSE)</f>
        <v>41.732638100613485</v>
      </c>
      <c r="D9" s="11">
        <f>HLOOKUP(D$3,'Qual F1'!$M$4:$BW$14,7,FALSE)</f>
        <v>41.597170439345021</v>
      </c>
      <c r="E9" s="11">
        <f>HLOOKUP(E$3,'Qual F1'!$M$4:$BW$14,7,FALSE)</f>
        <v>42.872405406945084</v>
      </c>
      <c r="F9" s="11">
        <f>HLOOKUP(F$3,'Qual F1'!$M$4:$BW$14,7,FALSE)</f>
        <v>48.712757369052021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130.77599716290791</v>
      </c>
      <c r="C10" s="11">
        <f>HLOOKUP(C$3,'Qual F1'!$M$4:$BW$14,6,FALSE)</f>
        <v>127.01364455606517</v>
      </c>
      <c r="D10" s="11">
        <f>HLOOKUP(D$3,'Qual F1'!$M$4:$BW$14,6,FALSE)</f>
        <v>131.73000326718343</v>
      </c>
      <c r="E10" s="11">
        <f>HLOOKUP(E$3,'Qual F1'!$M$4:$BW$14,6,FALSE)</f>
        <v>129.2362130717174</v>
      </c>
      <c r="F10" s="11">
        <f>HLOOKUP(F$3,'Qual F1'!$M$4:$BW$14,6,FALSE)</f>
        <v>128.59190025524939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125.16065528054561</v>
      </c>
      <c r="C11" s="11">
        <f>HLOOKUP(C$3,'Qual F1'!$M$4:$BW$14,5,FALSE)</f>
        <v>123.42532227547184</v>
      </c>
      <c r="D11" s="11">
        <f>HLOOKUP(D$3,'Qual F1'!$M$4:$BW$14,5,FALSE)</f>
        <v>112.54926706557903</v>
      </c>
      <c r="E11" s="11">
        <f>HLOOKUP(E$3,'Qual F1'!$M$4:$BW$14,5,FALSE)</f>
        <v>110.1798642101103</v>
      </c>
      <c r="F11" s="11">
        <f>HLOOKUP(F$3,'Qual F1'!$M$4:$BW$14,5,FALSE)</f>
        <v>93.107488341007752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85.107492752129843</v>
      </c>
      <c r="C12" s="11">
        <f>HLOOKUP(C$3,'Qual F1'!$M$4:$BW$14,4,FALSE)</f>
        <v>77.043480511488781</v>
      </c>
      <c r="D12" s="11">
        <f>HLOOKUP(D$3,'Qual F1'!$M$4:$BW$14,4,FALSE)</f>
        <v>66.71862168693319</v>
      </c>
      <c r="E12" s="11">
        <f>HLOOKUP(E$3,'Qual F1'!$M$4:$BW$14,4,FALSE)</f>
        <v>63.154479414117297</v>
      </c>
      <c r="F12" s="11">
        <f>HLOOKUP(F$3,'Qual F1'!$M$4:$BW$14,4,FALSE)</f>
        <v>43.275872154672591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23.840633769888978</v>
      </c>
      <c r="C13" s="11">
        <f>HLOOKUP(C$3,'Qual F1'!$M$4:$BW$14,3,FALSE)</f>
        <v>24.108726039432096</v>
      </c>
      <c r="D13" s="11">
        <f>HLOOKUP(D$3,'Qual F1'!$M$4:$BW$14,3,FALSE)</f>
        <v>21.059493753038325</v>
      </c>
      <c r="E13" s="11">
        <f>HLOOKUP(E$3,'Qual F1'!$M$4:$BW$14,3,FALSE)</f>
        <v>20.385500063990946</v>
      </c>
      <c r="F13" s="11">
        <f>HLOOKUP(F$3,'Qual F1'!$M$4:$BW$14,3,FALSE)</f>
        <v>19.656847013212175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655.70600000000002</v>
      </c>
      <c r="C15" s="11">
        <f t="shared" ref="C15:F15" si="0">SUM(C5:C13)</f>
        <v>687.55500000000063</v>
      </c>
      <c r="D15" s="11">
        <f t="shared" si="0"/>
        <v>672.33399999999892</v>
      </c>
      <c r="E15" s="11">
        <f t="shared" si="0"/>
        <v>691.5939999999996</v>
      </c>
      <c r="F15" s="11">
        <f t="shared" si="0"/>
        <v>718.75999999999942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1.4123018703526948</v>
      </c>
      <c r="C19" s="18">
        <f t="shared" si="1"/>
        <v>1.7014009787304194</v>
      </c>
      <c r="D19" s="18">
        <f t="shared" si="1"/>
        <v>1.8725560107921695</v>
      </c>
      <c r="E19" s="18">
        <f t="shared" si="1"/>
        <v>2.0975785013416615</v>
      </c>
      <c r="F19" s="18">
        <f t="shared" si="1"/>
        <v>2.5527201035362794</v>
      </c>
      <c r="G19" s="11"/>
    </row>
    <row r="20" spans="1:7" x14ac:dyDescent="0.2">
      <c r="A20" t="str">
        <f>$A6</f>
        <v>RQF7 Other higher degree</v>
      </c>
      <c r="B20" s="18">
        <f t="shared" si="1"/>
        <v>10.036578829088953</v>
      </c>
      <c r="C20" s="18">
        <f t="shared" si="1"/>
        <v>12.180547331224435</v>
      </c>
      <c r="D20" s="18">
        <f t="shared" si="1"/>
        <v>13.358605684917151</v>
      </c>
      <c r="E20" s="18">
        <f t="shared" si="1"/>
        <v>15.054360414889304</v>
      </c>
      <c r="F20" s="18">
        <f t="shared" si="1"/>
        <v>18.397669548302247</v>
      </c>
      <c r="G20" s="11"/>
    </row>
    <row r="21" spans="1:7" x14ac:dyDescent="0.2">
      <c r="A21" t="str">
        <f>$A7</f>
        <v>RQF6 First degree</v>
      </c>
      <c r="B21" s="18">
        <f t="shared" si="1"/>
        <v>21.358023965499832</v>
      </c>
      <c r="C21" s="18">
        <f t="shared" si="1"/>
        <v>22.949160632729285</v>
      </c>
      <c r="D21" s="18">
        <f t="shared" si="1"/>
        <v>23.16378906836243</v>
      </c>
      <c r="E21" s="18">
        <f t="shared" si="1"/>
        <v>24.077503084045464</v>
      </c>
      <c r="F21" s="18">
        <f t="shared" si="1"/>
        <v>26.404280074580271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5.8152500711157424</v>
      </c>
      <c r="C22" s="18">
        <f t="shared" si="3"/>
        <v>5.9627313343742649</v>
      </c>
      <c r="D22" s="18">
        <f t="shared" si="3"/>
        <v>6.0293151198372268</v>
      </c>
      <c r="E22" s="18">
        <f t="shared" si="3"/>
        <v>5.8741386891336722</v>
      </c>
      <c r="F22" s="18">
        <f t="shared" si="3"/>
        <v>6.2675595109908775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5.7302259093124608</v>
      </c>
      <c r="C23" s="18">
        <f t="shared" si="4"/>
        <v>6.0697163282375151</v>
      </c>
      <c r="D23" s="18">
        <f t="shared" si="4"/>
        <v>6.1869800485093851</v>
      </c>
      <c r="E23" s="18">
        <f t="shared" si="4"/>
        <v>6.1990713347636204</v>
      </c>
      <c r="F23" s="18">
        <f t="shared" si="4"/>
        <v>6.7773328188897626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19.944303874435786</v>
      </c>
      <c r="C24" s="18">
        <f t="shared" si="5"/>
        <v>18.473234076701509</v>
      </c>
      <c r="D24" s="18">
        <f t="shared" si="5"/>
        <v>19.592940899490973</v>
      </c>
      <c r="E24" s="18">
        <f t="shared" si="5"/>
        <v>18.68671692809907</v>
      </c>
      <c r="F24" s="18">
        <f t="shared" si="5"/>
        <v>17.890798076583213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19.087922831352099</v>
      </c>
      <c r="C25" s="18">
        <f t="shared" si="6"/>
        <v>17.951338042116156</v>
      </c>
      <c r="D25" s="18">
        <f t="shared" si="6"/>
        <v>16.740082617505468</v>
      </c>
      <c r="E25" s="18">
        <f t="shared" si="6"/>
        <v>15.931292667390167</v>
      </c>
      <c r="F25" s="18">
        <f t="shared" si="6"/>
        <v>12.953905106156133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12.979520204501688</v>
      </c>
      <c r="C26" s="18">
        <f>C12/C$15*100</f>
        <v>11.205428003794419</v>
      </c>
      <c r="D26" s="18">
        <f t="shared" si="7"/>
        <v>9.9234341394207775</v>
      </c>
      <c r="E26" s="18">
        <f t="shared" si="7"/>
        <v>9.131727489555626</v>
      </c>
      <c r="F26" s="18">
        <f t="shared" si="7"/>
        <v>6.0209071393333833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3.6358724443407526</v>
      </c>
      <c r="C27" s="18">
        <f>C13/C$15*100</f>
        <v>3.5064432720919885</v>
      </c>
      <c r="D27" s="18">
        <f t="shared" si="8"/>
        <v>3.1322964111644445</v>
      </c>
      <c r="E27" s="18">
        <f t="shared" si="8"/>
        <v>2.9476108907814353</v>
      </c>
      <c r="F27" s="18">
        <f t="shared" si="8"/>
        <v>2.7348276216278298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6.0154980010092896</v>
      </c>
      <c r="C33" s="18">
        <f t="shared" si="9"/>
        <v>7.6231670773147853</v>
      </c>
      <c r="D33" s="18">
        <f t="shared" si="9"/>
        <v>2.8750145850259257</v>
      </c>
      <c r="E33" s="18">
        <f t="shared" si="9"/>
        <v>2.376850732289415</v>
      </c>
      <c r="F33" s="18">
        <f>IF(F$3-D$3 &lt;&gt; 0,(EXP(LN(F5/D5)/(F$3-D$3))-1)*100,0)</f>
        <v>2.5426367360656288</v>
      </c>
    </row>
    <row r="34" spans="1:6" x14ac:dyDescent="0.2">
      <c r="A34" t="str">
        <f>$A20</f>
        <v>RQF7 Other higher degree</v>
      </c>
      <c r="B34" s="18">
        <f t="shared" si="9"/>
        <v>6.21108555780292</v>
      </c>
      <c r="C34" s="18">
        <f t="shared" si="9"/>
        <v>7.2437413195931777</v>
      </c>
      <c r="D34" s="18">
        <f t="shared" si="9"/>
        <v>2.9991081517168672</v>
      </c>
      <c r="E34" s="18">
        <f t="shared" si="9"/>
        <v>2.4196574074429655</v>
      </c>
      <c r="F34" s="18">
        <f t="shared" ref="F34:F43" si="10">IF(F$3-D$3 &lt;&gt; 0,(EXP(LN(F6/D6)/(F$3-D$3))-1)*100,0)</f>
        <v>2.6124445397090135</v>
      </c>
    </row>
    <row r="35" spans="1:6" x14ac:dyDescent="0.2">
      <c r="A35" t="str">
        <f>$A21</f>
        <v>RQF6 First degree</v>
      </c>
      <c r="B35" s="18">
        <f t="shared" si="9"/>
        <v>3.0269885795690454</v>
      </c>
      <c r="C35" s="18">
        <f t="shared" si="9"/>
        <v>-1.2992562654851603</v>
      </c>
      <c r="D35" s="18">
        <f t="shared" si="9"/>
        <v>1.3476301010583169</v>
      </c>
      <c r="E35" s="18">
        <f t="shared" si="9"/>
        <v>1.3163549151956611</v>
      </c>
      <c r="F35" s="18">
        <f t="shared" si="10"/>
        <v>1.3267789046351508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1.8283679823387855</v>
      </c>
      <c r="C36" s="18">
        <f t="shared" ref="C36:E36" si="12">IF(D$3-C$3 &lt;&gt; 0,(EXP(LN(D8/C8)/(D$3-C$3))-1)*100,0)</f>
        <v>-1.1218412664864674</v>
      </c>
      <c r="D36" s="18">
        <f t="shared" si="12"/>
        <v>4.3406519266642185E-2</v>
      </c>
      <c r="E36" s="18">
        <f t="shared" si="12"/>
        <v>1.0389199819373252</v>
      </c>
      <c r="F36" s="18">
        <f t="shared" si="10"/>
        <v>0.7059863152277801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2.659403006313954</v>
      </c>
      <c r="C37" s="18">
        <f t="shared" si="13"/>
        <v>-0.32460842983821347</v>
      </c>
      <c r="D37" s="18">
        <f t="shared" si="13"/>
        <v>0.60575213660820637</v>
      </c>
      <c r="E37" s="18">
        <f t="shared" si="13"/>
        <v>1.2853157355983358</v>
      </c>
      <c r="F37" s="18">
        <f t="shared" si="10"/>
        <v>1.0582860320584198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-0.72712843900498703</v>
      </c>
      <c r="C38" s="18">
        <f t="shared" si="14"/>
        <v>3.7132693322853294</v>
      </c>
      <c r="D38" s="18">
        <f t="shared" si="14"/>
        <v>-0.38152153088070184</v>
      </c>
      <c r="E38" s="18">
        <f t="shared" si="14"/>
        <v>-4.9967644078496853E-2</v>
      </c>
      <c r="F38" s="18">
        <f t="shared" si="10"/>
        <v>-0.16060803531385837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-0.34843801804110841</v>
      </c>
      <c r="C39" s="18">
        <f t="shared" si="15"/>
        <v>-8.8118507688549119</v>
      </c>
      <c r="D39" s="18">
        <f t="shared" si="15"/>
        <v>-0.42463378327307622</v>
      </c>
      <c r="E39" s="18">
        <f t="shared" si="15"/>
        <v>-1.6695021862997317</v>
      </c>
      <c r="F39" s="18">
        <f t="shared" si="10"/>
        <v>-1.2562849596282399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-2.4579172761670098</v>
      </c>
      <c r="C40" s="18">
        <f t="shared" si="16"/>
        <v>-13.401340069281964</v>
      </c>
      <c r="D40" s="18">
        <f t="shared" si="16"/>
        <v>-1.0920003214010432</v>
      </c>
      <c r="E40" s="18">
        <f t="shared" si="16"/>
        <v>-3.7093392288859772</v>
      </c>
      <c r="F40" s="18">
        <f t="shared" si="10"/>
        <v>-2.8446805198664826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0.2799517635405202</v>
      </c>
      <c r="C41" s="18">
        <f t="shared" si="17"/>
        <v>-12.64783664390422</v>
      </c>
      <c r="D41" s="18">
        <f t="shared" si="17"/>
        <v>-0.64844051464971741</v>
      </c>
      <c r="E41" s="18">
        <f t="shared" si="17"/>
        <v>-0.36331979880603882</v>
      </c>
      <c r="F41" s="18">
        <f t="shared" si="10"/>
        <v>-0.45845083765914119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1.1927903925089467</v>
      </c>
      <c r="C43" s="18">
        <f t="shared" ref="C43" si="18">IF(D$3-C$3 &lt;&gt; 0,(EXP(LN(D15/C15)/(D$3-C$3))-1)*100,0)</f>
        <v>-2.2137865334412088</v>
      </c>
      <c r="D43" s="18">
        <f>IF(E$3-D$3 &lt;&gt; 0,(EXP(LN(E15/D15)/(E$3-D$3))-1)*100,0)</f>
        <v>0.56647518460073432</v>
      </c>
      <c r="E43" s="18">
        <f>IF(F$3-E$3 &lt;&gt; 0,(EXP(LN(F15/E15)/(F$3-E$3))-1)*100,0)</f>
        <v>0.38602744219171647</v>
      </c>
      <c r="F43" s="18">
        <f t="shared" si="10"/>
        <v>0.44614068541455332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2.4375193972951053</v>
      </c>
      <c r="C47" s="27">
        <f>D5-C5</f>
        <v>0.89176323028945781</v>
      </c>
      <c r="D47" s="27">
        <f>E5-D5</f>
        <v>1.916896330969438</v>
      </c>
      <c r="E47" s="27">
        <f>F5-E5</f>
        <v>3.8412039556085062</v>
      </c>
      <c r="F47" s="27">
        <f>F5-D5</f>
        <v>5.7581002865779443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17.937512626134236</v>
      </c>
      <c r="C48" s="27">
        <f t="shared" si="20"/>
        <v>6.0664857424305012</v>
      </c>
      <c r="D48" s="27">
        <f t="shared" si="20"/>
        <v>14.300605422118721</v>
      </c>
      <c r="E48" s="27">
        <f t="shared" si="20"/>
        <v>28.120036277627648</v>
      </c>
      <c r="F48" s="27">
        <f t="shared" ref="F48:F57" si="21">F6-D6</f>
        <v>42.420641699746369</v>
      </c>
    </row>
    <row r="49" spans="1:6" x14ac:dyDescent="0.2">
      <c r="A49" t="str">
        <f t="shared" si="19"/>
        <v>RQF6 First degree</v>
      </c>
      <c r="B49" s="27">
        <f t="shared" ref="B49:E49" si="22">C7-B7</f>
        <v>17.742256765141661</v>
      </c>
      <c r="C49" s="27">
        <f t="shared" si="22"/>
        <v>-2.0500717934783665</v>
      </c>
      <c r="D49" s="27">
        <f t="shared" si="22"/>
        <v>10.78053708418966</v>
      </c>
      <c r="E49" s="27">
        <f t="shared" si="22"/>
        <v>23.264836784979735</v>
      </c>
      <c r="F49" s="27">
        <f t="shared" si="21"/>
        <v>34.045373869169396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2.8661137947468305</v>
      </c>
      <c r="C50" s="27">
        <f t="shared" si="23"/>
        <v>-0.45992190825066359</v>
      </c>
      <c r="D50" s="27">
        <f t="shared" si="23"/>
        <v>8.8055207920753276E-2</v>
      </c>
      <c r="E50" s="27">
        <f t="shared" si="23"/>
        <v>4.4235200154708849</v>
      </c>
      <c r="F50" s="27">
        <f t="shared" si="21"/>
        <v>4.5115752233916382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4.159202999697122</v>
      </c>
      <c r="C51" s="27">
        <f t="shared" si="24"/>
        <v>-0.13546766126846421</v>
      </c>
      <c r="D51" s="27">
        <f t="shared" si="24"/>
        <v>1.2752349676000634</v>
      </c>
      <c r="E51" s="27">
        <f t="shared" si="24"/>
        <v>5.8403519621069364</v>
      </c>
      <c r="F51" s="27">
        <f t="shared" si="21"/>
        <v>7.1155869297069998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-3.7623526068427395</v>
      </c>
      <c r="C52" s="27">
        <f t="shared" si="25"/>
        <v>4.7163587111182608</v>
      </c>
      <c r="D52" s="27">
        <f t="shared" si="25"/>
        <v>-2.4937901954660333</v>
      </c>
      <c r="E52" s="27">
        <f t="shared" si="25"/>
        <v>-0.64431281646801608</v>
      </c>
      <c r="F52" s="27">
        <f t="shared" si="21"/>
        <v>-3.1381030119340494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-1.7353330050737696</v>
      </c>
      <c r="C53" s="27">
        <f>D11-C11</f>
        <v>-10.876055209892812</v>
      </c>
      <c r="D53" s="27">
        <f t="shared" si="26"/>
        <v>-2.369402855468735</v>
      </c>
      <c r="E53" s="27">
        <f t="shared" si="26"/>
        <v>-17.072375869102544</v>
      </c>
      <c r="F53" s="27">
        <f t="shared" si="21"/>
        <v>-19.441778724571279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-8.0640122406410626</v>
      </c>
      <c r="C54" s="27">
        <f t="shared" si="27"/>
        <v>-10.324858824555591</v>
      </c>
      <c r="D54" s="27">
        <f t="shared" si="27"/>
        <v>-3.5641422728158929</v>
      </c>
      <c r="E54" s="27">
        <f t="shared" si="27"/>
        <v>-19.878607259444706</v>
      </c>
      <c r="F54" s="27">
        <f t="shared" si="21"/>
        <v>-23.442749532260599</v>
      </c>
    </row>
    <row r="55" spans="1:6" x14ac:dyDescent="0.2">
      <c r="A55" t="str">
        <f t="shared" si="19"/>
        <v>No Qualification</v>
      </c>
      <c r="B55" s="27">
        <f t="shared" ref="B55:E55" si="28">C13-B13</f>
        <v>0.26809226954311782</v>
      </c>
      <c r="C55" s="27">
        <f t="shared" si="28"/>
        <v>-3.0492322863937709</v>
      </c>
      <c r="D55" s="27">
        <f t="shared" si="28"/>
        <v>-0.67399368904737855</v>
      </c>
      <c r="E55" s="27">
        <f t="shared" si="28"/>
        <v>-0.72865305077877096</v>
      </c>
      <c r="F55" s="27">
        <f t="shared" si="21"/>
        <v>-1.4026467398261495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31.849000000000615</v>
      </c>
      <c r="C57" s="29">
        <f t="shared" ref="C57" si="29">D15-C15</f>
        <v>-15.221000000001709</v>
      </c>
      <c r="D57" s="29">
        <f>E15-D15</f>
        <v>19.260000000000673</v>
      </c>
      <c r="E57" s="29">
        <f>F15-E15</f>
        <v>27.165999999999826</v>
      </c>
      <c r="F57" s="29">
        <f t="shared" si="21"/>
        <v>46.426000000000499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Enterprise M3 LEP (including all of Surrey)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32.924022284994749</v>
      </c>
      <c r="N6" s="11">
        <v>30.171659030105872</v>
      </c>
      <c r="O6" s="11">
        <v>24.817746989734289</v>
      </c>
      <c r="P6" s="11">
        <v>26.152442349097665</v>
      </c>
      <c r="Q6" s="11">
        <v>19.656911973251173</v>
      </c>
      <c r="R6" s="11">
        <v>23.840633769888978</v>
      </c>
      <c r="S6" s="11">
        <v>22.296523188853907</v>
      </c>
      <c r="T6" s="11">
        <v>22.496501704891418</v>
      </c>
      <c r="U6" s="11">
        <v>21.625567259290133</v>
      </c>
      <c r="V6" s="11">
        <v>24.108726039432096</v>
      </c>
      <c r="W6" s="11">
        <v>21.059493753038325</v>
      </c>
      <c r="X6" s="11">
        <v>23.724440118579231</v>
      </c>
      <c r="Y6" s="11">
        <v>21.302065971810048</v>
      </c>
      <c r="Z6" s="11">
        <v>20.881807470546949</v>
      </c>
      <c r="AA6" s="11">
        <v>20.387856622145499</v>
      </c>
      <c r="AB6" s="11">
        <v>20.385500063990946</v>
      </c>
      <c r="AC6" s="11">
        <v>20.421611472396741</v>
      </c>
      <c r="AD6" s="11">
        <v>20.38157603741104</v>
      </c>
      <c r="AE6" s="11">
        <v>20.275899901469405</v>
      </c>
      <c r="AF6" s="11">
        <v>20.138014209538458</v>
      </c>
      <c r="AG6" s="11">
        <v>19.998775264449524</v>
      </c>
      <c r="AH6" s="11">
        <v>19.831630603236359</v>
      </c>
      <c r="AI6" s="11">
        <v>19.634449147023872</v>
      </c>
      <c r="AJ6" s="11">
        <v>19.410071028422301</v>
      </c>
      <c r="AK6" s="11">
        <v>19.202921597414402</v>
      </c>
      <c r="AL6" s="11">
        <v>19.656847013212175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93.449957866778362</v>
      </c>
      <c r="N7" s="11">
        <v>90.631321645206697</v>
      </c>
      <c r="O7" s="11">
        <v>87.936743588459905</v>
      </c>
      <c r="P7" s="11">
        <v>83.188511777967094</v>
      </c>
      <c r="Q7" s="11">
        <v>83.342159275437098</v>
      </c>
      <c r="R7" s="11">
        <v>85.107492752129843</v>
      </c>
      <c r="S7" s="11">
        <v>85.838373126103605</v>
      </c>
      <c r="T7" s="11">
        <v>77.814517887591279</v>
      </c>
      <c r="U7" s="11">
        <v>76.983088755086314</v>
      </c>
      <c r="V7" s="11">
        <v>77.043480511488781</v>
      </c>
      <c r="W7" s="11">
        <v>66.71862168693319</v>
      </c>
      <c r="X7" s="11">
        <v>72.92248108997353</v>
      </c>
      <c r="Y7" s="11">
        <v>68.525312160138341</v>
      </c>
      <c r="Z7" s="11">
        <v>66.816950123499041</v>
      </c>
      <c r="AA7" s="11">
        <v>65.115587611193988</v>
      </c>
      <c r="AB7" s="11">
        <v>63.154479414117297</v>
      </c>
      <c r="AC7" s="11">
        <v>61.164363534682636</v>
      </c>
      <c r="AD7" s="11">
        <v>59.185808318551707</v>
      </c>
      <c r="AE7" s="11">
        <v>57.223273496652311</v>
      </c>
      <c r="AF7" s="11">
        <v>55.275459804109815</v>
      </c>
      <c r="AG7" s="11">
        <v>53.340847876735005</v>
      </c>
      <c r="AH7" s="11">
        <v>51.394254309378503</v>
      </c>
      <c r="AI7" s="11">
        <v>49.419479679870008</v>
      </c>
      <c r="AJ7" s="11">
        <v>47.421605503417517</v>
      </c>
      <c r="AK7" s="11">
        <v>45.388651060909694</v>
      </c>
      <c r="AL7" s="11">
        <v>43.275872154672591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125.65566885783529</v>
      </c>
      <c r="N8" s="11">
        <v>127.20639031412466</v>
      </c>
      <c r="O8" s="11">
        <v>127.12944593829953</v>
      </c>
      <c r="P8" s="11">
        <v>127.09222595138802</v>
      </c>
      <c r="Q8" s="11">
        <v>126.22278746466914</v>
      </c>
      <c r="R8" s="11">
        <v>125.16065528054561</v>
      </c>
      <c r="S8" s="11">
        <v>128.73618079558025</v>
      </c>
      <c r="T8" s="11">
        <v>121.38689677175519</v>
      </c>
      <c r="U8" s="11">
        <v>118.42524379162229</v>
      </c>
      <c r="V8" s="11">
        <v>123.42532227547184</v>
      </c>
      <c r="W8" s="11">
        <v>112.54926706557903</v>
      </c>
      <c r="X8" s="11">
        <v>118.28257158073622</v>
      </c>
      <c r="Y8" s="11">
        <v>114.0606377978342</v>
      </c>
      <c r="Z8" s="11">
        <v>112.88424945119614</v>
      </c>
      <c r="AA8" s="11">
        <v>111.75944241663885</v>
      </c>
      <c r="AB8" s="11">
        <v>110.1798642101103</v>
      </c>
      <c r="AC8" s="11">
        <v>108.5220557808084</v>
      </c>
      <c r="AD8" s="11">
        <v>106.80011797921158</v>
      </c>
      <c r="AE8" s="11">
        <v>105.09811646809121</v>
      </c>
      <c r="AF8" s="11">
        <v>103.39014384097443</v>
      </c>
      <c r="AG8" s="11">
        <v>101.70847143215939</v>
      </c>
      <c r="AH8" s="11">
        <v>100.01048023517275</v>
      </c>
      <c r="AI8" s="11">
        <v>98.318837636953774</v>
      </c>
      <c r="AJ8" s="11">
        <v>96.629608996571775</v>
      </c>
      <c r="AK8" s="11">
        <v>94.92503730700939</v>
      </c>
      <c r="AL8" s="11">
        <v>93.107488341007752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128.11247180494487</v>
      </c>
      <c r="N9" s="11">
        <v>124.84124874791598</v>
      </c>
      <c r="O9" s="11">
        <v>132.3417722501338</v>
      </c>
      <c r="P9" s="11">
        <v>122.62076988854429</v>
      </c>
      <c r="Q9" s="11">
        <v>128.38281664850797</v>
      </c>
      <c r="R9" s="11">
        <v>130.77599716290791</v>
      </c>
      <c r="S9" s="11">
        <v>136.11146712446026</v>
      </c>
      <c r="T9" s="11">
        <v>130.20994558494368</v>
      </c>
      <c r="U9" s="11">
        <v>131.48244510306122</v>
      </c>
      <c r="V9" s="11">
        <v>127.01364455606517</v>
      </c>
      <c r="W9" s="11">
        <v>131.73000326718343</v>
      </c>
      <c r="X9" s="11">
        <v>126.71898734826485</v>
      </c>
      <c r="Y9" s="11">
        <v>128.53613280152859</v>
      </c>
      <c r="Z9" s="11">
        <v>128.87953168983759</v>
      </c>
      <c r="AA9" s="11">
        <v>129.30693890931187</v>
      </c>
      <c r="AB9" s="11">
        <v>129.2362130717174</v>
      </c>
      <c r="AC9" s="11">
        <v>129.09725386868712</v>
      </c>
      <c r="AD9" s="11">
        <v>128.92074414372038</v>
      </c>
      <c r="AE9" s="11">
        <v>128.78574397252811</v>
      </c>
      <c r="AF9" s="11">
        <v>128.66713095828206</v>
      </c>
      <c r="AG9" s="11">
        <v>128.61604951193937</v>
      </c>
      <c r="AH9" s="11">
        <v>128.58147134287512</v>
      </c>
      <c r="AI9" s="11">
        <v>128.56949350977737</v>
      </c>
      <c r="AJ9" s="11">
        <v>128.59398134556758</v>
      </c>
      <c r="AK9" s="11">
        <v>128.64186053339827</v>
      </c>
      <c r="AL9" s="11">
        <v>128.59190025524939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33.954156679223424</v>
      </c>
      <c r="N10" s="11">
        <v>35.229054298937221</v>
      </c>
      <c r="O10" s="11">
        <v>37.416701417364564</v>
      </c>
      <c r="P10" s="11">
        <v>37.32195836348194</v>
      </c>
      <c r="Q10" s="11">
        <v>39.915245351083172</v>
      </c>
      <c r="R10" s="11">
        <v>37.573435100916363</v>
      </c>
      <c r="S10" s="11">
        <v>37.924492226575516</v>
      </c>
      <c r="T10" s="11">
        <v>38.312214820048716</v>
      </c>
      <c r="U10" s="11">
        <v>38.39344918983376</v>
      </c>
      <c r="V10" s="11">
        <v>41.732638100613485</v>
      </c>
      <c r="W10" s="11">
        <v>41.597170439345021</v>
      </c>
      <c r="X10" s="11">
        <v>40.502076463557188</v>
      </c>
      <c r="Y10" s="11">
        <v>41.086996800943204</v>
      </c>
      <c r="Z10" s="11">
        <v>41.709207485389619</v>
      </c>
      <c r="AA10" s="11">
        <v>42.36808200980991</v>
      </c>
      <c r="AB10" s="11">
        <v>42.872405406945084</v>
      </c>
      <c r="AC10" s="11">
        <v>43.377986215013344</v>
      </c>
      <c r="AD10" s="11">
        <v>43.874273324604459</v>
      </c>
      <c r="AE10">
        <v>44.400234733224785</v>
      </c>
      <c r="AF10">
        <v>44.947522812325282</v>
      </c>
      <c r="AG10">
        <v>45.532700767254987</v>
      </c>
      <c r="AH10">
        <v>46.131339601456233</v>
      </c>
      <c r="AI10" s="11">
        <v>46.744208720026819</v>
      </c>
      <c r="AJ10" s="11">
        <v>47.390285143993054</v>
      </c>
      <c r="AK10" s="11">
        <v>48.071084663844822</v>
      </c>
      <c r="AL10" s="11">
        <v>48.712757369052021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38.578742559020554</v>
      </c>
      <c r="N11" s="11">
        <v>38.273454856592032</v>
      </c>
      <c r="O11" s="11">
        <v>40.026817748165861</v>
      </c>
      <c r="P11" s="11">
        <v>39.208254474331738</v>
      </c>
      <c r="Q11" s="11">
        <v>40.319061463054467</v>
      </c>
      <c r="R11" s="11">
        <v>38.130943631310188</v>
      </c>
      <c r="S11" s="11">
        <v>37.664246992224875</v>
      </c>
      <c r="T11" s="11">
        <v>38.108381674557357</v>
      </c>
      <c r="U11" s="11">
        <v>38.238013929054212</v>
      </c>
      <c r="V11" s="11">
        <v>40.997057426057019</v>
      </c>
      <c r="W11" s="11">
        <v>40.537135517806355</v>
      </c>
      <c r="X11" s="11">
        <v>39.190302987742704</v>
      </c>
      <c r="Y11" s="11">
        <v>39.521949870278817</v>
      </c>
      <c r="Z11" s="11">
        <v>39.875257729746288</v>
      </c>
      <c r="AA11" s="11">
        <v>40.310993287031984</v>
      </c>
      <c r="AB11" s="11">
        <v>40.625190725727109</v>
      </c>
      <c r="AC11" s="11">
        <v>40.959057383805757</v>
      </c>
      <c r="AD11" s="11">
        <v>41.280542955247398</v>
      </c>
      <c r="AE11">
        <v>41.615158943696677</v>
      </c>
      <c r="AF11">
        <v>42.011972403204432</v>
      </c>
      <c r="AG11">
        <v>42.446501903652724</v>
      </c>
      <c r="AH11">
        <v>42.907249314894578</v>
      </c>
      <c r="AI11" s="11">
        <v>43.414666510444</v>
      </c>
      <c r="AJ11" s="11">
        <v>43.958015283543858</v>
      </c>
      <c r="AK11" s="11">
        <v>44.520581396892233</v>
      </c>
      <c r="AL11" s="11">
        <v>45.048710741197993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113.30919785354068</v>
      </c>
      <c r="N12" s="11">
        <v>120.01831946456505</v>
      </c>
      <c r="O12" s="11">
        <v>129.32627958055704</v>
      </c>
      <c r="P12" s="11">
        <v>134.25633448005539</v>
      </c>
      <c r="Q12" s="11">
        <v>142.62680340947179</v>
      </c>
      <c r="R12" s="11">
        <v>140.04584462322032</v>
      </c>
      <c r="S12" s="11">
        <v>139.77580964028823</v>
      </c>
      <c r="T12" s="11">
        <v>139.73895985078775</v>
      </c>
      <c r="U12" s="11">
        <v>145.25186196946703</v>
      </c>
      <c r="V12" s="11">
        <v>157.78810138836198</v>
      </c>
      <c r="W12" s="11">
        <v>155.73802959488361</v>
      </c>
      <c r="X12" s="11">
        <v>156.27402254781396</v>
      </c>
      <c r="Y12" s="11">
        <v>158.19543909414153</v>
      </c>
      <c r="Z12" s="11">
        <v>161.06712716423479</v>
      </c>
      <c r="AA12" s="11">
        <v>164.06031493049338</v>
      </c>
      <c r="AB12" s="11">
        <v>166.51856667907327</v>
      </c>
      <c r="AC12" s="11">
        <v>168.8110597428969</v>
      </c>
      <c r="AD12" s="11">
        <v>171.05937955757571</v>
      </c>
      <c r="AE12">
        <v>173.32850436532271</v>
      </c>
      <c r="AF12">
        <v>175.56941171696241</v>
      </c>
      <c r="AG12">
        <v>177.90024949387313</v>
      </c>
      <c r="AH12">
        <v>180.24753931341039</v>
      </c>
      <c r="AI12">
        <v>182.62148722061048</v>
      </c>
      <c r="AJ12">
        <v>185.02263739147654</v>
      </c>
      <c r="AK12">
        <v>187.4456688421914</v>
      </c>
      <c r="AL12">
        <v>189.78340346405301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51.856254781529501</v>
      </c>
      <c r="N13" s="11">
        <v>51.93230930550434</v>
      </c>
      <c r="O13" s="11">
        <v>56.040295161524234</v>
      </c>
      <c r="P13" s="11">
        <v>53.708062686767157</v>
      </c>
      <c r="Q13" s="11">
        <v>61.781489364662271</v>
      </c>
      <c r="R13" s="11">
        <v>65.810449577066009</v>
      </c>
      <c r="S13" s="11">
        <v>77.627619033413055</v>
      </c>
      <c r="T13" s="11">
        <v>77.244888036775322</v>
      </c>
      <c r="U13" s="11">
        <v>78.12947247850866</v>
      </c>
      <c r="V13" s="11">
        <v>83.747962203200245</v>
      </c>
      <c r="W13" s="11">
        <v>89.814447945630747</v>
      </c>
      <c r="X13" s="11">
        <v>85.109343350651841</v>
      </c>
      <c r="Y13" s="11">
        <v>93.444286741164376</v>
      </c>
      <c r="Z13" s="11">
        <v>97.120471702085723</v>
      </c>
      <c r="AA13" s="11">
        <v>100.82303278855632</v>
      </c>
      <c r="AB13" s="11">
        <v>104.11505336774947</v>
      </c>
      <c r="AC13" s="11">
        <v>107.26154313993217</v>
      </c>
      <c r="AD13" s="11">
        <v>110.28345394437038</v>
      </c>
      <c r="AE13">
        <v>113.24753762183536</v>
      </c>
      <c r="AF13">
        <v>116.1412151585476</v>
      </c>
      <c r="AG13">
        <v>119.01345554982485</v>
      </c>
      <c r="AH13">
        <v>121.81297536945527</v>
      </c>
      <c r="AI13">
        <v>124.55081937476281</v>
      </c>
      <c r="AJ13">
        <v>127.22784325579798</v>
      </c>
      <c r="AK13">
        <v>129.82762728418655</v>
      </c>
      <c r="AL13">
        <v>132.23508964537712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7.4685273121326006</v>
      </c>
      <c r="N14" s="11">
        <v>7.2612423370477988</v>
      </c>
      <c r="O14" s="11">
        <v>7.8951973257614894</v>
      </c>
      <c r="P14" s="11">
        <v>7.6984400283670018</v>
      </c>
      <c r="Q14" s="11">
        <v>8.6407250498629899</v>
      </c>
      <c r="R14" s="11">
        <v>9.260548102014841</v>
      </c>
      <c r="S14" s="11">
        <v>10.956287872499974</v>
      </c>
      <c r="T14" s="11">
        <v>10.812693668649034</v>
      </c>
      <c r="U14" s="11">
        <v>10.903857524076878</v>
      </c>
      <c r="V14" s="11">
        <v>11.698067499309946</v>
      </c>
      <c r="W14" s="11">
        <v>12.589830729599404</v>
      </c>
      <c r="X14" s="11">
        <v>11.953774512680285</v>
      </c>
      <c r="Y14" s="11">
        <v>13.062178762160537</v>
      </c>
      <c r="Z14" s="11">
        <v>13.558397183464338</v>
      </c>
      <c r="AA14" s="11">
        <v>14.057751424817548</v>
      </c>
      <c r="AB14" s="11">
        <v>14.506727060568842</v>
      </c>
      <c r="AC14" s="11">
        <v>14.936068861777084</v>
      </c>
      <c r="AD14" s="11">
        <v>15.350103739306711</v>
      </c>
      <c r="AE14">
        <v>15.756530497178424</v>
      </c>
      <c r="AF14">
        <v>16.150129096054513</v>
      </c>
      <c r="AG14">
        <v>16.540948200110687</v>
      </c>
      <c r="AH14">
        <v>16.921059910119986</v>
      </c>
      <c r="AI14">
        <v>17.293558200531219</v>
      </c>
      <c r="AJ14">
        <v>17.656952051209654</v>
      </c>
      <c r="AK14">
        <v>18.014567314152707</v>
      </c>
      <c r="AL14">
        <v>18.347931016177348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Enterprise M3 LEP (including all of Surrey)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Enterprise M3 LEP (including all of Surrey)</v>
      </c>
      <c r="W1" s="203" t="str">
        <f>CONCATENATE("Shift-share Figure 1: Levels of Employment, ",C4," - ",F40,", ",Info!B5)</f>
        <v>Shift-share Figure 1: Levels of Employment, 2015 - 2035, Enterprise M3 LEP (including all of Surrey)</v>
      </c>
      <c r="AK1" s="203" t="str">
        <f>CONCATENATE("Shift-share Figure 1.1: Net Changes, ",C4,"-",F40,", ",Info!B5)</f>
        <v>Shift-share Figure 1.1: Net Changes, 2015-2035, Enterprise M3 LEP (including all of Surrey)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51.739734539298638</v>
      </c>
      <c r="C8" s="141">
        <f t="shared" ref="C8:C33" si="0">B8/B$35*100</f>
        <v>7.8906910321544412</v>
      </c>
      <c r="E8" s="151">
        <v>60.451833934309072</v>
      </c>
      <c r="F8" s="141">
        <f t="shared" ref="F8:F33" si="1">E8/E$35*100</f>
        <v>8.991339711260931</v>
      </c>
      <c r="H8" s="151">
        <f>E8-B8</f>
        <v>8.7120993950104335</v>
      </c>
      <c r="I8" s="141">
        <f>IF(B8&lt;&gt;0,((E8/B8)-1)*100,0)</f>
        <v>16.838314832081736</v>
      </c>
      <c r="K8" s="207">
        <f t="shared" ref="K8:K33" si="2">(($E$35/$B$35)-1)*B8</f>
        <v>1.3120641048265989</v>
      </c>
      <c r="L8" s="141">
        <f>IF(B8&lt;&gt;0,K8/B8*100,0)</f>
        <v>2.5358926104076311</v>
      </c>
      <c r="N8" s="151">
        <f>H8-(K8+Q8)</f>
        <v>7.3911612227788304</v>
      </c>
      <c r="O8" s="141">
        <f>IF(B8&lt;&gt;0,N8/B8*100,0)</f>
        <v>14.285270863082827</v>
      </c>
      <c r="Q8" s="151">
        <v>8.8740674050045102E-3</v>
      </c>
      <c r="R8" s="141">
        <f>IF(B8&lt;&gt;0,Q8/B8*100,0)</f>
        <v>1.7151358591266562E-2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23.487054414456715</v>
      </c>
      <c r="C9" s="141">
        <f t="shared" si="0"/>
        <v>3.5819489854380921</v>
      </c>
      <c r="E9" s="151">
        <v>24.023837872417261</v>
      </c>
      <c r="F9" s="141">
        <f t="shared" si="1"/>
        <v>3.5731999084409329</v>
      </c>
      <c r="H9" s="151">
        <f t="shared" ref="H9:H32" si="3">E9-B9</f>
        <v>0.53678345796054572</v>
      </c>
      <c r="I9" s="141">
        <f t="shared" ref="I9:I32" si="4">IF(B9&lt;&gt;0,((E9/B9)-1)*100,0)</f>
        <v>2.2854439236541513</v>
      </c>
      <c r="K9" s="207">
        <f t="shared" si="2"/>
        <v>0.59560647729862704</v>
      </c>
      <c r="L9" s="141">
        <f t="shared" ref="L9:L32" si="5">IF(B9&lt;&gt;0,K9/B9*100,0)</f>
        <v>2.5358926104076307</v>
      </c>
      <c r="N9" s="151">
        <f t="shared" ref="N9:N31" si="6">H9-(K9+Q9)</f>
        <v>0.45155406873650039</v>
      </c>
      <c r="O9" s="141">
        <f>IF(B9&lt;&gt;0,N9/B9*100,0)</f>
        <v>1.922565770778649</v>
      </c>
      <c r="Q9" s="151">
        <v>-0.51037708807458171</v>
      </c>
      <c r="R9" s="141">
        <f>IF(B9&lt;&gt;0,Q9/B9*100,0)</f>
        <v>-2.1730144575321257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46.620619677401834</v>
      </c>
      <c r="C10" s="141">
        <f t="shared" si="0"/>
        <v>7.1099882687365685</v>
      </c>
      <c r="E10" s="151">
        <v>52.778183637484631</v>
      </c>
      <c r="F10" s="141">
        <f t="shared" si="1"/>
        <v>7.8499947403351058</v>
      </c>
      <c r="H10" s="151">
        <f t="shared" si="3"/>
        <v>6.1575639600827969</v>
      </c>
      <c r="I10" s="141">
        <f t="shared" si="4"/>
        <v>13.207812342888104</v>
      </c>
      <c r="K10" s="207">
        <f t="shared" si="2"/>
        <v>1.1822488493254788</v>
      </c>
      <c r="L10" s="141">
        <f t="shared" si="5"/>
        <v>2.5358926104076303</v>
      </c>
      <c r="N10" s="151">
        <f t="shared" si="6"/>
        <v>5.3749419293622758</v>
      </c>
      <c r="O10" s="141">
        <f t="shared" ref="O10:O32" si="7">IF(B10&lt;&gt;0,N10/B10*100,0)</f>
        <v>11.529108721752241</v>
      </c>
      <c r="Q10" s="151">
        <v>-0.39962681860495736</v>
      </c>
      <c r="R10" s="141">
        <f t="shared" ref="R10:R32" si="8">IF(B10&lt;&gt;0,Q10/B10*100,0)</f>
        <v>-0.85718898927177145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22.753327942066822</v>
      </c>
      <c r="C11" s="141">
        <f t="shared" si="0"/>
        <v>3.4700502880966169</v>
      </c>
      <c r="E11" s="151">
        <v>28.005384621847504</v>
      </c>
      <c r="F11" s="141">
        <f t="shared" si="1"/>
        <v>4.1653976478725614</v>
      </c>
      <c r="H11" s="151">
        <f>E11-B11</f>
        <v>5.2520566797806829</v>
      </c>
      <c r="I11" s="141">
        <f>IF(B11&lt;&gt;0,((E11/B11)-1)*100,0)</f>
        <v>23.082586833684982</v>
      </c>
      <c r="K11" s="207">
        <f t="shared" si="2"/>
        <v>0.57699996190468716</v>
      </c>
      <c r="L11" s="141">
        <f t="shared" si="5"/>
        <v>2.5358926104076307</v>
      </c>
      <c r="N11" s="151">
        <f t="shared" si="6"/>
        <v>3.6845294271584126</v>
      </c>
      <c r="O11" s="141">
        <f t="shared" si="7"/>
        <v>16.193364929032551</v>
      </c>
      <c r="Q11" s="151">
        <v>0.99052729071758316</v>
      </c>
      <c r="R11" s="141">
        <f>IF(B11&lt;&gt;0,Q11/B11*100,0)</f>
        <v>4.3533292942448032</v>
      </c>
      <c r="T11" s="136"/>
    </row>
    <row r="12" spans="1:97" x14ac:dyDescent="0.2">
      <c r="A12" s="10" t="str">
        <f>name!$D8</f>
        <v>23 Teaching and other educational professionals</v>
      </c>
      <c r="B12" s="151">
        <v>29.334821809343204</v>
      </c>
      <c r="C12" s="141">
        <f t="shared" si="0"/>
        <v>4.4737766330250421</v>
      </c>
      <c r="E12" s="151">
        <v>32.868196066820978</v>
      </c>
      <c r="F12" s="141">
        <f t="shared" si="1"/>
        <v>4.8886708193875341</v>
      </c>
      <c r="H12" s="151">
        <f t="shared" si="3"/>
        <v>3.5333742574777744</v>
      </c>
      <c r="I12" s="141">
        <f t="shared" si="4"/>
        <v>12.044982854991758</v>
      </c>
      <c r="K12" s="207">
        <f t="shared" si="2"/>
        <v>0.74389957853938038</v>
      </c>
      <c r="L12" s="141">
        <f t="shared" si="5"/>
        <v>2.5358926104076307</v>
      </c>
      <c r="N12" s="151">
        <f t="shared" si="6"/>
        <v>2.848240870283087</v>
      </c>
      <c r="O12" s="141">
        <f t="shared" si="7"/>
        <v>9.7094193678582901</v>
      </c>
      <c r="Q12" s="151">
        <v>-5.8766191344693068E-2</v>
      </c>
      <c r="R12" s="141">
        <f t="shared" si="8"/>
        <v>-0.20032912327415572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45.017573996482184</v>
      </c>
      <c r="C13" s="141">
        <f t="shared" si="0"/>
        <v>6.8655119819678561</v>
      </c>
      <c r="E13" s="151">
        <v>53.697776907144416</v>
      </c>
      <c r="F13" s="141">
        <f t="shared" si="1"/>
        <v>7.9867709958360606</v>
      </c>
      <c r="H13" s="151">
        <f t="shared" si="3"/>
        <v>8.6802029106622314</v>
      </c>
      <c r="I13" s="141">
        <f t="shared" si="4"/>
        <v>19.281809613597865</v>
      </c>
      <c r="K13" s="207">
        <f t="shared" si="2"/>
        <v>1.1415973323615789</v>
      </c>
      <c r="L13" s="141">
        <f t="shared" si="5"/>
        <v>2.5358926104076307</v>
      </c>
      <c r="N13" s="151">
        <f>H13-(K13+Q13)</f>
        <v>8.1919913753032354</v>
      </c>
      <c r="O13" s="141">
        <f>IF(B13&lt;&gt;0,N13/B13*100,0)</f>
        <v>18.19731862037564</v>
      </c>
      <c r="Q13" s="151">
        <v>-0.65338579700258315</v>
      </c>
      <c r="R13" s="141">
        <f t="shared" si="8"/>
        <v>-1.4514016171854147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11.633769394937962</v>
      </c>
      <c r="C14" s="141">
        <f t="shared" si="0"/>
        <v>1.7742356170201208</v>
      </c>
      <c r="E14" s="151">
        <v>14.099290861082933</v>
      </c>
      <c r="F14" s="141">
        <f t="shared" si="1"/>
        <v>2.0970664671254071</v>
      </c>
      <c r="H14" s="151">
        <f t="shared" si="3"/>
        <v>2.4655214661449705</v>
      </c>
      <c r="I14" s="141">
        <f t="shared" si="4"/>
        <v>21.19279987806668</v>
      </c>
      <c r="K14" s="207">
        <f t="shared" si="2"/>
        <v>0.29501989839809634</v>
      </c>
      <c r="L14" s="141">
        <f>IF(B14&lt;&gt;0,K14/B14*100,0)</f>
        <v>2.5358926104076307</v>
      </c>
      <c r="N14" s="151">
        <f t="shared" si="6"/>
        <v>2.2066855725670997</v>
      </c>
      <c r="O14" s="141">
        <f t="shared" si="7"/>
        <v>18.967932899952991</v>
      </c>
      <c r="Q14" s="151">
        <v>-3.6184004820225511E-2</v>
      </c>
      <c r="R14" s="141">
        <f t="shared" si="8"/>
        <v>-0.3110256322939472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10.249634391005323</v>
      </c>
      <c r="C15" s="141">
        <f t="shared" si="0"/>
        <v>1.5631448226804872</v>
      </c>
      <c r="E15" s="151">
        <v>12.379730467379172</v>
      </c>
      <c r="F15" s="141">
        <f t="shared" si="1"/>
        <v>1.8413066225089276</v>
      </c>
      <c r="H15" s="151">
        <f t="shared" si="3"/>
        <v>2.1300960763738495</v>
      </c>
      <c r="I15" s="141">
        <f t="shared" si="4"/>
        <v>20.78216641798598</v>
      </c>
      <c r="K15" s="207">
        <f t="shared" si="2"/>
        <v>0.25991972111530315</v>
      </c>
      <c r="L15" s="141">
        <f t="shared" si="5"/>
        <v>2.5358926104076307</v>
      </c>
      <c r="N15" s="151">
        <f t="shared" si="6"/>
        <v>1.4294821619842231</v>
      </c>
      <c r="O15" s="141">
        <f t="shared" si="7"/>
        <v>13.946664899956632</v>
      </c>
      <c r="Q15" s="151">
        <v>0.44069419327432313</v>
      </c>
      <c r="R15" s="141">
        <f t="shared" si="8"/>
        <v>4.2996089076217103</v>
      </c>
      <c r="T15" s="11"/>
    </row>
    <row r="16" spans="1:97" x14ac:dyDescent="0.2">
      <c r="A16" s="10" t="str">
        <f>name!$D12</f>
        <v>33 Protective service occupations</v>
      </c>
      <c r="B16" s="151">
        <v>7.3253255591752122</v>
      </c>
      <c r="C16" s="141">
        <f t="shared" si="0"/>
        <v>1.1171661627581884</v>
      </c>
      <c r="E16" s="151">
        <v>7.2157401970687491</v>
      </c>
      <c r="F16" s="141">
        <f t="shared" si="1"/>
        <v>1.0732374380990326</v>
      </c>
      <c r="H16" s="151">
        <f t="shared" si="3"/>
        <v>-0.10958536210646308</v>
      </c>
      <c r="I16" s="141">
        <f t="shared" si="4"/>
        <v>-1.4959794103513113</v>
      </c>
      <c r="K16" s="207">
        <f t="shared" si="2"/>
        <v>0.18576238954342567</v>
      </c>
      <c r="L16" s="141">
        <f t="shared" si="5"/>
        <v>2.5358926104076307</v>
      </c>
      <c r="N16" s="151">
        <f t="shared" si="6"/>
        <v>0.13062786065444709</v>
      </c>
      <c r="O16" s="141">
        <f t="shared" si="7"/>
        <v>1.7832362479894341</v>
      </c>
      <c r="Q16" s="151">
        <v>-0.42597561230433584</v>
      </c>
      <c r="R16" s="141">
        <f t="shared" si="8"/>
        <v>-5.8151082687483742</v>
      </c>
      <c r="T16" s="11"/>
    </row>
    <row r="17" spans="1:20" x14ac:dyDescent="0.2">
      <c r="A17" s="10" t="str">
        <f>name!$D13</f>
        <v>34 Culture, media and sports occupations</v>
      </c>
      <c r="B17" s="151">
        <v>17.433309851255842</v>
      </c>
      <c r="C17" s="141">
        <f t="shared" si="0"/>
        <v>2.6587083008628607</v>
      </c>
      <c r="E17" s="151">
        <v>17.025437918777587</v>
      </c>
      <c r="F17" s="141">
        <f t="shared" si="1"/>
        <v>2.5322887015646374</v>
      </c>
      <c r="H17" s="151">
        <f t="shared" si="3"/>
        <v>-0.40787193247825471</v>
      </c>
      <c r="I17" s="141">
        <f t="shared" si="4"/>
        <v>-2.3396127066993677</v>
      </c>
      <c r="K17" s="207">
        <f t="shared" si="2"/>
        <v>0.44209001626746242</v>
      </c>
      <c r="L17" s="141">
        <f t="shared" si="5"/>
        <v>2.5358926104076307</v>
      </c>
      <c r="N17" s="151">
        <f t="shared" si="6"/>
        <v>0.29744743478058044</v>
      </c>
      <c r="O17" s="141">
        <f t="shared" si="7"/>
        <v>1.7062017328806511</v>
      </c>
      <c r="Q17" s="151">
        <v>-1.1474093835262975</v>
      </c>
      <c r="R17" s="141">
        <f t="shared" si="8"/>
        <v>-6.581707049987652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43.912018301362522</v>
      </c>
      <c r="C18" s="141">
        <f t="shared" si="0"/>
        <v>6.6969065863912327</v>
      </c>
      <c r="E18" s="151">
        <v>46.498978667274578</v>
      </c>
      <c r="F18" s="141">
        <f t="shared" si="1"/>
        <v>6.9160534298837453</v>
      </c>
      <c r="H18" s="151">
        <f t="shared" si="3"/>
        <v>2.5869603659120557</v>
      </c>
      <c r="I18" s="141">
        <f t="shared" si="4"/>
        <v>5.8912353974670095</v>
      </c>
      <c r="K18" s="207">
        <f t="shared" si="2"/>
        <v>1.1135616271850985</v>
      </c>
      <c r="L18" s="141">
        <f t="shared" si="5"/>
        <v>2.5358926104076307</v>
      </c>
      <c r="N18" s="151">
        <f t="shared" si="6"/>
        <v>2.1004689257608846</v>
      </c>
      <c r="O18" s="141">
        <f t="shared" si="7"/>
        <v>4.7833577389807891</v>
      </c>
      <c r="Q18" s="151">
        <v>-0.62707018703392758</v>
      </c>
      <c r="R18" s="141">
        <f t="shared" si="8"/>
        <v>-1.4280149519214209</v>
      </c>
      <c r="T18" s="11"/>
    </row>
    <row r="19" spans="1:20" x14ac:dyDescent="0.2">
      <c r="A19" s="10" t="str">
        <f>name!$D15</f>
        <v>41 Administrative occupations</v>
      </c>
      <c r="B19" s="151">
        <v>55.724101870212202</v>
      </c>
      <c r="C19" s="141">
        <f t="shared" si="0"/>
        <v>8.4983364297737332</v>
      </c>
      <c r="E19" s="151">
        <v>54.315778295124524</v>
      </c>
      <c r="F19" s="141">
        <f t="shared" si="1"/>
        <v>8.0786898022596692</v>
      </c>
      <c r="H19" s="151">
        <f t="shared" si="3"/>
        <v>-1.4083235750876781</v>
      </c>
      <c r="I19" s="141">
        <f t="shared" si="4"/>
        <v>-2.5273149818866969</v>
      </c>
      <c r="K19" s="207">
        <f t="shared" si="2"/>
        <v>1.4131033815427316</v>
      </c>
      <c r="L19" s="141">
        <f t="shared" si="5"/>
        <v>2.5358926104076307</v>
      </c>
      <c r="N19" s="151">
        <f t="shared" si="6"/>
        <v>-2.1977102694195993</v>
      </c>
      <c r="O19" s="141">
        <f t="shared" si="7"/>
        <v>-3.9439133079942996</v>
      </c>
      <c r="Q19" s="151">
        <v>-0.62371668721081031</v>
      </c>
      <c r="R19" s="141">
        <f t="shared" si="8"/>
        <v>-1.1192942843000282</v>
      </c>
      <c r="T19" s="11"/>
    </row>
    <row r="20" spans="1:20" x14ac:dyDescent="0.2">
      <c r="A20" s="10" t="str">
        <f>name!$D16</f>
        <v>42 Secretarial and related occupations</v>
      </c>
      <c r="B20" s="151">
        <v>17.083860297280804</v>
      </c>
      <c r="C20" s="141">
        <f t="shared" si="0"/>
        <v>2.6054146671344767</v>
      </c>
      <c r="E20" s="151">
        <v>14.848478695252814</v>
      </c>
      <c r="F20" s="141">
        <f t="shared" si="1"/>
        <v>2.2084973681611841</v>
      </c>
      <c r="H20" s="151">
        <f t="shared" si="3"/>
        <v>-2.2353816020279904</v>
      </c>
      <c r="I20" s="141">
        <f t="shared" si="4"/>
        <v>-13.084756976055289</v>
      </c>
      <c r="K20" s="207">
        <f t="shared" si="2"/>
        <v>0.433228350851107</v>
      </c>
      <c r="L20" s="141">
        <f t="shared" si="5"/>
        <v>2.5358926104076307</v>
      </c>
      <c r="N20" s="151">
        <f t="shared" si="6"/>
        <v>-2.7546765524792294</v>
      </c>
      <c r="O20" s="141">
        <f t="shared" si="7"/>
        <v>-16.124438531715718</v>
      </c>
      <c r="Q20" s="151">
        <v>8.6066599600131716E-2</v>
      </c>
      <c r="R20" s="141">
        <f t="shared" si="8"/>
        <v>0.5037889452527935</v>
      </c>
      <c r="T20" s="11"/>
    </row>
    <row r="21" spans="1:20" x14ac:dyDescent="0.2">
      <c r="A21" s="10" t="str">
        <f>name!$D17</f>
        <v>51 Skilled agricultural and related trades</v>
      </c>
      <c r="B21" s="151">
        <v>5.8419020870392391</v>
      </c>
      <c r="C21" s="141">
        <f t="shared" si="0"/>
        <v>0.8909331448910387</v>
      </c>
      <c r="E21" s="151">
        <v>5.347451721445176</v>
      </c>
      <c r="F21" s="141">
        <f t="shared" si="1"/>
        <v>0.79535643317832738</v>
      </c>
      <c r="H21" s="151">
        <f t="shared" si="3"/>
        <v>-0.49445036559406308</v>
      </c>
      <c r="I21" s="141">
        <f t="shared" si="4"/>
        <v>-8.4638591716736151</v>
      </c>
      <c r="K21" s="207">
        <f t="shared" si="2"/>
        <v>0.14814436333247721</v>
      </c>
      <c r="L21" s="141">
        <f t="shared" si="5"/>
        <v>2.5358926104076307</v>
      </c>
      <c r="N21" s="151">
        <f t="shared" si="6"/>
        <v>-0.55821462456508242</v>
      </c>
      <c r="O21" s="141">
        <f t="shared" si="7"/>
        <v>-9.5553574203773355</v>
      </c>
      <c r="Q21" s="151">
        <v>-8.4380104361457903E-2</v>
      </c>
      <c r="R21" s="141">
        <f t="shared" si="8"/>
        <v>-1.4443943617039114</v>
      </c>
      <c r="T21" s="11"/>
    </row>
    <row r="22" spans="1:20" x14ac:dyDescent="0.2">
      <c r="A22" s="10" t="str">
        <f>name!$D18</f>
        <v>52 Skilled metal, electrical and electronic trades</v>
      </c>
      <c r="B22" s="151">
        <v>20.830934907048732</v>
      </c>
      <c r="C22" s="141">
        <f t="shared" si="0"/>
        <v>3.1768711750462426</v>
      </c>
      <c r="E22" s="151">
        <v>18.59962304446638</v>
      </c>
      <c r="F22" s="141">
        <f t="shared" si="1"/>
        <v>2.7664260686602762</v>
      </c>
      <c r="H22" s="151">
        <f t="shared" si="3"/>
        <v>-2.231311862582352</v>
      </c>
      <c r="I22" s="141">
        <f t="shared" si="4"/>
        <v>-10.711530099531563</v>
      </c>
      <c r="K22" s="207">
        <f t="shared" si="2"/>
        <v>0.5282501389866725</v>
      </c>
      <c r="L22" s="141">
        <f t="shared" si="5"/>
        <v>2.5358926104076311</v>
      </c>
      <c r="N22" s="151">
        <f t="shared" si="6"/>
        <v>-3.6221479669074368</v>
      </c>
      <c r="O22" s="141">
        <f t="shared" si="7"/>
        <v>-17.388312061220937</v>
      </c>
      <c r="Q22" s="151">
        <v>0.86258596533841236</v>
      </c>
      <c r="R22" s="141">
        <f t="shared" si="8"/>
        <v>4.1408893512817428</v>
      </c>
      <c r="T22" s="11"/>
    </row>
    <row r="23" spans="1:20" x14ac:dyDescent="0.2">
      <c r="A23" s="10" t="str">
        <f>name!$D19</f>
        <v>53 Skilled construction and building trades</v>
      </c>
      <c r="B23" s="151">
        <v>19.131431277554302</v>
      </c>
      <c r="C23" s="141">
        <f t="shared" si="0"/>
        <v>2.9176843398648615</v>
      </c>
      <c r="E23" s="151">
        <v>17.42873980503504</v>
      </c>
      <c r="F23" s="141">
        <f t="shared" si="1"/>
        <v>2.5922740490641618</v>
      </c>
      <c r="H23" s="151">
        <f t="shared" si="3"/>
        <v>-1.7026914725192626</v>
      </c>
      <c r="I23" s="141">
        <f t="shared" si="4"/>
        <v>-8.8999691022434</v>
      </c>
      <c r="K23" s="207">
        <f t="shared" si="2"/>
        <v>0.48515255203271374</v>
      </c>
      <c r="L23" s="141">
        <f t="shared" si="5"/>
        <v>2.5358926104076307</v>
      </c>
      <c r="N23" s="151">
        <f t="shared" si="6"/>
        <v>-5.2810107278412701</v>
      </c>
      <c r="O23" s="141">
        <f t="shared" si="7"/>
        <v>-27.603845479335078</v>
      </c>
      <c r="Q23" s="151">
        <v>3.0931667032892936</v>
      </c>
      <c r="R23" s="141">
        <f t="shared" si="8"/>
        <v>16.167983766684042</v>
      </c>
      <c r="T23" s="11"/>
    </row>
    <row r="24" spans="1:20" x14ac:dyDescent="0.2">
      <c r="A24" s="10" t="str">
        <f>name!$D20</f>
        <v>54 Textiles, printing and other skilled trades</v>
      </c>
      <c r="B24" s="151">
        <v>14.176608827780322</v>
      </c>
      <c r="C24" s="141">
        <f t="shared" si="0"/>
        <v>2.1620373807438567</v>
      </c>
      <c r="E24" s="151">
        <v>11.75482376216312</v>
      </c>
      <c r="F24" s="141">
        <f t="shared" si="1"/>
        <v>1.7483607495921851</v>
      </c>
      <c r="H24" s="151">
        <f t="shared" si="3"/>
        <v>-2.4217850656172022</v>
      </c>
      <c r="I24" s="141">
        <f t="shared" si="4"/>
        <v>-17.082964586506044</v>
      </c>
      <c r="K24" s="207">
        <f t="shared" si="2"/>
        <v>0.35950357567007701</v>
      </c>
      <c r="L24" s="141">
        <f t="shared" si="5"/>
        <v>2.5358926104076307</v>
      </c>
      <c r="N24" s="151">
        <f t="shared" si="6"/>
        <v>-2.6808865294901021</v>
      </c>
      <c r="O24" s="141">
        <f t="shared" si="7"/>
        <v>-18.910633438912889</v>
      </c>
      <c r="Q24" s="151">
        <v>-0.10040211179717697</v>
      </c>
      <c r="R24" s="141">
        <f t="shared" si="8"/>
        <v>-0.70822375800078596</v>
      </c>
      <c r="T24" s="11"/>
    </row>
    <row r="25" spans="1:20" x14ac:dyDescent="0.2">
      <c r="A25" s="10" t="str">
        <f>name!$D21</f>
        <v>61 Caring personal service occupations</v>
      </c>
      <c r="B25" s="151">
        <v>46.579122488274436</v>
      </c>
      <c r="C25" s="141">
        <f t="shared" si="0"/>
        <v>7.1036596414055087</v>
      </c>
      <c r="E25" s="151">
        <v>48.198748642989237</v>
      </c>
      <c r="F25" s="141">
        <f t="shared" si="1"/>
        <v>7.1688697348325743</v>
      </c>
      <c r="H25" s="151">
        <f t="shared" si="3"/>
        <v>1.6196261547148012</v>
      </c>
      <c r="I25" s="141">
        <f t="shared" si="4"/>
        <v>3.4771504231805084</v>
      </c>
      <c r="K25" s="207">
        <f t="shared" si="2"/>
        <v>1.1811965251728704</v>
      </c>
      <c r="L25" s="141">
        <f t="shared" si="5"/>
        <v>2.5358926104076311</v>
      </c>
      <c r="N25" s="151">
        <f t="shared" si="6"/>
        <v>-1.286256746907799</v>
      </c>
      <c r="O25" s="141">
        <f t="shared" si="7"/>
        <v>-2.7614447808277065</v>
      </c>
      <c r="Q25" s="151">
        <v>1.7246863764497298</v>
      </c>
      <c r="R25" s="141">
        <f t="shared" si="8"/>
        <v>3.7027025936005828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16.607446470052196</v>
      </c>
      <c r="C26" s="141">
        <f t="shared" si="0"/>
        <v>2.5327580455344596</v>
      </c>
      <c r="E26" s="151">
        <v>16.193530107914572</v>
      </c>
      <c r="F26" s="141">
        <f t="shared" si="1"/>
        <v>2.4085543952729704</v>
      </c>
      <c r="H26" s="151">
        <f t="shared" si="3"/>
        <v>-0.41391636213762339</v>
      </c>
      <c r="I26" s="141">
        <f t="shared" si="4"/>
        <v>-2.4923540345833994</v>
      </c>
      <c r="K26" s="207">
        <f t="shared" si="2"/>
        <v>0.42114700781145653</v>
      </c>
      <c r="L26" s="141">
        <f t="shared" si="5"/>
        <v>2.5358926104076307</v>
      </c>
      <c r="N26" s="151">
        <f t="shared" si="6"/>
        <v>-0.36680959383879885</v>
      </c>
      <c r="O26" s="141">
        <f t="shared" si="7"/>
        <v>-2.2087055616904001</v>
      </c>
      <c r="Q26" s="151">
        <v>-0.46825377611028107</v>
      </c>
      <c r="R26" s="141">
        <f t="shared" si="8"/>
        <v>-2.8195410833006247</v>
      </c>
      <c r="T26" s="11"/>
    </row>
    <row r="27" spans="1:20" x14ac:dyDescent="0.2">
      <c r="A27" s="10" t="str">
        <f>name!$D23</f>
        <v>63 Community and civil enforcement occupations</v>
      </c>
      <c r="B27" s="151">
        <v>0.67118544208009079</v>
      </c>
      <c r="C27" s="141">
        <f t="shared" si="0"/>
        <v>0.10236072905846375</v>
      </c>
      <c r="E27" s="151">
        <v>0.67070911868777017</v>
      </c>
      <c r="F27" s="141">
        <f t="shared" si="1"/>
        <v>9.9758322305248628E-2</v>
      </c>
      <c r="H27" s="151">
        <f t="shared" si="3"/>
        <v>-4.7632339232062115E-4</v>
      </c>
      <c r="I27" s="141">
        <f t="shared" si="4"/>
        <v>-7.0967479694494795E-2</v>
      </c>
      <c r="K27" s="207">
        <f t="shared" si="2"/>
        <v>1.7020542027840809E-2</v>
      </c>
      <c r="L27" s="141">
        <f t="shared" si="5"/>
        <v>2.5358926104076303</v>
      </c>
      <c r="N27" s="151">
        <f t="shared" si="6"/>
        <v>1.1291721035494279E-2</v>
      </c>
      <c r="O27" s="141">
        <f t="shared" si="7"/>
        <v>1.682354879524766</v>
      </c>
      <c r="Q27" s="151">
        <v>-2.8788586455655709E-2</v>
      </c>
      <c r="R27" s="141">
        <f t="shared" si="8"/>
        <v>-4.2892149696268946</v>
      </c>
      <c r="T27" s="172"/>
    </row>
    <row r="28" spans="1:20" x14ac:dyDescent="0.2">
      <c r="A28" s="10" t="str">
        <f>name!$D24</f>
        <v>71 Sales occupations</v>
      </c>
      <c r="B28" s="151">
        <v>40.081648756838845</v>
      </c>
      <c r="C28" s="141">
        <f t="shared" si="0"/>
        <v>6.1127469867347282</v>
      </c>
      <c r="E28" s="151">
        <v>36.980552411720929</v>
      </c>
      <c r="F28" s="141">
        <f t="shared" si="1"/>
        <v>5.5003246023138699</v>
      </c>
      <c r="H28" s="151">
        <f t="shared" si="3"/>
        <v>-3.1010963451179165</v>
      </c>
      <c r="I28" s="141">
        <f t="shared" si="4"/>
        <v>-7.7369480580281706</v>
      </c>
      <c r="K28" s="207">
        <f t="shared" si="2"/>
        <v>1.0164275689542182</v>
      </c>
      <c r="L28" s="141">
        <f t="shared" si="5"/>
        <v>2.5358926104076303</v>
      </c>
      <c r="N28" s="151">
        <f>H28-(K28+Q28)</f>
        <v>-3.3873741294402455</v>
      </c>
      <c r="O28" s="141">
        <f t="shared" si="7"/>
        <v>-8.4511846056788826</v>
      </c>
      <c r="Q28" s="151">
        <v>-0.7301497846318894</v>
      </c>
      <c r="R28" s="141">
        <f t="shared" si="8"/>
        <v>-1.8216560627569223</v>
      </c>
      <c r="T28" s="11"/>
    </row>
    <row r="29" spans="1:20" x14ac:dyDescent="0.2">
      <c r="A29" s="10" t="str">
        <f>name!$D25</f>
        <v>72 Customer service occupations</v>
      </c>
      <c r="B29" s="151">
        <v>10.033027432362616</v>
      </c>
      <c r="C29" s="141">
        <f t="shared" si="0"/>
        <v>1.5301106642859159</v>
      </c>
      <c r="E29" s="151">
        <v>10.433467295383297</v>
      </c>
      <c r="F29" s="141">
        <f t="shared" si="1"/>
        <v>1.5518280044417354</v>
      </c>
      <c r="H29" s="151">
        <f t="shared" si="3"/>
        <v>0.40043986302068113</v>
      </c>
      <c r="I29" s="141">
        <f t="shared" si="4"/>
        <v>3.9912166663575555</v>
      </c>
      <c r="K29" s="207">
        <f t="shared" si="2"/>
        <v>0.25442680125745404</v>
      </c>
      <c r="L29" s="141">
        <f t="shared" si="5"/>
        <v>2.5358926104076311</v>
      </c>
      <c r="N29" s="151">
        <f t="shared" si="6"/>
        <v>0.40614388002828067</v>
      </c>
      <c r="O29" s="141">
        <f t="shared" si="7"/>
        <v>4.0480690675500366</v>
      </c>
      <c r="Q29" s="151">
        <v>-0.26013081826505358</v>
      </c>
      <c r="R29" s="141">
        <f t="shared" si="8"/>
        <v>-2.5927450116001225</v>
      </c>
      <c r="T29" s="11"/>
    </row>
    <row r="30" spans="1:20" x14ac:dyDescent="0.2">
      <c r="A30" s="10" t="str">
        <f>name!$D26</f>
        <v>81 Process, plant and machine operatives</v>
      </c>
      <c r="B30" s="151">
        <v>9.0370928455206112</v>
      </c>
      <c r="C30" s="141">
        <f t="shared" si="0"/>
        <v>1.3782232960382557</v>
      </c>
      <c r="E30" s="151">
        <v>8.1040367839493257</v>
      </c>
      <c r="F30" s="141">
        <f t="shared" si="1"/>
        <v>1.2053587627502591</v>
      </c>
      <c r="H30" s="151">
        <f t="shared" si="3"/>
        <v>-0.93305606157128551</v>
      </c>
      <c r="I30" s="141">
        <f t="shared" si="4"/>
        <v>-10.324736920610157</v>
      </c>
      <c r="K30" s="207">
        <f t="shared" si="2"/>
        <v>0.22917096966523387</v>
      </c>
      <c r="L30" s="141">
        <f t="shared" si="5"/>
        <v>2.5358926104076307</v>
      </c>
      <c r="N30" s="151">
        <f t="shared" si="6"/>
        <v>-1.7336809827227162</v>
      </c>
      <c r="O30" s="141">
        <f t="shared" si="7"/>
        <v>-19.184056337122225</v>
      </c>
      <c r="Q30" s="151">
        <v>0.57145395148619693</v>
      </c>
      <c r="R30" s="141">
        <f t="shared" si="8"/>
        <v>6.3234268061044414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18.394198265645997</v>
      </c>
      <c r="C31" s="141">
        <f t="shared" si="0"/>
        <v>2.8052508693905476</v>
      </c>
      <c r="E31" s="151">
        <v>16.792105447756803</v>
      </c>
      <c r="F31" s="141">
        <f t="shared" si="1"/>
        <v>2.4975838567968904</v>
      </c>
      <c r="H31" s="151">
        <f t="shared" si="3"/>
        <v>-1.6020928178891936</v>
      </c>
      <c r="I31" s="141">
        <f t="shared" si="4"/>
        <v>-8.709772476908384</v>
      </c>
      <c r="K31" s="207">
        <f t="shared" si="2"/>
        <v>0.46645711456224542</v>
      </c>
      <c r="L31" s="141">
        <f t="shared" si="5"/>
        <v>2.5358926104076307</v>
      </c>
      <c r="N31" s="151">
        <f t="shared" si="6"/>
        <v>-1.8137622337654955</v>
      </c>
      <c r="O31" s="141">
        <f t="shared" si="7"/>
        <v>-9.860512578865567</v>
      </c>
      <c r="Q31" s="151">
        <v>-0.25478769868594359</v>
      </c>
      <c r="R31" s="141">
        <f t="shared" si="8"/>
        <v>-1.3851525084504439</v>
      </c>
      <c r="T31" s="11"/>
    </row>
    <row r="32" spans="1:20" x14ac:dyDescent="0.2">
      <c r="A32" s="10" t="str">
        <f>name!$D28</f>
        <v>91 Elementary trades and related occupations</v>
      </c>
      <c r="B32" s="151">
        <v>8.1336458223531736</v>
      </c>
      <c r="C32" s="141">
        <f t="shared" si="0"/>
        <v>1.2404409632294302</v>
      </c>
      <c r="E32" s="151">
        <v>6.4936373865476549</v>
      </c>
      <c r="F32" s="141">
        <f t="shared" si="1"/>
        <v>0.96583504427080225</v>
      </c>
      <c r="H32" s="151">
        <f t="shared" si="3"/>
        <v>-1.6400084358055187</v>
      </c>
      <c r="I32" s="141">
        <f t="shared" si="4"/>
        <v>-20.163263456817727</v>
      </c>
      <c r="K32" s="207">
        <f t="shared" si="2"/>
        <v>0.2062605233657831</v>
      </c>
      <c r="L32" s="141">
        <f t="shared" si="5"/>
        <v>2.5358926104076307</v>
      </c>
      <c r="N32" s="151">
        <f>H32-(K32+Q32)</f>
        <v>-2.049938072285272</v>
      </c>
      <c r="O32" s="141">
        <f t="shared" si="7"/>
        <v>-25.203188300276853</v>
      </c>
      <c r="Q32" s="151">
        <v>0.20366911311397021</v>
      </c>
      <c r="R32" s="141">
        <f t="shared" si="8"/>
        <v>2.5040322330514999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63.872603333170538</v>
      </c>
      <c r="C33" s="141">
        <f t="shared" si="0"/>
        <v>9.7410429877369573</v>
      </c>
      <c r="E33" s="151">
        <v>57.127926329956296</v>
      </c>
      <c r="F33" s="141">
        <f t="shared" si="1"/>
        <v>8.4969563237849481</v>
      </c>
      <c r="H33" s="151">
        <f t="shared" ref="H33" si="9">E33-B33</f>
        <v>-6.7446770032142425</v>
      </c>
      <c r="I33" s="141">
        <f>IF(B33&lt;&gt;0,((E33/B33)-1)*100,0)</f>
        <v>-10.559577426385525</v>
      </c>
      <c r="K33" s="207">
        <f t="shared" si="2"/>
        <v>1.6197406280008497</v>
      </c>
      <c r="L33" s="141">
        <f t="shared" ref="L33" si="10">IF(B33&lt;&gt;0,K33/B33*100,0)</f>
        <v>2.5358926104076307</v>
      </c>
      <c r="N33" s="151">
        <f>H33-(K33+Q33)</f>
        <v>-6.7920980207682495</v>
      </c>
      <c r="O33" s="141">
        <f t="shared" ref="O33" si="11">IF(B33&lt;&gt;0,N33/B33*100,0)</f>
        <v>-10.633820552670278</v>
      </c>
      <c r="Q33" s="151">
        <v>-1.5723196104468424</v>
      </c>
      <c r="R33" s="141">
        <f t="shared" ref="R33" si="12">IF(B33&lt;&gt;0,Q33/B33*100,0)</f>
        <v>-2.4616494841228747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655.70600000000047</v>
      </c>
      <c r="C35" s="147">
        <f>B35/B$35*100</f>
        <v>100</v>
      </c>
      <c r="D35" s="145"/>
      <c r="E35" s="152">
        <f>SUM(E8:E33)</f>
        <v>672.33399999999995</v>
      </c>
      <c r="F35" s="147">
        <f t="shared" ref="F35" si="13">E35/E$35*100</f>
        <v>100</v>
      </c>
      <c r="G35" s="145"/>
      <c r="H35" s="152">
        <f>E35-B35</f>
        <v>16.627999999999474</v>
      </c>
      <c r="I35" s="147">
        <f>IF(B35&lt;&gt;0,((E35/B35)-1)*100,0)</f>
        <v>2.5358926104076307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Enterprise M3 LEP (including all of Surrey)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60.451833934309072</v>
      </c>
      <c r="C44" s="141">
        <f t="shared" ref="C44:C68" si="15">B44/B$71*100</f>
        <v>8.991339711260931</v>
      </c>
      <c r="E44" s="151">
        <v>60.196168631095219</v>
      </c>
      <c r="F44" s="141">
        <f t="shared" ref="F44:F68" si="16">E44/E$71*100</f>
        <v>8.3750025921163118</v>
      </c>
      <c r="H44" s="151">
        <f>E44-B44</f>
        <v>-0.25566530321385272</v>
      </c>
      <c r="I44" s="141">
        <f>IF(B44&gt;0,((E44/B44)-1)*100,0)</f>
        <v>-0.42292398191207115</v>
      </c>
      <c r="K44" s="151">
        <f>(($E$71/$B$71)-1)*B44</f>
        <v>4.1743193743500182</v>
      </c>
      <c r="L44" s="141">
        <f>IF(B44&gt;0,K44/B44*100,0)</f>
        <v>6.9051989041161388</v>
      </c>
      <c r="N44" s="151">
        <f>H44-(K44+Q44)</f>
        <v>-3.9922709435927572</v>
      </c>
      <c r="O44" s="141">
        <f>IF(B44&gt;0,N44/B44*100,0)</f>
        <v>-6.6040526544339757</v>
      </c>
      <c r="Q44" s="151">
        <v>-0.43771373397111385</v>
      </c>
      <c r="R44" s="141">
        <f>IF(B44&gt;0,Q44/B44*100,0)</f>
        <v>-0.72407023159423467</v>
      </c>
      <c r="T44" s="151"/>
    </row>
    <row r="45" spans="1:20" x14ac:dyDescent="0.2">
      <c r="A45" s="135" t="str">
        <f t="shared" si="14"/>
        <v>12 Other managers and proprietors</v>
      </c>
      <c r="B45" s="151">
        <v>24.023837872417261</v>
      </c>
      <c r="C45" s="141">
        <f t="shared" si="15"/>
        <v>3.5731999084409329</v>
      </c>
      <c r="E45" s="151">
        <v>28.603868267080621</v>
      </c>
      <c r="F45" s="141">
        <f t="shared" si="16"/>
        <v>3.9796132599310781</v>
      </c>
      <c r="H45" s="151">
        <f t="shared" ref="H45:H71" si="17">E45-B45</f>
        <v>4.5800303946633605</v>
      </c>
      <c r="I45" s="141">
        <f t="shared" ref="I45:I71" si="18">IF(B45&gt;0,((E45/B45)-1)*100,0)</f>
        <v>19.064524240408232</v>
      </c>
      <c r="K45" s="151">
        <f t="shared" ref="K45:K68" si="19">(($E$71/$B$71)-1)*B45</f>
        <v>1.6588937894927946</v>
      </c>
      <c r="L45" s="141">
        <f t="shared" ref="L45:L68" si="20">IF(B45&gt;0,K45/B45*100,0)</f>
        <v>6.9051989041161388</v>
      </c>
      <c r="N45" s="151">
        <f t="shared" ref="N45:N68" si="21">H45-(K45+Q45)</f>
        <v>2.5240161318927314</v>
      </c>
      <c r="O45" s="141">
        <f t="shared" ref="O45:O68" si="22">IF(B45&gt;0,N45/B45*100,0)</f>
        <v>10.506298557694882</v>
      </c>
      <c r="Q45" s="151">
        <v>0.39712047327783428</v>
      </c>
      <c r="R45" s="141">
        <f>IF(B45&gt;0,Q45/B45*100,0)</f>
        <v>1.6530267785972046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52.778183637484631</v>
      </c>
      <c r="C46" s="141">
        <f t="shared" si="15"/>
        <v>7.8499947403351058</v>
      </c>
      <c r="E46" s="151">
        <v>73.559182266085685</v>
      </c>
      <c r="F46" s="141">
        <f t="shared" si="16"/>
        <v>10.234178622361521</v>
      </c>
      <c r="H46" s="151">
        <f t="shared" si="17"/>
        <v>20.780998628601054</v>
      </c>
      <c r="I46" s="141">
        <f t="shared" si="18"/>
        <v>39.374220930638046</v>
      </c>
      <c r="K46" s="151">
        <f t="shared" si="19"/>
        <v>3.6444385581479919</v>
      </c>
      <c r="L46" s="141">
        <f t="shared" si="20"/>
        <v>6.9051989041161388</v>
      </c>
      <c r="N46" s="151">
        <f t="shared" si="21"/>
        <v>16.439350683207188</v>
      </c>
      <c r="O46" s="141">
        <f t="shared" si="22"/>
        <v>31.148003872439961</v>
      </c>
      <c r="Q46" s="151">
        <v>0.69720938724587334</v>
      </c>
      <c r="R46" s="141">
        <f t="shared" ref="R46:R68" si="23">IF(B46&gt;0,Q46/B46*100,0)</f>
        <v>1.321018154081935</v>
      </c>
      <c r="T46" s="151"/>
    </row>
    <row r="47" spans="1:20" x14ac:dyDescent="0.2">
      <c r="A47" s="135" t="str">
        <f t="shared" si="14"/>
        <v>22 Health professionals</v>
      </c>
      <c r="B47" s="151">
        <v>28.005384621847504</v>
      </c>
      <c r="C47" s="141">
        <f t="shared" si="15"/>
        <v>4.1653976478725614</v>
      </c>
      <c r="E47" s="151">
        <v>28.143192628933537</v>
      </c>
      <c r="F47" s="141">
        <f t="shared" si="16"/>
        <v>3.9155201498321461</v>
      </c>
      <c r="H47" s="151">
        <f t="shared" si="17"/>
        <v>0.1378080070860328</v>
      </c>
      <c r="I47" s="141">
        <f t="shared" si="18"/>
        <v>0.49207682360672411</v>
      </c>
      <c r="K47" s="151">
        <f t="shared" si="19"/>
        <v>1.9338275120013235</v>
      </c>
      <c r="L47" s="141">
        <f t="shared" si="20"/>
        <v>6.9051989041161388</v>
      </c>
      <c r="N47" s="151">
        <f t="shared" si="21"/>
        <v>-1.4202335636053511</v>
      </c>
      <c r="O47" s="141">
        <f t="shared" si="22"/>
        <v>-5.0712874783994266</v>
      </c>
      <c r="Q47" s="151">
        <v>-0.37578594130993959</v>
      </c>
      <c r="R47" s="141">
        <f t="shared" si="23"/>
        <v>-1.3418346021099892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32.868196066820978</v>
      </c>
      <c r="C48" s="141">
        <f t="shared" si="15"/>
        <v>4.8886708193875341</v>
      </c>
      <c r="E48" s="151">
        <v>33.895041381889854</v>
      </c>
      <c r="F48" s="141">
        <f t="shared" si="16"/>
        <v>4.715766233776205</v>
      </c>
      <c r="H48" s="151">
        <f t="shared" si="17"/>
        <v>1.0268453150688757</v>
      </c>
      <c r="I48" s="141">
        <f t="shared" si="18"/>
        <v>3.1241304298577965</v>
      </c>
      <c r="K48" s="151">
        <f t="shared" si="19"/>
        <v>2.2696143146088659</v>
      </c>
      <c r="L48" s="141">
        <f t="shared" si="20"/>
        <v>6.9051989041161388</v>
      </c>
      <c r="N48" s="151">
        <f t="shared" si="21"/>
        <v>-3.8447549517886648E-2</v>
      </c>
      <c r="O48" s="141">
        <f t="shared" si="22"/>
        <v>-0.11697493053687173</v>
      </c>
      <c r="Q48" s="151">
        <v>-1.2043214500221036</v>
      </c>
      <c r="R48" s="141">
        <f t="shared" si="23"/>
        <v>-3.6640935437214757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53.697776907144416</v>
      </c>
      <c r="C49" s="141">
        <f t="shared" si="15"/>
        <v>7.9867709958360606</v>
      </c>
      <c r="E49" s="151">
        <v>61.572060058094721</v>
      </c>
      <c r="F49" s="141">
        <f t="shared" si="16"/>
        <v>8.5664283012542022</v>
      </c>
      <c r="H49" s="151">
        <f t="shared" si="17"/>
        <v>7.8742831509503048</v>
      </c>
      <c r="I49" s="141">
        <f t="shared" si="18"/>
        <v>14.664076623817635</v>
      </c>
      <c r="K49" s="151">
        <f t="shared" si="19"/>
        <v>3.7079383025268653</v>
      </c>
      <c r="L49" s="141">
        <f t="shared" si="20"/>
        <v>6.9051989041161388</v>
      </c>
      <c r="N49" s="151">
        <f t="shared" si="21"/>
        <v>4.2084572622427459</v>
      </c>
      <c r="O49" s="141">
        <f t="shared" si="22"/>
        <v>7.837302593588034</v>
      </c>
      <c r="Q49" s="151">
        <v>-4.2112413819306908E-2</v>
      </c>
      <c r="R49" s="141">
        <f t="shared" si="23"/>
        <v>-7.8424873886546148E-2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14.099290861082933</v>
      </c>
      <c r="C50" s="141">
        <f t="shared" si="15"/>
        <v>2.0970664671254071</v>
      </c>
      <c r="E50" s="151">
        <v>14.496774882245825</v>
      </c>
      <c r="F50" s="141">
        <f t="shared" si="16"/>
        <v>2.016914530892902</v>
      </c>
      <c r="H50" s="151">
        <f t="shared" si="17"/>
        <v>0.39748402116289228</v>
      </c>
      <c r="I50" s="141">
        <f t="shared" si="18"/>
        <v>2.8191773974961531</v>
      </c>
      <c r="K50" s="151">
        <f t="shared" si="19"/>
        <v>0.97358407802764557</v>
      </c>
      <c r="L50" s="141">
        <f t="shared" si="20"/>
        <v>6.9051989041161388</v>
      </c>
      <c r="N50" s="151">
        <f t="shared" si="21"/>
        <v>-0.58787463845759103</v>
      </c>
      <c r="O50" s="141">
        <f t="shared" si="22"/>
        <v>-4.1695333775988059</v>
      </c>
      <c r="Q50" s="151">
        <v>1.1774581592837771E-2</v>
      </c>
      <c r="R50" s="141">
        <f t="shared" si="23"/>
        <v>8.3511870978831587E-2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12.379730467379172</v>
      </c>
      <c r="C51" s="141">
        <f t="shared" si="15"/>
        <v>1.8413066225089276</v>
      </c>
      <c r="E51" s="151">
        <v>21.724209861554861</v>
      </c>
      <c r="F51" s="141">
        <f t="shared" si="16"/>
        <v>3.0224567117751211</v>
      </c>
      <c r="H51" s="151">
        <f t="shared" si="17"/>
        <v>9.3444793941756892</v>
      </c>
      <c r="I51" s="141">
        <f t="shared" si="18"/>
        <v>75.482090816101135</v>
      </c>
      <c r="K51" s="151">
        <f t="shared" si="19"/>
        <v>0.85484501256599832</v>
      </c>
      <c r="L51" s="141">
        <f t="shared" si="20"/>
        <v>6.9051989041161388</v>
      </c>
      <c r="N51" s="151">
        <f t="shared" si="21"/>
        <v>8.6601279516516367</v>
      </c>
      <c r="O51" s="141">
        <f t="shared" si="22"/>
        <v>69.954091282287933</v>
      </c>
      <c r="Q51" s="151">
        <v>-0.1704935700419466</v>
      </c>
      <c r="R51" s="141">
        <f t="shared" si="23"/>
        <v>-1.3771993703029353</v>
      </c>
      <c r="T51" s="151"/>
    </row>
    <row r="52" spans="1:20" x14ac:dyDescent="0.2">
      <c r="A52" s="135" t="str">
        <f t="shared" si="14"/>
        <v>33 Protective service occupations</v>
      </c>
      <c r="B52" s="151">
        <v>7.2157401970687491</v>
      </c>
      <c r="C52" s="141">
        <f t="shared" si="15"/>
        <v>1.0732374380990326</v>
      </c>
      <c r="E52" s="151">
        <v>6.6948678078931545</v>
      </c>
      <c r="F52" s="141">
        <f t="shared" si="16"/>
        <v>0.9314469096629131</v>
      </c>
      <c r="H52" s="151">
        <f t="shared" si="17"/>
        <v>-0.52087238917559464</v>
      </c>
      <c r="I52" s="141">
        <f t="shared" si="18"/>
        <v>-7.2185579711862236</v>
      </c>
      <c r="K52" s="151">
        <f t="shared" si="19"/>
        <v>0.49826121301185899</v>
      </c>
      <c r="L52" s="141">
        <f t="shared" si="20"/>
        <v>6.9051989041161388</v>
      </c>
      <c r="N52" s="151">
        <f t="shared" si="21"/>
        <v>-0.86588920727452467</v>
      </c>
      <c r="O52" s="141">
        <f t="shared" si="22"/>
        <v>-12.000005316520056</v>
      </c>
      <c r="Q52" s="151">
        <v>-0.15324439491292899</v>
      </c>
      <c r="R52" s="141">
        <f t="shared" si="23"/>
        <v>-2.1237515587823061</v>
      </c>
      <c r="T52" s="151"/>
    </row>
    <row r="53" spans="1:20" x14ac:dyDescent="0.2">
      <c r="A53" s="135" t="str">
        <f t="shared" si="14"/>
        <v>34 Culture, media and sports occupations</v>
      </c>
      <c r="B53" s="151">
        <v>17.025437918777587</v>
      </c>
      <c r="C53" s="141">
        <f t="shared" si="15"/>
        <v>2.5322887015646374</v>
      </c>
      <c r="E53" s="151">
        <v>17.024188601708573</v>
      </c>
      <c r="F53" s="141">
        <f t="shared" si="16"/>
        <v>2.3685498082403824</v>
      </c>
      <c r="H53" s="151">
        <f t="shared" si="17"/>
        <v>-1.2493170690142108E-3</v>
      </c>
      <c r="I53" s="141">
        <f t="shared" si="18"/>
        <v>-7.3379438166210065E-3</v>
      </c>
      <c r="K53" s="151">
        <f t="shared" si="19"/>
        <v>1.1756403525884036</v>
      </c>
      <c r="L53" s="141">
        <f t="shared" si="20"/>
        <v>6.9051989041161388</v>
      </c>
      <c r="N53" s="151">
        <f t="shared" si="21"/>
        <v>-1.7460489512969821</v>
      </c>
      <c r="O53" s="141">
        <f t="shared" si="22"/>
        <v>-10.255530340110905</v>
      </c>
      <c r="Q53" s="151">
        <v>0.56915928163956442</v>
      </c>
      <c r="R53" s="141">
        <f t="shared" si="23"/>
        <v>3.3429934921781417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46.498978667274578</v>
      </c>
      <c r="C54" s="141">
        <f t="shared" si="15"/>
        <v>6.9160534298837453</v>
      </c>
      <c r="E54" s="151">
        <v>49.857300800551251</v>
      </c>
      <c r="F54" s="141">
        <f t="shared" si="16"/>
        <v>6.9365714286481222</v>
      </c>
      <c r="H54" s="151">
        <f t="shared" si="17"/>
        <v>3.3583221332766726</v>
      </c>
      <c r="I54" s="141">
        <f t="shared" si="18"/>
        <v>7.2223567689675194</v>
      </c>
      <c r="K54" s="151">
        <f t="shared" si="19"/>
        <v>3.2108469653578413</v>
      </c>
      <c r="L54" s="141">
        <f t="shared" si="20"/>
        <v>6.9051989041161388</v>
      </c>
      <c r="N54" s="151">
        <f t="shared" si="21"/>
        <v>0.8074065271346198</v>
      </c>
      <c r="O54" s="141">
        <f t="shared" si="22"/>
        <v>1.7363962613287738</v>
      </c>
      <c r="Q54" s="151">
        <v>-0.65993135921578838</v>
      </c>
      <c r="R54" s="141">
        <f t="shared" si="23"/>
        <v>-1.4192383964773836</v>
      </c>
      <c r="T54" s="151"/>
    </row>
    <row r="55" spans="1:20" x14ac:dyDescent="0.2">
      <c r="A55" s="135" t="str">
        <f t="shared" si="14"/>
        <v>41 Administrative occupations</v>
      </c>
      <c r="B55" s="151">
        <v>54.315778295124524</v>
      </c>
      <c r="C55" s="141">
        <f t="shared" si="15"/>
        <v>8.0786898022596692</v>
      </c>
      <c r="E55" s="151">
        <v>52.509622150937574</v>
      </c>
      <c r="F55" s="141">
        <f t="shared" si="16"/>
        <v>7.3055849172098561</v>
      </c>
      <c r="H55" s="151">
        <f t="shared" si="17"/>
        <v>-1.80615614418695</v>
      </c>
      <c r="I55" s="141">
        <f t="shared" si="18"/>
        <v>-3.3252881591297689</v>
      </c>
      <c r="K55" s="151">
        <f t="shared" si="19"/>
        <v>3.7506125275970903</v>
      </c>
      <c r="L55" s="141">
        <f t="shared" si="20"/>
        <v>6.9051989041161388</v>
      </c>
      <c r="N55" s="151">
        <f t="shared" si="21"/>
        <v>-4.8697663981363073</v>
      </c>
      <c r="O55" s="141">
        <f t="shared" si="22"/>
        <v>-8.9656570355605592</v>
      </c>
      <c r="Q55" s="151">
        <v>-0.68700227364773303</v>
      </c>
      <c r="R55" s="141">
        <f t="shared" si="23"/>
        <v>-1.264830027685343</v>
      </c>
      <c r="T55" s="151"/>
    </row>
    <row r="56" spans="1:20" x14ac:dyDescent="0.2">
      <c r="A56" s="135" t="str">
        <f t="shared" si="14"/>
        <v>42 Secretarial and related occupations</v>
      </c>
      <c r="B56" s="151">
        <v>14.848478695252814</v>
      </c>
      <c r="C56" s="141">
        <f t="shared" si="15"/>
        <v>2.2084973681611841</v>
      </c>
      <c r="E56" s="151">
        <v>10.101872295112347</v>
      </c>
      <c r="F56" s="141">
        <f t="shared" si="16"/>
        <v>1.4054583303345132</v>
      </c>
      <c r="H56" s="151">
        <f t="shared" si="17"/>
        <v>-4.7466064001404664</v>
      </c>
      <c r="I56" s="141">
        <f t="shared" si="18"/>
        <v>-31.966954309319227</v>
      </c>
      <c r="K56" s="151">
        <f t="shared" si="19"/>
        <v>1.0253169881425157</v>
      </c>
      <c r="L56" s="141">
        <f t="shared" si="20"/>
        <v>6.9051989041161388</v>
      </c>
      <c r="N56" s="151">
        <f t="shared" si="21"/>
        <v>-5.8304161067648259</v>
      </c>
      <c r="O56" s="141">
        <f t="shared" si="22"/>
        <v>-39.266083929721773</v>
      </c>
      <c r="Q56" s="151">
        <v>5.84927184818443E-2</v>
      </c>
      <c r="R56" s="141">
        <f t="shared" si="23"/>
        <v>0.3939307162864093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5.347451721445176</v>
      </c>
      <c r="C57" s="141">
        <f t="shared" si="15"/>
        <v>0.79535643317832738</v>
      </c>
      <c r="E57" s="151">
        <v>6.5326437094992471</v>
      </c>
      <c r="F57" s="141">
        <f t="shared" si="16"/>
        <v>0.90887691433847817</v>
      </c>
      <c r="H57" s="151">
        <f t="shared" si="17"/>
        <v>1.1851919880540711</v>
      </c>
      <c r="I57" s="141">
        <f t="shared" si="18"/>
        <v>22.163678136653985</v>
      </c>
      <c r="K57" s="151">
        <f t="shared" si="19"/>
        <v>0.36925217766737189</v>
      </c>
      <c r="L57" s="141">
        <f t="shared" si="20"/>
        <v>6.9051989041161388</v>
      </c>
      <c r="N57" s="151">
        <f t="shared" si="21"/>
        <v>0.71738790677021702</v>
      </c>
      <c r="O57" s="141">
        <f t="shared" si="22"/>
        <v>13.415509744449631</v>
      </c>
      <c r="Q57" s="151">
        <v>9.8551903616482195E-2</v>
      </c>
      <c r="R57" s="141">
        <f t="shared" si="23"/>
        <v>1.8429694880882075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18.59962304446638</v>
      </c>
      <c r="C58" s="141">
        <f t="shared" si="15"/>
        <v>2.7664260686602762</v>
      </c>
      <c r="E58" s="151">
        <v>18.800080949190455</v>
      </c>
      <c r="F58" s="141">
        <f t="shared" si="16"/>
        <v>2.6156270450763053</v>
      </c>
      <c r="H58" s="151">
        <f t="shared" si="17"/>
        <v>0.20045790472407532</v>
      </c>
      <c r="I58" s="141">
        <f t="shared" si="18"/>
        <v>1.0777525127516618</v>
      </c>
      <c r="K58" s="151">
        <f t="shared" si="19"/>
        <v>1.2843409666362253</v>
      </c>
      <c r="L58" s="141">
        <f t="shared" si="20"/>
        <v>6.9051989041161388</v>
      </c>
      <c r="N58" s="151">
        <f t="shared" si="21"/>
        <v>-0.89922674691166216</v>
      </c>
      <c r="O58" s="141">
        <f t="shared" si="22"/>
        <v>-4.8346503838377162</v>
      </c>
      <c r="Q58" s="151">
        <v>-0.18465631500048788</v>
      </c>
      <c r="R58" s="141">
        <f t="shared" si="23"/>
        <v>-0.99279600752675157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17.42873980503504</v>
      </c>
      <c r="C59" s="141">
        <f t="shared" si="15"/>
        <v>2.5922740490641618</v>
      </c>
      <c r="E59" s="151">
        <v>16.562246244385349</v>
      </c>
      <c r="F59" s="141">
        <f t="shared" si="16"/>
        <v>2.304280461403716</v>
      </c>
      <c r="H59" s="151">
        <f t="shared" si="17"/>
        <v>-0.86649356064969041</v>
      </c>
      <c r="I59" s="141">
        <f t="shared" si="18"/>
        <v>-4.9716363336801077</v>
      </c>
      <c r="K59" s="151">
        <f t="shared" si="19"/>
        <v>1.2034891500185327</v>
      </c>
      <c r="L59" s="141">
        <f t="shared" si="20"/>
        <v>6.9051989041161388</v>
      </c>
      <c r="N59" s="151">
        <f t="shared" si="21"/>
        <v>-3.1785671923869412</v>
      </c>
      <c r="O59" s="141">
        <f t="shared" si="22"/>
        <v>-18.23750442053576</v>
      </c>
      <c r="Q59" s="151">
        <v>1.1085844817187178</v>
      </c>
      <c r="R59" s="141">
        <f t="shared" si="23"/>
        <v>6.3606691827395085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11.75482376216312</v>
      </c>
      <c r="C60" s="141">
        <f t="shared" si="15"/>
        <v>1.7483607495921851</v>
      </c>
      <c r="E60" s="151">
        <v>13.858118283743986</v>
      </c>
      <c r="F60" s="141">
        <f t="shared" si="16"/>
        <v>1.9280591969146843</v>
      </c>
      <c r="H60" s="151">
        <f t="shared" si="17"/>
        <v>2.1032945215808656</v>
      </c>
      <c r="I60" s="141">
        <f t="shared" si="18"/>
        <v>17.893033227354984</v>
      </c>
      <c r="K60" s="151">
        <f t="shared" si="19"/>
        <v>0.8116939616056712</v>
      </c>
      <c r="L60" s="141">
        <f t="shared" si="20"/>
        <v>6.9051989041161388</v>
      </c>
      <c r="N60" s="151">
        <f t="shared" si="21"/>
        <v>0.73222344905705317</v>
      </c>
      <c r="O60" s="141">
        <f t="shared" si="22"/>
        <v>6.2291316643467018</v>
      </c>
      <c r="Q60" s="151">
        <v>0.55937711091814135</v>
      </c>
      <c r="R60" s="141">
        <f t="shared" si="23"/>
        <v>4.7587026588921386</v>
      </c>
      <c r="T60" s="151"/>
    </row>
    <row r="61" spans="1:20" x14ac:dyDescent="0.2">
      <c r="A61" s="135" t="str">
        <f t="shared" si="14"/>
        <v>61 Caring personal service occupations</v>
      </c>
      <c r="B61" s="151">
        <v>48.198748642989237</v>
      </c>
      <c r="C61" s="141">
        <f t="shared" si="15"/>
        <v>7.1688697348325743</v>
      </c>
      <c r="E61" s="151">
        <v>53.316177513778328</v>
      </c>
      <c r="F61" s="141">
        <f t="shared" si="16"/>
        <v>7.4177997542682288</v>
      </c>
      <c r="H61" s="151">
        <f t="shared" si="17"/>
        <v>5.1174288707890909</v>
      </c>
      <c r="I61" s="141">
        <f t="shared" si="18"/>
        <v>10.617347991115222</v>
      </c>
      <c r="K61" s="151">
        <f t="shared" si="19"/>
        <v>3.3282194630933852</v>
      </c>
      <c r="L61" s="141">
        <f t="shared" si="20"/>
        <v>6.9051989041161388</v>
      </c>
      <c r="N61" s="151">
        <f t="shared" si="21"/>
        <v>2.4893880856942845</v>
      </c>
      <c r="O61" s="141">
        <f t="shared" si="22"/>
        <v>5.1648396603266988</v>
      </c>
      <c r="Q61" s="151">
        <v>-0.70017867799857858</v>
      </c>
      <c r="R61" s="141">
        <f t="shared" si="23"/>
        <v>-1.4526905733276194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16.193530107914572</v>
      </c>
      <c r="C62" s="141">
        <f t="shared" si="15"/>
        <v>2.4085543952729704</v>
      </c>
      <c r="E62" s="151">
        <v>15.405758515972643</v>
      </c>
      <c r="F62" s="141">
        <f t="shared" si="16"/>
        <v>2.1433800595431913</v>
      </c>
      <c r="H62" s="151">
        <f t="shared" si="17"/>
        <v>-0.78777159194192947</v>
      </c>
      <c r="I62" s="141">
        <f t="shared" si="18"/>
        <v>-4.8647304614384712</v>
      </c>
      <c r="K62" s="151">
        <f t="shared" si="19"/>
        <v>1.118195463549434</v>
      </c>
      <c r="L62" s="141">
        <f t="shared" si="20"/>
        <v>6.9051989041161388</v>
      </c>
      <c r="N62" s="151">
        <f t="shared" si="21"/>
        <v>-1.4405033143410002</v>
      </c>
      <c r="O62" s="141">
        <f t="shared" si="22"/>
        <v>-8.8955484365756394</v>
      </c>
      <c r="Q62" s="151">
        <v>-0.46546374115036326</v>
      </c>
      <c r="R62" s="141">
        <f t="shared" si="23"/>
        <v>-2.8743809289789648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0.67070911868777017</v>
      </c>
      <c r="C63" s="141">
        <f t="shared" si="15"/>
        <v>9.9758322305248628E-2</v>
      </c>
      <c r="E63" s="151">
        <v>0.53122650731651366</v>
      </c>
      <c r="F63" s="141">
        <f t="shared" si="16"/>
        <v>7.3908746635387823E-2</v>
      </c>
      <c r="H63" s="151">
        <f t="shared" si="17"/>
        <v>-0.1394826113712565</v>
      </c>
      <c r="I63" s="141">
        <f t="shared" si="18"/>
        <v>-20.796289700690462</v>
      </c>
      <c r="K63" s="151">
        <f t="shared" si="19"/>
        <v>4.6313798713434919E-2</v>
      </c>
      <c r="L63" s="141">
        <f t="shared" si="20"/>
        <v>6.9051989041161388</v>
      </c>
      <c r="N63" s="151">
        <f t="shared" si="21"/>
        <v>-0.19568539358133824</v>
      </c>
      <c r="O63" s="141">
        <f t="shared" si="22"/>
        <v>-29.175895798791739</v>
      </c>
      <c r="Q63" s="151">
        <v>9.8889834966468127E-3</v>
      </c>
      <c r="R63" s="141">
        <f t="shared" si="23"/>
        <v>1.4744071939851398</v>
      </c>
      <c r="T63" s="151"/>
    </row>
    <row r="64" spans="1:20" x14ac:dyDescent="0.2">
      <c r="A64" s="135" t="str">
        <f t="shared" si="14"/>
        <v>71 Sales occupations</v>
      </c>
      <c r="B64" s="151">
        <v>36.980552411720929</v>
      </c>
      <c r="C64" s="141">
        <f t="shared" si="15"/>
        <v>5.5003246023138699</v>
      </c>
      <c r="E64" s="151">
        <v>35.775586849137945</v>
      </c>
      <c r="F64" s="141">
        <f t="shared" si="16"/>
        <v>4.9774037020894228</v>
      </c>
      <c r="H64" s="151">
        <f t="shared" si="17"/>
        <v>-1.2049655625829843</v>
      </c>
      <c r="I64" s="141">
        <f t="shared" si="18"/>
        <v>-3.2583763194437121</v>
      </c>
      <c r="K64" s="151">
        <f t="shared" si="19"/>
        <v>2.5535806998702477</v>
      </c>
      <c r="L64" s="141">
        <f t="shared" si="20"/>
        <v>6.9051989041161388</v>
      </c>
      <c r="N64" s="151">
        <f t="shared" si="21"/>
        <v>-2.9189726653440227</v>
      </c>
      <c r="O64" s="141">
        <f t="shared" si="22"/>
        <v>-7.8932640941806449</v>
      </c>
      <c r="Q64" s="151">
        <v>-0.8395735971092092</v>
      </c>
      <c r="R64" s="141">
        <f t="shared" si="23"/>
        <v>-2.270311129379202</v>
      </c>
      <c r="T64" s="151"/>
    </row>
    <row r="65" spans="1:20" x14ac:dyDescent="0.2">
      <c r="A65" s="135" t="str">
        <f t="shared" si="14"/>
        <v>72 Customer service occupations</v>
      </c>
      <c r="B65" s="151">
        <v>10.433467295383297</v>
      </c>
      <c r="C65" s="141">
        <f t="shared" si="15"/>
        <v>1.5518280044417354</v>
      </c>
      <c r="E65" s="151">
        <v>12.824962045665352</v>
      </c>
      <c r="F65" s="141">
        <f t="shared" si="16"/>
        <v>1.7843177201938547</v>
      </c>
      <c r="H65" s="151">
        <f t="shared" si="17"/>
        <v>2.3914947502820549</v>
      </c>
      <c r="I65" s="141">
        <f t="shared" si="18"/>
        <v>22.921380616588195</v>
      </c>
      <c r="K65" s="151">
        <f t="shared" si="19"/>
        <v>0.72045166934212312</v>
      </c>
      <c r="L65" s="141">
        <f t="shared" si="20"/>
        <v>6.9051989041161388</v>
      </c>
      <c r="N65" s="151">
        <f t="shared" si="21"/>
        <v>1.7632232214552621</v>
      </c>
      <c r="O65" s="141">
        <f t="shared" si="22"/>
        <v>16.899686092230056</v>
      </c>
      <c r="Q65" s="151">
        <v>-9.2180140515330272E-2</v>
      </c>
      <c r="R65" s="141">
        <f t="shared" si="23"/>
        <v>-0.88350437975800289</v>
      </c>
      <c r="T65" s="151"/>
    </row>
    <row r="66" spans="1:20" x14ac:dyDescent="0.2">
      <c r="A66" s="135" t="str">
        <f t="shared" si="14"/>
        <v>81 Process, plant and machine operatives</v>
      </c>
      <c r="B66" s="151">
        <v>8.1040367839493257</v>
      </c>
      <c r="C66" s="141">
        <f t="shared" si="15"/>
        <v>1.2053587627502591</v>
      </c>
      <c r="E66" s="151">
        <v>8.448356897663162</v>
      </c>
      <c r="F66" s="141">
        <f t="shared" si="16"/>
        <v>1.1754072148788415</v>
      </c>
      <c r="H66" s="151">
        <f t="shared" si="17"/>
        <v>0.34432011371383631</v>
      </c>
      <c r="I66" s="141">
        <f t="shared" si="18"/>
        <v>4.2487481596306331</v>
      </c>
      <c r="K66" s="151">
        <f t="shared" si="19"/>
        <v>0.55959985919443767</v>
      </c>
      <c r="L66" s="141">
        <f t="shared" si="20"/>
        <v>6.9051989041161388</v>
      </c>
      <c r="N66" s="151">
        <f t="shared" si="21"/>
        <v>-3.2593327389549842E-2</v>
      </c>
      <c r="O66" s="141">
        <f t="shared" si="22"/>
        <v>-0.40218632094690709</v>
      </c>
      <c r="Q66" s="151">
        <v>-0.18268641809105152</v>
      </c>
      <c r="R66" s="141">
        <f t="shared" si="23"/>
        <v>-2.254264423538602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16.792105447756803</v>
      </c>
      <c r="C67" s="141">
        <f t="shared" si="15"/>
        <v>2.4975838567968904</v>
      </c>
      <c r="E67" s="151">
        <v>16.881318598514863</v>
      </c>
      <c r="F67" s="141">
        <f t="shared" si="16"/>
        <v>2.348672519132236</v>
      </c>
      <c r="H67" s="151">
        <f t="shared" si="17"/>
        <v>8.9213150758059356E-2</v>
      </c>
      <c r="I67" s="141">
        <f t="shared" si="18"/>
        <v>0.53128031523870245</v>
      </c>
      <c r="K67" s="151">
        <f t="shared" si="19"/>
        <v>1.1595282813565293</v>
      </c>
      <c r="L67" s="141">
        <f t="shared" si="20"/>
        <v>6.9051989041161388</v>
      </c>
      <c r="N67" s="151">
        <f t="shared" si="21"/>
        <v>-0.98649952326483392</v>
      </c>
      <c r="O67" s="141">
        <f t="shared" si="22"/>
        <v>-5.8747816129073724</v>
      </c>
      <c r="Q67" s="151">
        <v>-8.3815607333636064E-2</v>
      </c>
      <c r="R67" s="141">
        <f t="shared" si="23"/>
        <v>-0.49913697597005435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6.4936373865476549</v>
      </c>
      <c r="C68" s="141">
        <f t="shared" si="15"/>
        <v>0.96583504427080225</v>
      </c>
      <c r="E68" s="151">
        <v>13.595436503429541</v>
      </c>
      <c r="F68" s="141">
        <f t="shared" si="16"/>
        <v>1.8915126750834128</v>
      </c>
      <c r="H68" s="151">
        <f t="shared" si="17"/>
        <v>7.1017991168818861</v>
      </c>
      <c r="I68" s="141">
        <f t="shared" si="18"/>
        <v>109.36550186177799</v>
      </c>
      <c r="K68" s="151">
        <f t="shared" si="19"/>
        <v>0.44839857765316454</v>
      </c>
      <c r="L68" s="141">
        <f t="shared" si="20"/>
        <v>6.9051989041161388</v>
      </c>
      <c r="N68" s="151">
        <f t="shared" si="21"/>
        <v>6.6033476339423931</v>
      </c>
      <c r="O68" s="141">
        <f t="shared" si="22"/>
        <v>101.68950375365917</v>
      </c>
      <c r="Q68" s="151">
        <v>5.0052905286328296E-2</v>
      </c>
      <c r="R68" s="141">
        <f t="shared" si="23"/>
        <v>0.77079920400265756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57.127926329956296</v>
      </c>
      <c r="C69" s="141">
        <f t="shared" ref="C69" si="25">B69/B$71*100</f>
        <v>8.4969563237849481</v>
      </c>
      <c r="E69" s="151">
        <v>47.849737748519331</v>
      </c>
      <c r="F69" s="141">
        <f t="shared" ref="F69" si="26">E69/E$71*100</f>
        <v>6.6572621944069406</v>
      </c>
      <c r="H69" s="151">
        <f t="shared" ref="H69" si="27">E69-B69</f>
        <v>-9.2781885814369645</v>
      </c>
      <c r="I69" s="141">
        <f t="shared" ref="I69" si="28">IF(B69&gt;0,((E69/B69)-1)*100,0)</f>
        <v>-16.241073635070379</v>
      </c>
      <c r="K69" s="151">
        <f t="shared" ref="K69" si="29">(($E$71/$B$71)-1)*B69</f>
        <v>3.944796942880417</v>
      </c>
      <c r="L69" s="141">
        <f t="shared" ref="L69" si="30">IF(B69&gt;0,K69/B69*100,0)</f>
        <v>6.9051989041161388</v>
      </c>
      <c r="N69" s="151">
        <f t="shared" ref="N69" si="31">H69-(K69+Q69)</f>
        <v>-15.94193333118249</v>
      </c>
      <c r="O69" s="141">
        <f t="shared" ref="O69" si="32">IF(B69&gt;0,N69/B69*100,0)</f>
        <v>-27.905674781727519</v>
      </c>
      <c r="Q69" s="151">
        <v>2.7189478068651094</v>
      </c>
      <c r="R69" s="141">
        <f t="shared" ref="R69" si="33">IF(B69&gt;0,Q69/B69*100,0)</f>
        <v>4.7594022425409985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672.33399999999995</v>
      </c>
      <c r="C71" s="147">
        <f>B71/B$71*100</f>
        <v>100</v>
      </c>
      <c r="D71" s="145"/>
      <c r="E71" s="152">
        <f>SUM(E44:E69)</f>
        <v>718.7600000000001</v>
      </c>
      <c r="F71" s="147">
        <f>E71/E$71*100</f>
        <v>100</v>
      </c>
      <c r="G71" s="145"/>
      <c r="H71" s="152">
        <f t="shared" si="17"/>
        <v>46.426000000000158</v>
      </c>
      <c r="I71" s="147">
        <f t="shared" si="18"/>
        <v>6.9051989041161388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Enterprise M3 LEP (including all of Surrey)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Enterprise M3 LEP (including all of Surrey)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Enterprise M3 LEP (including all of Surrey)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Enterprise M3 LEP (including all of Surrey)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60.45183393430915</v>
      </c>
      <c r="C7" s="11">
        <f t="shared" si="2"/>
        <v>60.196168631095247</v>
      </c>
      <c r="D7" s="11">
        <f t="shared" si="2"/>
        <v>-0.25566530321388403</v>
      </c>
      <c r="E7" s="11">
        <f t="shared" si="2"/>
        <v>29.469659564213501</v>
      </c>
      <c r="F7" s="11">
        <f t="shared" si="2"/>
        <v>29.213994260999613</v>
      </c>
      <c r="G7" s="200">
        <f>IF(B7&gt;0,(1+(E7/B7))^(1/($C$6-$B$6))-1,0)</f>
        <v>2.6826185810721936E-2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39.057133215158885</v>
      </c>
      <c r="R7" s="11">
        <v>35.438664339506268</v>
      </c>
      <c r="S7" s="345">
        <f>R7-Q7</f>
        <v>-3.6184688756526171</v>
      </c>
      <c r="T7" s="345">
        <v>16.268513401855515</v>
      </c>
      <c r="U7" s="345">
        <f>SUM(S7:T7)</f>
        <v>12.650044526202898</v>
      </c>
      <c r="V7" s="346">
        <f>IF(Q7&gt;0,(1+(T7/Q7))^(1/($C$6-$B$6))-1,0)</f>
        <v>2.348561332963417E-2</v>
      </c>
      <c r="X7" s="10" t="str">
        <f>name!B4</f>
        <v>Agriculture</v>
      </c>
      <c r="Y7" s="11">
        <v>3.8869999999999987</v>
      </c>
      <c r="Z7" s="11">
        <v>4.1399999999999979</v>
      </c>
      <c r="AA7" s="345">
        <f>Z7-Y7</f>
        <v>0.25299999999999923</v>
      </c>
      <c r="AB7" s="11">
        <v>2.061133246306996</v>
      </c>
      <c r="AC7" s="345">
        <f>SUM(AA7:AB7)</f>
        <v>2.3141332463069952</v>
      </c>
      <c r="AD7" s="348">
        <f>IF(Y7&gt;0,(1+(AB7/Y7))^(1/($C$6-$B$6))-1,0)</f>
        <v>2.8768701693275389E-2</v>
      </c>
    </row>
    <row r="8" spans="1:30" x14ac:dyDescent="0.2">
      <c r="A8" s="10" t="str">
        <f>name!D5</f>
        <v>12 Other managers and proprietors</v>
      </c>
      <c r="B8" s="11">
        <f t="shared" si="2"/>
        <v>24.023837872417278</v>
      </c>
      <c r="C8" s="11">
        <f t="shared" si="2"/>
        <v>28.603868267080614</v>
      </c>
      <c r="D8" s="11">
        <f t="shared" si="2"/>
        <v>4.5800303946633356</v>
      </c>
      <c r="E8" s="11">
        <f t="shared" si="2"/>
        <v>14.893628971917941</v>
      </c>
      <c r="F8" s="11">
        <f t="shared" si="2"/>
        <v>19.473659366581277</v>
      </c>
      <c r="G8" s="200">
        <f t="shared" ref="G8:G33" si="3">IF(B8&gt;0,(1+(E8/B8))^(1/($C$6-$B$6))-1,0)</f>
        <v>3.2682486345551487E-2</v>
      </c>
      <c r="H8" s="11"/>
      <c r="I8" s="10" t="str">
        <f>name!E4</f>
        <v>Managers, directors and senior officials</v>
      </c>
      <c r="J8" s="11">
        <f t="array" ref="J8:J16">MMULT(aggregation!$B$13:$AA$21,B7:B32)</f>
        <v>84.475671806726425</v>
      </c>
      <c r="K8" s="11">
        <f t="array" ref="K8:K16">MMULT(aggregation!$B$13:$AA$21,C7:C32)</f>
        <v>88.800036898175861</v>
      </c>
      <c r="L8" s="11">
        <f t="array" ref="L8:L16">MMULT(aggregation!$B$13:$AA$21,D7:D32)</f>
        <v>4.3243650914494518</v>
      </c>
      <c r="M8" s="11">
        <f t="array" ref="M8:M16">MMULT(aggregation!$B$13:$AA$21,E7:E32)</f>
        <v>44.363288536131442</v>
      </c>
      <c r="N8" s="11">
        <f t="array" ref="N8:N16">MMULT(aggregation!$B$13:$AA$21,F7:F32)</f>
        <v>48.687653627580886</v>
      </c>
      <c r="O8" s="11"/>
      <c r="P8" s="10" t="str">
        <f>name!D5</f>
        <v>12 Other managers and proprietors</v>
      </c>
      <c r="Q8" s="11">
        <v>12.922631309343339</v>
      </c>
      <c r="R8" s="11">
        <v>16.456176843375172</v>
      </c>
      <c r="S8" s="345">
        <f t="shared" ref="S8:S31" si="4">R8-Q8</f>
        <v>3.5335455340318322</v>
      </c>
      <c r="T8" s="345">
        <v>7.6791755471831289</v>
      </c>
      <c r="U8" s="345">
        <f t="shared" ref="U8:U31" si="5">SUM(S8:T8)</f>
        <v>11.212721081214962</v>
      </c>
      <c r="V8" s="346">
        <f t="shared" ref="V8:V33" si="6">IF(Q8&gt;0,(1+(T8/Q8))^(1/($C$6-$B$6))-1,0)</f>
        <v>3.1581687111528423E-2</v>
      </c>
      <c r="X8" s="10" t="str">
        <f>name!B5</f>
        <v>Mining and quarrying</v>
      </c>
      <c r="Y8" s="11">
        <v>0.55199999999999938</v>
      </c>
      <c r="Z8" s="11">
        <v>0.44400000000000039</v>
      </c>
      <c r="AA8" s="345">
        <f t="shared" ref="AA8:AA29" si="7">Z8-Y8</f>
        <v>-0.10799999999999899</v>
      </c>
      <c r="AB8" s="11">
        <v>0.20081984691781476</v>
      </c>
      <c r="AC8" s="345">
        <f t="shared" ref="AC8:AC29" si="8">SUM(AA8:AB8)</f>
        <v>9.2819846917815779E-2</v>
      </c>
      <c r="AD8" s="348">
        <f t="shared" ref="AD8:AD29" si="9">IF(Y8&gt;0,(1+(AB8/Y8))^(1/($C$6-$B$6))-1,0)</f>
        <v>2.0900615118642163E-2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52.778183637484709</v>
      </c>
      <c r="C9" s="11">
        <f t="shared" si="2"/>
        <v>73.559182266085557</v>
      </c>
      <c r="D9" s="11">
        <f t="shared" si="2"/>
        <v>20.780998628600855</v>
      </c>
      <c r="E9" s="11">
        <f t="shared" si="2"/>
        <v>25.114444022150376</v>
      </c>
      <c r="F9" s="11">
        <f t="shared" si="2"/>
        <v>45.895442650751228</v>
      </c>
      <c r="G9" s="200">
        <f t="shared" si="3"/>
        <v>2.6288496486534862E-2</v>
      </c>
      <c r="H9" s="11"/>
      <c r="I9" s="10" t="str">
        <f>name!E5</f>
        <v>Professional occupations</v>
      </c>
      <c r="J9" s="11">
        <v>167.34954123329763</v>
      </c>
      <c r="K9" s="11">
        <v>197.16947633500371</v>
      </c>
      <c r="L9" s="11">
        <v>29.819935101706101</v>
      </c>
      <c r="M9" s="11">
        <v>84.116881525376073</v>
      </c>
      <c r="N9" s="11">
        <v>113.93681662708217</v>
      </c>
      <c r="O9" s="11"/>
      <c r="P9" s="10" t="str">
        <f>name!D6</f>
        <v>21 Science, research, engineering and technology professionals</v>
      </c>
      <c r="Q9" s="11">
        <v>40.251905612411967</v>
      </c>
      <c r="R9" s="11">
        <v>53.240097110265253</v>
      </c>
      <c r="S9" s="345">
        <f t="shared" si="4"/>
        <v>12.988191497853286</v>
      </c>
      <c r="T9" s="345">
        <v>16.060802435909739</v>
      </c>
      <c r="U9" s="345">
        <f t="shared" si="5"/>
        <v>29.048993933763025</v>
      </c>
      <c r="V9" s="346">
        <f t="shared" si="6"/>
        <v>2.2636597994452723E-2</v>
      </c>
      <c r="X9" s="10" t="str">
        <f>name!B6</f>
        <v>Food drink and tobacco</v>
      </c>
      <c r="Y9" s="11">
        <v>2.3800000000000008</v>
      </c>
      <c r="Z9" s="11">
        <v>2.855</v>
      </c>
      <c r="AA9" s="345">
        <f t="shared" si="7"/>
        <v>0.4749999999999992</v>
      </c>
      <c r="AB9" s="11">
        <v>1.1953240174183866</v>
      </c>
      <c r="AC9" s="345">
        <f t="shared" si="8"/>
        <v>1.6703240174183858</v>
      </c>
      <c r="AD9" s="348">
        <f t="shared" si="9"/>
        <v>2.7501733584027299E-2</v>
      </c>
    </row>
    <row r="10" spans="1:30" x14ac:dyDescent="0.2">
      <c r="A10" s="10" t="str">
        <f>name!D7</f>
        <v>22 Health professionals</v>
      </c>
      <c r="B10" s="11">
        <f t="shared" si="2"/>
        <v>28.005384621847515</v>
      </c>
      <c r="C10" s="11">
        <f t="shared" si="2"/>
        <v>28.143192628933555</v>
      </c>
      <c r="D10" s="11">
        <f t="shared" si="2"/>
        <v>0.13780800708604077</v>
      </c>
      <c r="E10" s="11">
        <f t="shared" si="2"/>
        <v>14.728087102168535</v>
      </c>
      <c r="F10" s="11">
        <f t="shared" si="2"/>
        <v>14.865895109254575</v>
      </c>
      <c r="G10" s="200">
        <f t="shared" si="3"/>
        <v>2.8572974184573052E-2</v>
      </c>
      <c r="H10" s="11"/>
      <c r="I10" s="10" t="str">
        <f>name!E6</f>
        <v>Associate professional occupations</v>
      </c>
      <c r="J10" s="11">
        <v>97.219178111583119</v>
      </c>
      <c r="K10" s="11">
        <v>109.79734195395372</v>
      </c>
      <c r="L10" s="11">
        <v>12.578163842370586</v>
      </c>
      <c r="M10" s="11">
        <v>48.819804026849326</v>
      </c>
      <c r="N10" s="11">
        <v>61.397967869219897</v>
      </c>
      <c r="O10" s="11"/>
      <c r="P10" s="10" t="str">
        <f>name!D7</f>
        <v>22 Health professionals</v>
      </c>
      <c r="Q10" s="11">
        <v>6.4536223918647435</v>
      </c>
      <c r="R10" s="11">
        <v>6.6239787548864806</v>
      </c>
      <c r="S10" s="345">
        <f t="shared" si="4"/>
        <v>0.17035636302173707</v>
      </c>
      <c r="T10" s="345">
        <v>2.3969569263610482</v>
      </c>
      <c r="U10" s="345">
        <f t="shared" si="5"/>
        <v>2.5673132893827852</v>
      </c>
      <c r="V10" s="346">
        <f t="shared" si="6"/>
        <v>2.1279332380960581E-2</v>
      </c>
      <c r="X10" s="10" t="str">
        <f>name!B7</f>
        <v>Engineering</v>
      </c>
      <c r="Y10" s="11">
        <v>6.1009999999999946</v>
      </c>
      <c r="Z10" s="11">
        <v>4.6320000000000094</v>
      </c>
      <c r="AA10" s="345">
        <f t="shared" si="7"/>
        <v>-1.4689999999999852</v>
      </c>
      <c r="AB10" s="11">
        <v>2.2900052590785522</v>
      </c>
      <c r="AC10" s="345">
        <f t="shared" si="8"/>
        <v>0.82100525907856703</v>
      </c>
      <c r="AD10" s="348">
        <f t="shared" si="9"/>
        <v>2.1474504245946324E-2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32.868196066821</v>
      </c>
      <c r="C11" s="11">
        <f t="shared" si="2"/>
        <v>33.895041381889854</v>
      </c>
      <c r="D11" s="11">
        <f t="shared" si="2"/>
        <v>1.026845315068855</v>
      </c>
      <c r="E11" s="11">
        <f t="shared" si="2"/>
        <v>16.803840834698018</v>
      </c>
      <c r="F11" s="11">
        <f t="shared" si="2"/>
        <v>17.83068614976688</v>
      </c>
      <c r="G11" s="200">
        <f t="shared" si="3"/>
        <v>2.7911535918079711E-2</v>
      </c>
      <c r="H11" s="11"/>
      <c r="I11" s="10" t="str">
        <f>name!E7</f>
        <v>Administrative and secretarial occupations</v>
      </c>
      <c r="J11" s="11">
        <v>69.164256990377368</v>
      </c>
      <c r="K11" s="11">
        <v>62.611494446049868</v>
      </c>
      <c r="L11" s="11">
        <v>-6.5527625443275141</v>
      </c>
      <c r="M11" s="11">
        <v>34.067622008751648</v>
      </c>
      <c r="N11" s="11">
        <v>27.514859464424138</v>
      </c>
      <c r="O11" s="11"/>
      <c r="P11" s="10" t="str">
        <f>name!D8</f>
        <v>23 Teaching and other educational professionals</v>
      </c>
      <c r="Q11" s="11">
        <v>10.277551478655788</v>
      </c>
      <c r="R11" s="11">
        <v>10.921938737490281</v>
      </c>
      <c r="S11" s="345">
        <f t="shared" si="4"/>
        <v>0.64438725883449344</v>
      </c>
      <c r="T11" s="345">
        <v>4.4963021026617538</v>
      </c>
      <c r="U11" s="345">
        <f t="shared" si="5"/>
        <v>5.1406893614962472</v>
      </c>
      <c r="V11" s="346">
        <f t="shared" si="6"/>
        <v>2.448815612405153E-2</v>
      </c>
      <c r="X11" s="10" t="str">
        <f>name!B8</f>
        <v>Rest of manufacturing</v>
      </c>
      <c r="Y11" s="11">
        <v>20.859999999999975</v>
      </c>
      <c r="Z11" s="11">
        <v>17.138000000000023</v>
      </c>
      <c r="AA11" s="345">
        <f t="shared" si="7"/>
        <v>-3.7219999999999516</v>
      </c>
      <c r="AB11" s="11">
        <v>7.9382065435881541</v>
      </c>
      <c r="AC11" s="345">
        <f t="shared" si="8"/>
        <v>4.2162065435882026</v>
      </c>
      <c r="AD11" s="348">
        <f t="shared" si="9"/>
        <v>2.1731405061980569E-2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53.697776907144402</v>
      </c>
      <c r="C12" s="11">
        <f t="shared" si="2"/>
        <v>61.572060058094749</v>
      </c>
      <c r="D12" s="11">
        <f t="shared" si="2"/>
        <v>7.8742831509503493</v>
      </c>
      <c r="E12" s="11">
        <f t="shared" si="2"/>
        <v>27.470509566359134</v>
      </c>
      <c r="F12" s="11">
        <f t="shared" si="2"/>
        <v>35.344792717309488</v>
      </c>
      <c r="G12" s="200">
        <f t="shared" si="3"/>
        <v>2.792636373747337E-2</v>
      </c>
      <c r="H12" s="11"/>
      <c r="I12" s="10" t="str">
        <f>name!E8</f>
        <v>Skilled trades occupations</v>
      </c>
      <c r="J12" s="11">
        <v>53.130638333109701</v>
      </c>
      <c r="K12" s="11">
        <v>55.753089186819025</v>
      </c>
      <c r="L12" s="11">
        <v>2.6224508537093234</v>
      </c>
      <c r="M12" s="11">
        <v>23.548674592587926</v>
      </c>
      <c r="N12" s="11">
        <v>26.171125446297246</v>
      </c>
      <c r="O12" s="11"/>
      <c r="P12" s="10" t="str">
        <f>name!D9</f>
        <v>24 Business, media and public service professionals</v>
      </c>
      <c r="Q12" s="11">
        <v>29.855827035336162</v>
      </c>
      <c r="R12" s="11">
        <v>33.888740626692709</v>
      </c>
      <c r="S12" s="345">
        <f t="shared" si="4"/>
        <v>4.0329135913565466</v>
      </c>
      <c r="T12" s="345">
        <v>13.537045388851146</v>
      </c>
      <c r="U12" s="345">
        <f t="shared" si="5"/>
        <v>17.569958980207694</v>
      </c>
      <c r="V12" s="346">
        <f t="shared" si="6"/>
        <v>2.5240970120297135E-2</v>
      </c>
      <c r="X12" s="10" t="str">
        <f>name!B9</f>
        <v>Electricity and gas</v>
      </c>
      <c r="Y12" s="11">
        <v>3.930000000000001</v>
      </c>
      <c r="Z12" s="11">
        <v>3.8200000000000012</v>
      </c>
      <c r="AA12" s="345">
        <f t="shared" si="7"/>
        <v>-0.10999999999999988</v>
      </c>
      <c r="AB12" s="11">
        <v>1.6568711882635698</v>
      </c>
      <c r="AC12" s="345">
        <f t="shared" si="8"/>
        <v>1.54687118826357</v>
      </c>
      <c r="AD12" s="348">
        <f t="shared" si="9"/>
        <v>2.3729159797196919E-2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14.09929086108292</v>
      </c>
      <c r="C13" s="11">
        <f t="shared" si="2"/>
        <v>14.496774882245825</v>
      </c>
      <c r="D13" s="11">
        <f t="shared" si="2"/>
        <v>0.39748402116290243</v>
      </c>
      <c r="E13" s="11">
        <f t="shared" si="2"/>
        <v>5.7266108670448004</v>
      </c>
      <c r="F13" s="11">
        <f t="shared" si="2"/>
        <v>6.1240948882077033</v>
      </c>
      <c r="G13" s="200">
        <f t="shared" si="3"/>
        <v>2.2984480782141103E-2</v>
      </c>
      <c r="H13" s="11"/>
      <c r="I13" s="10" t="str">
        <f>name!E9</f>
        <v>Caring, leisure and other service occupations</v>
      </c>
      <c r="J13" s="11">
        <v>65.062987869591552</v>
      </c>
      <c r="K13" s="11">
        <v>69.253162537067496</v>
      </c>
      <c r="L13" s="11">
        <v>4.1901746674759348</v>
      </c>
      <c r="M13" s="11">
        <v>36.18863760778477</v>
      </c>
      <c r="N13" s="11">
        <v>40.378812275260707</v>
      </c>
      <c r="O13" s="11"/>
      <c r="P13" s="10" t="str">
        <f>name!D10</f>
        <v>31 Science, engineering and technology associate professionals</v>
      </c>
      <c r="Q13" s="11">
        <v>9.6750405098178298</v>
      </c>
      <c r="R13" s="11">
        <v>8.9689131384381433</v>
      </c>
      <c r="S13" s="345">
        <f t="shared" si="4"/>
        <v>-0.70612737137968651</v>
      </c>
      <c r="T13" s="345">
        <v>3.232242998012139</v>
      </c>
      <c r="U13" s="345">
        <f t="shared" si="5"/>
        <v>2.5261156266324525</v>
      </c>
      <c r="V13" s="346">
        <f t="shared" si="6"/>
        <v>1.9401974594550175E-2</v>
      </c>
      <c r="X13" s="10" t="str">
        <f>name!B10</f>
        <v>Water and sewerage</v>
      </c>
      <c r="Y13" s="11">
        <v>3.4869999999999921</v>
      </c>
      <c r="Z13" s="11">
        <v>4.002999999999993</v>
      </c>
      <c r="AA13" s="345">
        <f t="shared" si="7"/>
        <v>0.5160000000000009</v>
      </c>
      <c r="AB13" s="11">
        <v>1.6073504775879039</v>
      </c>
      <c r="AC13" s="345">
        <f t="shared" si="8"/>
        <v>2.1233504775879046</v>
      </c>
      <c r="AD13" s="348">
        <f t="shared" si="9"/>
        <v>2.5594755831539695E-2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12.379730467379172</v>
      </c>
      <c r="C14" s="11">
        <f t="shared" si="2"/>
        <v>21.724209861554858</v>
      </c>
      <c r="D14" s="11">
        <f t="shared" si="2"/>
        <v>9.3444793941756839</v>
      </c>
      <c r="E14" s="11">
        <f t="shared" si="2"/>
        <v>11.168182407072178</v>
      </c>
      <c r="F14" s="11">
        <f t="shared" si="2"/>
        <v>20.512661801247862</v>
      </c>
      <c r="G14" s="200">
        <f t="shared" si="3"/>
        <v>4.379709075506133E-2</v>
      </c>
      <c r="H14" s="11"/>
      <c r="I14" s="10" t="str">
        <f>name!E10</f>
        <v>Sales and customer service occupations</v>
      </c>
      <c r="J14" s="11">
        <v>47.414019707104288</v>
      </c>
      <c r="K14" s="11">
        <v>48.600548894803296</v>
      </c>
      <c r="L14" s="11">
        <v>1.1865291876990012</v>
      </c>
      <c r="M14" s="11">
        <v>21.462033540347136</v>
      </c>
      <c r="N14" s="11">
        <v>22.648562728046134</v>
      </c>
      <c r="O14" s="11"/>
      <c r="P14" s="10" t="str">
        <f>name!D11</f>
        <v>32 Health and social care associate professionals</v>
      </c>
      <c r="Q14" s="11">
        <v>2.4975686291614076</v>
      </c>
      <c r="R14" s="11">
        <v>3.6248945691461425</v>
      </c>
      <c r="S14" s="345">
        <f t="shared" si="4"/>
        <v>1.1273259399847348</v>
      </c>
      <c r="T14" s="345">
        <v>1.5378419559883361</v>
      </c>
      <c r="U14" s="345">
        <f t="shared" si="5"/>
        <v>2.6651678959730711</v>
      </c>
      <c r="V14" s="346">
        <f t="shared" si="6"/>
        <v>3.2503073713417097E-2</v>
      </c>
      <c r="X14" s="10" t="str">
        <f>name!B11</f>
        <v>Construction</v>
      </c>
      <c r="Y14" s="11">
        <v>54.820000000000057</v>
      </c>
      <c r="Z14" s="11">
        <v>63.851000000000028</v>
      </c>
      <c r="AA14" s="345">
        <f t="shared" si="7"/>
        <v>9.0309999999999704</v>
      </c>
      <c r="AB14" s="11">
        <v>24.777265550608796</v>
      </c>
      <c r="AC14" s="345">
        <f t="shared" si="8"/>
        <v>33.808265550608766</v>
      </c>
      <c r="AD14" s="348">
        <f t="shared" si="9"/>
        <v>2.5173271087288729E-2</v>
      </c>
    </row>
    <row r="15" spans="1:30" x14ac:dyDescent="0.2">
      <c r="A15" s="10" t="str">
        <f>name!D12</f>
        <v>33 Protective service occupations</v>
      </c>
      <c r="B15" s="11">
        <f t="shared" si="2"/>
        <v>7.215740197068742</v>
      </c>
      <c r="C15" s="11">
        <f t="shared" si="2"/>
        <v>6.6948678078931465</v>
      </c>
      <c r="D15" s="11">
        <f t="shared" si="2"/>
        <v>-0.52087238917559464</v>
      </c>
      <c r="E15" s="11">
        <f t="shared" si="2"/>
        <v>2.1995898797334252</v>
      </c>
      <c r="F15" s="11">
        <f t="shared" si="2"/>
        <v>1.6787174905578308</v>
      </c>
      <c r="G15" s="200">
        <f t="shared" si="3"/>
        <v>1.7896554046602287E-2</v>
      </c>
      <c r="H15" s="11"/>
      <c r="I15" s="10" t="str">
        <f>name!E11</f>
        <v>Process, plant and machine operatives</v>
      </c>
      <c r="J15" s="11">
        <v>24.896142231706126</v>
      </c>
      <c r="K15" s="11">
        <v>25.32967549617803</v>
      </c>
      <c r="L15" s="11">
        <v>0.43353326447190488</v>
      </c>
      <c r="M15" s="11">
        <v>12.190764185453979</v>
      </c>
      <c r="N15" s="11">
        <v>12.624297449925885</v>
      </c>
      <c r="O15" s="11"/>
      <c r="P15" s="10" t="str">
        <f>name!D12</f>
        <v>33 Protective service occupations</v>
      </c>
      <c r="Q15" s="11">
        <v>5.3761243170011319</v>
      </c>
      <c r="R15" s="11">
        <v>4.5796081289370001</v>
      </c>
      <c r="S15" s="345">
        <f t="shared" si="4"/>
        <v>-0.79651618806413182</v>
      </c>
      <c r="T15" s="345">
        <v>1.3014421204427626</v>
      </c>
      <c r="U15" s="345">
        <f t="shared" si="5"/>
        <v>0.50492593237863082</v>
      </c>
      <c r="V15" s="346">
        <f t="shared" si="6"/>
        <v>1.4557333297597452E-2</v>
      </c>
      <c r="X15" s="10" t="str">
        <f>name!B12</f>
        <v>Wholesale and retail trade</v>
      </c>
      <c r="Y15" s="11">
        <v>93.109000000000137</v>
      </c>
      <c r="Z15" s="11">
        <v>95.296999999999841</v>
      </c>
      <c r="AA15" s="345">
        <f t="shared" si="7"/>
        <v>2.187999999999704</v>
      </c>
      <c r="AB15" s="11">
        <v>43.164932255571131</v>
      </c>
      <c r="AC15" s="345">
        <f t="shared" si="8"/>
        <v>45.352932255570835</v>
      </c>
      <c r="AD15" s="348">
        <f t="shared" si="9"/>
        <v>2.5718231834207073E-2</v>
      </c>
    </row>
    <row r="16" spans="1:30" x14ac:dyDescent="0.2">
      <c r="A16" s="10" t="str">
        <f>name!D13</f>
        <v>34 Culture, media and sports occupations</v>
      </c>
      <c r="B16" s="11">
        <f t="shared" si="2"/>
        <v>17.025437918777587</v>
      </c>
      <c r="C16" s="11">
        <f t="shared" si="2"/>
        <v>17.024188601708595</v>
      </c>
      <c r="D16" s="11">
        <f t="shared" si="2"/>
        <v>-1.249317068995226E-3</v>
      </c>
      <c r="E16" s="11">
        <f t="shared" si="2"/>
        <v>7.5662477184286159</v>
      </c>
      <c r="F16" s="11">
        <f t="shared" si="2"/>
        <v>7.5649984013596203</v>
      </c>
      <c r="G16" s="200">
        <f t="shared" si="3"/>
        <v>2.4816243602940213E-2</v>
      </c>
      <c r="H16" s="11"/>
      <c r="I16" s="10" t="str">
        <f>name!E12</f>
        <v>Elementary occupations</v>
      </c>
      <c r="J16" s="11">
        <v>63.621563716504006</v>
      </c>
      <c r="K16" s="11">
        <v>61.445174251948885</v>
      </c>
      <c r="L16" s="11">
        <v>-2.1763894645551121</v>
      </c>
      <c r="M16" s="11">
        <v>29.60764123924374</v>
      </c>
      <c r="N16" s="11">
        <v>27.431251774688626</v>
      </c>
      <c r="O16" s="11"/>
      <c r="P16" s="10" t="str">
        <f>name!D13</f>
        <v>34 Culture, media and sports occupations</v>
      </c>
      <c r="Q16" s="11">
        <v>8.4142902021958523</v>
      </c>
      <c r="R16" s="11">
        <v>8.5588871460584635</v>
      </c>
      <c r="S16" s="345">
        <f t="shared" si="4"/>
        <v>0.14459694386261113</v>
      </c>
      <c r="T16" s="345">
        <v>3.2071373070005986</v>
      </c>
      <c r="U16" s="345">
        <f t="shared" si="5"/>
        <v>3.3517342508632098</v>
      </c>
      <c r="V16" s="346">
        <f t="shared" si="6"/>
        <v>2.176133919259815E-2</v>
      </c>
      <c r="X16" s="10" t="str">
        <f>name!B13</f>
        <v>Transport and storage</v>
      </c>
      <c r="Y16" s="11">
        <v>20.464999999999975</v>
      </c>
      <c r="Z16" s="11">
        <v>21.653000000000038</v>
      </c>
      <c r="AA16" s="345">
        <f t="shared" si="7"/>
        <v>1.1880000000000628</v>
      </c>
      <c r="AB16" s="11">
        <v>9.6195387552635445</v>
      </c>
      <c r="AC16" s="345">
        <f t="shared" si="8"/>
        <v>10.807538755263607</v>
      </c>
      <c r="AD16" s="348">
        <f t="shared" si="9"/>
        <v>2.6019088291697967E-2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46.498978667274706</v>
      </c>
      <c r="C17" s="11">
        <f t="shared" si="10"/>
        <v>49.8573008005513</v>
      </c>
      <c r="D17" s="11">
        <f t="shared" si="10"/>
        <v>3.3583221332765882</v>
      </c>
      <c r="E17" s="11">
        <f t="shared" si="10"/>
        <v>22.159173154570308</v>
      </c>
      <c r="F17" s="11">
        <f t="shared" si="10"/>
        <v>25.517495287846884</v>
      </c>
      <c r="G17" s="200">
        <f t="shared" si="3"/>
        <v>2.6321073342872259E-2</v>
      </c>
      <c r="H17" s="11"/>
      <c r="O17" s="11"/>
      <c r="P17" s="10" t="str">
        <f>name!D14</f>
        <v>35 Business and public service associate professionals</v>
      </c>
      <c r="Q17" s="11">
        <v>23.983295943072939</v>
      </c>
      <c r="R17" s="11">
        <v>24.602332517948742</v>
      </c>
      <c r="S17" s="345">
        <f t="shared" si="4"/>
        <v>0.61903657487580332</v>
      </c>
      <c r="T17" s="345">
        <v>9.363253291658145</v>
      </c>
      <c r="U17" s="345">
        <f t="shared" si="5"/>
        <v>9.9822898665339483</v>
      </c>
      <c r="V17" s="346">
        <f t="shared" si="6"/>
        <v>2.2216300802493594E-2</v>
      </c>
      <c r="X17" s="10" t="str">
        <f>name!B14</f>
        <v>Accommodation and food</v>
      </c>
      <c r="Y17" s="11">
        <v>40.724000000000053</v>
      </c>
      <c r="Z17" s="11">
        <v>48.991000000000035</v>
      </c>
      <c r="AA17" s="345">
        <f t="shared" si="7"/>
        <v>8.2669999999999817</v>
      </c>
      <c r="AB17" s="11">
        <v>21.873733699430549</v>
      </c>
      <c r="AC17" s="345">
        <f t="shared" si="8"/>
        <v>30.14073369943053</v>
      </c>
      <c r="AD17" s="348">
        <f t="shared" si="9"/>
        <v>2.9075436871456528E-2</v>
      </c>
    </row>
    <row r="18" spans="1:30" x14ac:dyDescent="0.2">
      <c r="A18" s="10" t="str">
        <f>name!D15</f>
        <v>41 Administrative occupations</v>
      </c>
      <c r="B18" s="11">
        <f t="shared" si="10"/>
        <v>54.315778295124566</v>
      </c>
      <c r="C18" s="11">
        <f t="shared" si="10"/>
        <v>52.509622150937531</v>
      </c>
      <c r="D18" s="11">
        <f t="shared" si="10"/>
        <v>-1.8061561441870455</v>
      </c>
      <c r="E18" s="11">
        <f t="shared" si="10"/>
        <v>27.477851868217407</v>
      </c>
      <c r="F18" s="11">
        <f t="shared" si="10"/>
        <v>25.671695724030361</v>
      </c>
      <c r="G18" s="200">
        <f t="shared" si="3"/>
        <v>2.7668153708673593E-2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14.657067906572918</v>
      </c>
      <c r="R18" s="11">
        <v>16.311077613774049</v>
      </c>
      <c r="S18" s="345">
        <f t="shared" si="4"/>
        <v>1.6540097072011317</v>
      </c>
      <c r="T18" s="345">
        <v>5.7576186447081481</v>
      </c>
      <c r="U18" s="345">
        <f t="shared" si="5"/>
        <v>7.4116283519092798</v>
      </c>
      <c r="V18" s="346">
        <f t="shared" si="6"/>
        <v>2.2334556983116149E-2</v>
      </c>
      <c r="X18" s="10" t="str">
        <f>name!B15</f>
        <v>Media</v>
      </c>
      <c r="Y18" s="11">
        <v>4.9590000000000094</v>
      </c>
      <c r="Z18" s="11">
        <v>4.6690000000000076</v>
      </c>
      <c r="AA18" s="345">
        <f t="shared" si="7"/>
        <v>-0.29000000000000181</v>
      </c>
      <c r="AB18" s="11">
        <v>2.2978635674543701</v>
      </c>
      <c r="AC18" s="345">
        <f t="shared" si="8"/>
        <v>2.0078635674543683</v>
      </c>
      <c r="AD18" s="348">
        <f t="shared" si="9"/>
        <v>2.5707796547207895E-2</v>
      </c>
    </row>
    <row r="19" spans="1:30" x14ac:dyDescent="0.2">
      <c r="A19" s="10" t="str">
        <f>name!D16</f>
        <v>42 Secretarial and related occupations</v>
      </c>
      <c r="B19" s="11">
        <f t="shared" si="10"/>
        <v>14.848478695252808</v>
      </c>
      <c r="C19" s="11">
        <f t="shared" si="10"/>
        <v>10.101872295112338</v>
      </c>
      <c r="D19" s="11">
        <f t="shared" si="10"/>
        <v>-4.7466064001404682</v>
      </c>
      <c r="E19" s="11">
        <f t="shared" si="10"/>
        <v>6.5897701405342444</v>
      </c>
      <c r="F19" s="11">
        <f t="shared" si="10"/>
        <v>1.8431637403937766</v>
      </c>
      <c r="G19" s="200">
        <f t="shared" si="3"/>
        <v>2.4787508870155017E-2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1.5103655722097522</v>
      </c>
      <c r="K19" s="11">
        <f t="array" ref="K19:K27">MMULT(aggregation!$B$13:$AA$21,C36:C61)</f>
        <v>2.1070602333746842</v>
      </c>
      <c r="L19" s="11">
        <f t="array" ref="L19:L27">MMULT(aggregation!$B$13:$AA$21,D36:D61)</f>
        <v>0.59669466116493175</v>
      </c>
      <c r="M19" s="11">
        <f t="array" ref="M19:M27">MMULT(aggregation!$B$13:$AA$21,E36:E61)</f>
        <v>0.98192176513925389</v>
      </c>
      <c r="N19" s="11">
        <f t="array" ref="N19:N27">MMULT(aggregation!$B$13:$AA$21,F36:F61)</f>
        <v>1.5786164263041855</v>
      </c>
      <c r="O19" s="11"/>
      <c r="P19" s="10" t="str">
        <f>name!D16</f>
        <v>42 Secretarial and related occupations</v>
      </c>
      <c r="Q19" s="11">
        <v>0.56542498931340712</v>
      </c>
      <c r="R19" s="11">
        <v>0.60083096591032303</v>
      </c>
      <c r="S19" s="345">
        <f t="shared" si="4"/>
        <v>3.5405976596915911E-2</v>
      </c>
      <c r="T19" s="345">
        <v>0.1802122300972098</v>
      </c>
      <c r="U19" s="345">
        <f t="shared" si="5"/>
        <v>0.21561820669412571</v>
      </c>
      <c r="V19" s="346">
        <f t="shared" si="6"/>
        <v>1.8615245634177713E-2</v>
      </c>
      <c r="X19" s="10" t="str">
        <f>name!B16</f>
        <v>Information technology</v>
      </c>
      <c r="Y19" s="11">
        <v>37.983000000000033</v>
      </c>
      <c r="Z19" s="11">
        <v>44.591999999999999</v>
      </c>
      <c r="AA19" s="345">
        <f t="shared" si="7"/>
        <v>6.6089999999999662</v>
      </c>
      <c r="AB19" s="11">
        <v>17.998095233262546</v>
      </c>
      <c r="AC19" s="345">
        <f t="shared" si="8"/>
        <v>24.607095233262513</v>
      </c>
      <c r="AD19" s="348">
        <f t="shared" si="9"/>
        <v>2.61955849227411E-2</v>
      </c>
    </row>
    <row r="20" spans="1:30" x14ac:dyDescent="0.2">
      <c r="A20" s="10" t="str">
        <f>name!D17</f>
        <v>51 Skilled agricultural and related trades</v>
      </c>
      <c r="B20" s="11">
        <f t="shared" si="10"/>
        <v>5.3474517214451778</v>
      </c>
      <c r="C20" s="11">
        <f t="shared" si="10"/>
        <v>6.5326437094992498</v>
      </c>
      <c r="D20" s="11">
        <f t="shared" si="10"/>
        <v>1.1851919880540722</v>
      </c>
      <c r="E20" s="11">
        <f t="shared" si="10"/>
        <v>3.2643519267157854</v>
      </c>
      <c r="F20" s="11">
        <f t="shared" si="10"/>
        <v>4.4495439147698574</v>
      </c>
      <c r="G20" s="200">
        <f t="shared" si="3"/>
        <v>3.2277551739521737E-2</v>
      </c>
      <c r="H20" s="11"/>
      <c r="I20" s="11" t="str">
        <f t="shared" si="11"/>
        <v>Professional occupations</v>
      </c>
      <c r="J20" s="11">
        <v>8.7132540603740196</v>
      </c>
      <c r="K20" s="11">
        <v>12.388286884845099</v>
      </c>
      <c r="L20" s="11">
        <v>3.6750328244710788</v>
      </c>
      <c r="M20" s="11">
        <v>4.9432897151039343</v>
      </c>
      <c r="N20" s="11">
        <v>8.6183225395750114</v>
      </c>
      <c r="O20" s="11"/>
      <c r="P20" s="10" t="str">
        <f>name!D17</f>
        <v>51 Skilled agricultural and related trades</v>
      </c>
      <c r="Q20" s="11">
        <v>4.0143720852635116</v>
      </c>
      <c r="R20" s="11">
        <v>4.6322457056070085</v>
      </c>
      <c r="S20" s="345">
        <f t="shared" si="4"/>
        <v>0.61787362034349691</v>
      </c>
      <c r="T20" s="345">
        <v>2.1658125358076568</v>
      </c>
      <c r="U20" s="345">
        <f t="shared" si="5"/>
        <v>2.7836861561511537</v>
      </c>
      <c r="V20" s="346">
        <f t="shared" si="6"/>
        <v>2.9182173082482832E-2</v>
      </c>
      <c r="X20" s="10" t="str">
        <f>name!B17</f>
        <v>Finance and insurance</v>
      </c>
      <c r="Y20" s="11">
        <v>22.862000000000013</v>
      </c>
      <c r="Z20" s="11">
        <v>20.994999999999962</v>
      </c>
      <c r="AA20" s="345">
        <f t="shared" si="7"/>
        <v>-1.8670000000000506</v>
      </c>
      <c r="AB20" s="11">
        <v>10.587055956629884</v>
      </c>
      <c r="AC20" s="345">
        <f t="shared" si="8"/>
        <v>8.7200559566298335</v>
      </c>
      <c r="AD20" s="348">
        <f t="shared" si="9"/>
        <v>2.569438089447762E-2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18.599623044466334</v>
      </c>
      <c r="C21" s="11">
        <f t="shared" si="10"/>
        <v>18.800080949190423</v>
      </c>
      <c r="D21" s="11">
        <f t="shared" si="10"/>
        <v>0.20045790472409297</v>
      </c>
      <c r="E21" s="11">
        <f t="shared" si="10"/>
        <v>7.2568567313952688</v>
      </c>
      <c r="F21" s="11">
        <f t="shared" si="10"/>
        <v>7.4573146361193627</v>
      </c>
      <c r="G21" s="200">
        <f t="shared" si="3"/>
        <v>2.2204253279899611E-2</v>
      </c>
      <c r="H21" s="11"/>
      <c r="I21" s="11" t="str">
        <f t="shared" si="11"/>
        <v>Associate professional occupations</v>
      </c>
      <c r="J21" s="11">
        <v>1.4531770084558511</v>
      </c>
      <c r="K21" s="11">
        <v>2.2707564680398966</v>
      </c>
      <c r="L21" s="11">
        <v>0.81757945958404565</v>
      </c>
      <c r="M21" s="11">
        <v>0.91976137048512663</v>
      </c>
      <c r="N21" s="11">
        <v>1.7373408300691722</v>
      </c>
      <c r="O21" s="11"/>
      <c r="P21" s="10" t="str">
        <f>name!D18</f>
        <v>52 Skilled metal, electrical and electronic trades</v>
      </c>
      <c r="Q21" s="11">
        <v>17.995606599312243</v>
      </c>
      <c r="R21" s="11">
        <v>17.337878491527835</v>
      </c>
      <c r="S21" s="345">
        <f t="shared" si="4"/>
        <v>-0.65772810778440771</v>
      </c>
      <c r="T21" s="345">
        <v>6.6025459052368127</v>
      </c>
      <c r="U21" s="345">
        <f t="shared" si="5"/>
        <v>5.944817797452405</v>
      </c>
      <c r="V21" s="346">
        <f t="shared" si="6"/>
        <v>2.1054836023475687E-2</v>
      </c>
      <c r="X21" s="10" t="str">
        <f>name!B18</f>
        <v>Real estate</v>
      </c>
      <c r="Y21" s="11">
        <v>12.354999999999958</v>
      </c>
      <c r="Z21" s="11">
        <v>13.58599999999999</v>
      </c>
      <c r="AA21" s="345">
        <f t="shared" si="7"/>
        <v>1.2310000000000318</v>
      </c>
      <c r="AB21" s="11">
        <v>6.288867500828073</v>
      </c>
      <c r="AC21" s="345">
        <f t="shared" si="8"/>
        <v>7.5198675008281048</v>
      </c>
      <c r="AD21" s="348">
        <f t="shared" si="9"/>
        <v>2.7810106654117206E-2</v>
      </c>
    </row>
    <row r="22" spans="1:30" x14ac:dyDescent="0.2">
      <c r="A22" s="10" t="str">
        <f>name!D19</f>
        <v>53 Skilled construction and building trades</v>
      </c>
      <c r="B22" s="11">
        <f t="shared" si="10"/>
        <v>17.428739805035054</v>
      </c>
      <c r="C22" s="11">
        <f t="shared" si="10"/>
        <v>16.562246244385356</v>
      </c>
      <c r="D22" s="11">
        <f t="shared" si="10"/>
        <v>-0.86649356064970195</v>
      </c>
      <c r="E22" s="11">
        <f t="shared" si="10"/>
        <v>7.2983755519536357</v>
      </c>
      <c r="F22" s="11">
        <f t="shared" si="10"/>
        <v>6.4318819913039338</v>
      </c>
      <c r="G22" s="200">
        <f t="shared" si="3"/>
        <v>2.359266375608815E-2</v>
      </c>
      <c r="H22" s="11"/>
      <c r="I22" s="11" t="str">
        <f t="shared" si="11"/>
        <v>Administrative and secretarial occupations</v>
      </c>
      <c r="J22" s="11">
        <v>0.42809816817558433</v>
      </c>
      <c r="K22" s="11">
        <v>0.79157960809062933</v>
      </c>
      <c r="L22" s="11">
        <v>0.36348143991504506</v>
      </c>
      <c r="M22" s="11">
        <v>0.33740818196406541</v>
      </c>
      <c r="N22" s="11">
        <v>0.70088962187911052</v>
      </c>
      <c r="O22" s="11"/>
      <c r="P22" s="10" t="str">
        <f>name!D19</f>
        <v>53 Skilled construction and building trades</v>
      </c>
      <c r="Q22" s="11">
        <v>17.078553724680656</v>
      </c>
      <c r="R22" s="11">
        <v>16.278564700181402</v>
      </c>
      <c r="S22" s="345">
        <f t="shared" si="4"/>
        <v>-0.79998902449925424</v>
      </c>
      <c r="T22" s="345">
        <v>7.1629337919945204</v>
      </c>
      <c r="U22" s="345">
        <f t="shared" si="5"/>
        <v>6.3629447674952662</v>
      </c>
      <c r="V22" s="346">
        <f t="shared" si="6"/>
        <v>2.3624200764851722E-2</v>
      </c>
      <c r="X22" s="10" t="str">
        <f>name!B19</f>
        <v>Professional services</v>
      </c>
      <c r="Y22" s="11">
        <v>79.022999999999925</v>
      </c>
      <c r="Z22" s="11">
        <v>87.326999999999984</v>
      </c>
      <c r="AA22" s="345">
        <f t="shared" si="7"/>
        <v>8.3040000000000589</v>
      </c>
      <c r="AB22" s="11">
        <v>40.184890494382394</v>
      </c>
      <c r="AC22" s="345">
        <f t="shared" si="8"/>
        <v>48.488890494382453</v>
      </c>
      <c r="AD22" s="348">
        <f t="shared" si="9"/>
        <v>2.7787739439288028E-2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11.754823762163133</v>
      </c>
      <c r="C23" s="11">
        <f t="shared" si="10"/>
        <v>13.858118283743989</v>
      </c>
      <c r="D23" s="11">
        <f t="shared" si="10"/>
        <v>2.1032945215808603</v>
      </c>
      <c r="E23" s="11">
        <f t="shared" si="10"/>
        <v>5.7290903825232347</v>
      </c>
      <c r="F23" s="11">
        <f t="shared" si="10"/>
        <v>7.832384904104094</v>
      </c>
      <c r="G23" s="200">
        <f t="shared" si="3"/>
        <v>2.6821222598436556E-2</v>
      </c>
      <c r="H23" s="11"/>
      <c r="I23" s="11" t="str">
        <f t="shared" si="11"/>
        <v>Skilled trades occupations</v>
      </c>
      <c r="J23" s="11">
        <v>0.11145610535361399</v>
      </c>
      <c r="K23" s="11">
        <v>0.18793902877346391</v>
      </c>
      <c r="L23" s="11">
        <v>7.6482923419849941E-2</v>
      </c>
      <c r="M23" s="11">
        <v>8.1417007146180498E-2</v>
      </c>
      <c r="N23" s="11">
        <v>0.15789993056603047</v>
      </c>
      <c r="O23" s="11"/>
      <c r="P23" s="10" t="str">
        <f>name!D20</f>
        <v>54 Textiles, printing and other skilled trades</v>
      </c>
      <c r="Q23" s="11">
        <v>6.6274581947247473</v>
      </c>
      <c r="R23" s="11">
        <v>7.6324472490585373</v>
      </c>
      <c r="S23" s="345">
        <f t="shared" si="4"/>
        <v>1.00498905433379</v>
      </c>
      <c r="T23" s="345">
        <v>2.3874065076033464</v>
      </c>
      <c r="U23" s="345">
        <f t="shared" si="5"/>
        <v>3.3923955619371364</v>
      </c>
      <c r="V23" s="346">
        <f t="shared" si="6"/>
        <v>2.0722013385790827E-2</v>
      </c>
      <c r="X23" s="10" t="str">
        <f>name!B20</f>
        <v>Support services</v>
      </c>
      <c r="Y23" s="11">
        <v>51.939000000000028</v>
      </c>
      <c r="Z23" s="11">
        <v>57.963999999999992</v>
      </c>
      <c r="AA23" s="345">
        <f t="shared" si="7"/>
        <v>6.0249999999999631</v>
      </c>
      <c r="AB23" s="11">
        <v>25.523824921321253</v>
      </c>
      <c r="AC23" s="345">
        <f t="shared" si="8"/>
        <v>31.548824921321216</v>
      </c>
      <c r="AD23" s="348">
        <f t="shared" si="9"/>
        <v>2.7006793667240236E-2</v>
      </c>
    </row>
    <row r="24" spans="1:30" x14ac:dyDescent="0.2">
      <c r="A24" s="10" t="str">
        <f>name!D21</f>
        <v>61 Caring personal service occupations</v>
      </c>
      <c r="B24" s="11">
        <f t="shared" si="10"/>
        <v>48.198748642989202</v>
      </c>
      <c r="C24" s="11">
        <f t="shared" si="10"/>
        <v>53.316177513778328</v>
      </c>
      <c r="D24" s="11">
        <f t="shared" si="10"/>
        <v>5.1174288707891202</v>
      </c>
      <c r="E24" s="11">
        <f t="shared" si="10"/>
        <v>28.121422671286997</v>
      </c>
      <c r="F24" s="11">
        <f t="shared" si="10"/>
        <v>33.238851542076119</v>
      </c>
      <c r="G24" s="200">
        <f t="shared" si="3"/>
        <v>3.111452553378391E-2</v>
      </c>
      <c r="H24" s="11"/>
      <c r="I24" s="11" t="str">
        <f t="shared" si="11"/>
        <v>Caring, leisure and other service occupations</v>
      </c>
      <c r="J24" s="11">
        <v>7.9461787869268982E-2</v>
      </c>
      <c r="K24" s="11">
        <v>0.137563794877816</v>
      </c>
      <c r="L24" s="11">
        <v>5.8102007008547035E-2</v>
      </c>
      <c r="M24" s="11">
        <v>6.085924333630896E-2</v>
      </c>
      <c r="N24" s="11">
        <v>0.11896125034485598</v>
      </c>
      <c r="O24" s="11"/>
      <c r="P24" s="10" t="str">
        <f>name!D21</f>
        <v>61 Caring personal service occupations</v>
      </c>
      <c r="Q24" s="11">
        <v>9.0932122528786774</v>
      </c>
      <c r="R24" s="11">
        <v>12.591925079497869</v>
      </c>
      <c r="S24" s="345">
        <f t="shared" si="4"/>
        <v>3.498712826619192</v>
      </c>
      <c r="T24" s="345">
        <v>4.9839019123458383</v>
      </c>
      <c r="U24" s="345">
        <f t="shared" si="5"/>
        <v>8.4826147389650295</v>
      </c>
      <c r="V24" s="346">
        <f t="shared" si="6"/>
        <v>2.9563379938022827E-2</v>
      </c>
      <c r="X24" s="10" t="str">
        <f>name!B21</f>
        <v>Public admin. and defence</v>
      </c>
      <c r="Y24" s="11">
        <v>17.748000000000001</v>
      </c>
      <c r="Z24" s="11">
        <v>18.051999999999989</v>
      </c>
      <c r="AA24" s="345">
        <f t="shared" si="7"/>
        <v>0.30399999999998784</v>
      </c>
      <c r="AB24" s="11">
        <v>8.7559359247409763</v>
      </c>
      <c r="AC24" s="345">
        <f t="shared" si="8"/>
        <v>9.0599359247409641</v>
      </c>
      <c r="AD24" s="348">
        <f t="shared" si="9"/>
        <v>2.7095272342456678E-2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16.193530107914576</v>
      </c>
      <c r="C25" s="11">
        <f t="shared" si="10"/>
        <v>15.405758515972646</v>
      </c>
      <c r="D25" s="11">
        <f t="shared" si="10"/>
        <v>-0.78777159194192903</v>
      </c>
      <c r="E25" s="11">
        <f t="shared" si="10"/>
        <v>7.8143706740431584</v>
      </c>
      <c r="F25" s="11">
        <f t="shared" si="10"/>
        <v>7.0265990821012281</v>
      </c>
      <c r="G25" s="200">
        <f t="shared" si="3"/>
        <v>2.6599015959830163E-2</v>
      </c>
      <c r="H25" s="11"/>
      <c r="I25" s="11" t="str">
        <f t="shared" si="11"/>
        <v>Sales and customer service occupations</v>
      </c>
      <c r="J25" s="11">
        <v>0.16571350688059</v>
      </c>
      <c r="K25" s="11">
        <v>0.25900287338504191</v>
      </c>
      <c r="L25" s="11">
        <v>9.3289366504451895E-2</v>
      </c>
      <c r="M25" s="11">
        <v>0.10209528805739949</v>
      </c>
      <c r="N25" s="11">
        <v>0.19538465456185139</v>
      </c>
      <c r="O25" s="11"/>
      <c r="P25" s="10" t="str">
        <f>name!D22</f>
        <v>62 Leisure, travel and related personal service occupations</v>
      </c>
      <c r="Q25" s="11">
        <v>4.7951273666122605</v>
      </c>
      <c r="R25" s="11">
        <v>5.3160048286607937</v>
      </c>
      <c r="S25" s="345">
        <f t="shared" si="4"/>
        <v>0.52087746204853325</v>
      </c>
      <c r="T25" s="345">
        <v>2.1704631394490645</v>
      </c>
      <c r="U25" s="345">
        <f t="shared" si="5"/>
        <v>2.6913406014975978</v>
      </c>
      <c r="V25" s="346">
        <f t="shared" si="6"/>
        <v>2.5204537037901487E-2</v>
      </c>
      <c r="X25" s="10" t="str">
        <f>name!B22</f>
        <v>Education</v>
      </c>
      <c r="Y25" s="11">
        <v>63.172999999999931</v>
      </c>
      <c r="Z25" s="11">
        <v>64.500000000000043</v>
      </c>
      <c r="AA25" s="345">
        <f t="shared" si="7"/>
        <v>1.3270000000001119</v>
      </c>
      <c r="AB25" s="11">
        <v>33.442597912901945</v>
      </c>
      <c r="AC25" s="345">
        <f t="shared" si="8"/>
        <v>34.769597912902057</v>
      </c>
      <c r="AD25" s="348">
        <f t="shared" si="9"/>
        <v>2.8729158246638686E-2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0.67070911868777106</v>
      </c>
      <c r="C26" s="11">
        <f t="shared" si="10"/>
        <v>0.53122650731651422</v>
      </c>
      <c r="D26" s="11">
        <f t="shared" si="10"/>
        <v>-0.13948261137125673</v>
      </c>
      <c r="E26" s="11">
        <f t="shared" si="10"/>
        <v>0.25284426245461467</v>
      </c>
      <c r="F26" s="11">
        <f t="shared" si="10"/>
        <v>0.11336165108335799</v>
      </c>
      <c r="G26" s="200">
        <f t="shared" si="3"/>
        <v>2.1555232848853967E-2</v>
      </c>
      <c r="H26" s="11"/>
      <c r="I26" s="11" t="str">
        <f t="shared" si="11"/>
        <v>Process, plant and machine operatives</v>
      </c>
      <c r="J26" s="11">
        <v>7.9668118208553212E-2</v>
      </c>
      <c r="K26" s="11">
        <v>0.13999915354530046</v>
      </c>
      <c r="L26" s="11">
        <v>6.0331035336747232E-2</v>
      </c>
      <c r="M26" s="11">
        <v>6.6724479016807905E-2</v>
      </c>
      <c r="N26" s="11">
        <v>0.12705551435355514</v>
      </c>
      <c r="O26" s="11"/>
      <c r="P26" s="10" t="str">
        <f>name!D23</f>
        <v>63 Community and civil enforcement occupations</v>
      </c>
      <c r="Q26" s="11">
        <v>0.51663860947286477</v>
      </c>
      <c r="R26" s="11">
        <v>0.32300231040003829</v>
      </c>
      <c r="S26" s="345">
        <f t="shared" si="4"/>
        <v>-0.19363629907282648</v>
      </c>
      <c r="T26" s="345">
        <v>0.12857398649565807</v>
      </c>
      <c r="U26" s="345">
        <f t="shared" si="5"/>
        <v>-6.5062312577168407E-2</v>
      </c>
      <c r="V26" s="346">
        <f t="shared" si="6"/>
        <v>1.492604747388393E-2</v>
      </c>
      <c r="X26" s="10" t="str">
        <f>name!B23</f>
        <v>Health and social work</v>
      </c>
      <c r="Y26" s="11">
        <v>84.596999999999937</v>
      </c>
      <c r="Z26" s="11">
        <v>89.323999999999941</v>
      </c>
      <c r="AA26" s="345">
        <f t="shared" si="7"/>
        <v>4.7270000000000039</v>
      </c>
      <c r="AB26" s="11">
        <v>48.175737282888534</v>
      </c>
      <c r="AC26" s="345">
        <f t="shared" si="8"/>
        <v>52.902737282888538</v>
      </c>
      <c r="AD26" s="348">
        <f t="shared" si="9"/>
        <v>3.0505379169523339E-2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36.980552411720993</v>
      </c>
      <c r="C27" s="11">
        <f t="shared" si="12"/>
        <v>35.77558684913793</v>
      </c>
      <c r="D27" s="11">
        <f t="shared" si="12"/>
        <v>-1.2049655625830662</v>
      </c>
      <c r="E27" s="11">
        <f t="shared" si="12"/>
        <v>16.086597614017201</v>
      </c>
      <c r="F27" s="11">
        <f t="shared" si="12"/>
        <v>14.881632051434133</v>
      </c>
      <c r="G27" s="200">
        <f t="shared" si="3"/>
        <v>2.4369937654923568E-2</v>
      </c>
      <c r="H27" s="11"/>
      <c r="I27" s="11" t="str">
        <f t="shared" si="11"/>
        <v>Elementary occupations</v>
      </c>
      <c r="J27" s="11">
        <v>4.8636402072157192E-2</v>
      </c>
      <c r="K27" s="11">
        <v>6.5742971245443149E-2</v>
      </c>
      <c r="L27" s="11">
        <v>1.710656917328595E-2</v>
      </c>
      <c r="M27" s="11">
        <v>3.2074437518622226E-2</v>
      </c>
      <c r="N27" s="11">
        <v>4.9181006691908176E-2</v>
      </c>
      <c r="O27" s="11"/>
      <c r="P27" s="10" t="str">
        <f>name!D24</f>
        <v>71 Sales occupations</v>
      </c>
      <c r="Q27" s="11">
        <v>16.540198742890578</v>
      </c>
      <c r="R27" s="11">
        <v>16.772105105852308</v>
      </c>
      <c r="S27" s="345">
        <f t="shared" si="4"/>
        <v>0.23190636296173039</v>
      </c>
      <c r="T27" s="345">
        <v>5.5723006488163849</v>
      </c>
      <c r="U27" s="345">
        <f t="shared" si="5"/>
        <v>5.8042070117781153</v>
      </c>
      <c r="V27" s="346">
        <f t="shared" si="6"/>
        <v>1.9545175798522552E-2</v>
      </c>
      <c r="X27" s="10" t="str">
        <f>name!B24</f>
        <v>Arts and entertainment</v>
      </c>
      <c r="Y27" s="11">
        <v>23.793999999999993</v>
      </c>
      <c r="Z27" s="11">
        <v>28.695999999999998</v>
      </c>
      <c r="AA27" s="345">
        <f t="shared" si="7"/>
        <v>4.9020000000000046</v>
      </c>
      <c r="AB27" s="11">
        <v>13.183611261260396</v>
      </c>
      <c r="AC27" s="345">
        <f t="shared" si="8"/>
        <v>18.0856112612604</v>
      </c>
      <c r="AD27" s="348">
        <f t="shared" si="9"/>
        <v>2.9828151749120346E-2</v>
      </c>
    </row>
    <row r="28" spans="1:30" x14ac:dyDescent="0.2">
      <c r="A28" s="10" t="str">
        <f>name!D25</f>
        <v>72 Customer service occupations</v>
      </c>
      <c r="B28" s="11">
        <f t="shared" si="12"/>
        <v>10.433467295383297</v>
      </c>
      <c r="C28" s="11">
        <f t="shared" si="12"/>
        <v>12.824962045665366</v>
      </c>
      <c r="D28" s="11">
        <f t="shared" si="12"/>
        <v>2.3914947502820674</v>
      </c>
      <c r="E28" s="11">
        <f t="shared" si="12"/>
        <v>5.3754359263299332</v>
      </c>
      <c r="F28" s="11">
        <f t="shared" si="12"/>
        <v>7.7669306766120005</v>
      </c>
      <c r="G28" s="200">
        <f t="shared" si="3"/>
        <v>2.8090956136582523E-2</v>
      </c>
      <c r="H28" s="11"/>
      <c r="O28" s="11"/>
      <c r="P28" s="10" t="str">
        <f>name!D25</f>
        <v>72 Customer service occupations</v>
      </c>
      <c r="Q28" s="11">
        <v>3.5920319812551367</v>
      </c>
      <c r="R28" s="11">
        <v>5.2669108950694303</v>
      </c>
      <c r="S28" s="345">
        <f t="shared" si="4"/>
        <v>1.6748789138142937</v>
      </c>
      <c r="T28" s="345">
        <v>1.573624287220488</v>
      </c>
      <c r="U28" s="345">
        <f t="shared" si="5"/>
        <v>3.2485032010347816</v>
      </c>
      <c r="V28" s="346">
        <f t="shared" si="6"/>
        <v>2.4516649685868863E-2</v>
      </c>
      <c r="X28" s="10" t="str">
        <f>name!B25</f>
        <v>Other services</v>
      </c>
      <c r="Y28" s="11">
        <v>23.585999999999981</v>
      </c>
      <c r="Z28" s="11">
        <v>22.231000000000016</v>
      </c>
      <c r="AA28" s="345">
        <f t="shared" si="7"/>
        <v>-1.3549999999999649</v>
      </c>
      <c r="AB28" s="11">
        <v>11.541686366820247</v>
      </c>
      <c r="AC28" s="345">
        <f t="shared" si="8"/>
        <v>10.186686366820283</v>
      </c>
      <c r="AD28" s="348">
        <f t="shared" si="9"/>
        <v>2.6911498669245359E-2</v>
      </c>
    </row>
    <row r="29" spans="1:30" x14ac:dyDescent="0.2">
      <c r="A29" s="10" t="str">
        <f>name!D26</f>
        <v>81 Process, plant and machine operatives</v>
      </c>
      <c r="B29" s="11">
        <f t="shared" si="12"/>
        <v>8.1040367839493292</v>
      </c>
      <c r="C29" s="11">
        <f t="shared" si="12"/>
        <v>8.4483568976631673</v>
      </c>
      <c r="D29" s="11">
        <f t="shared" si="12"/>
        <v>0.34432011371383975</v>
      </c>
      <c r="E29" s="11">
        <f t="shared" si="12"/>
        <v>3.2682861742557066</v>
      </c>
      <c r="F29" s="11">
        <f t="shared" si="12"/>
        <v>3.612606287969546</v>
      </c>
      <c r="G29" s="200">
        <f t="shared" si="3"/>
        <v>2.2845060130109118E-2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6.7858214870932567</v>
      </c>
      <c r="R29" s="11">
        <v>6.8965970371632315</v>
      </c>
      <c r="S29" s="345">
        <f t="shared" si="4"/>
        <v>0.11077555006997475</v>
      </c>
      <c r="T29" s="345">
        <v>2.5431052072181428</v>
      </c>
      <c r="U29" s="345">
        <f t="shared" si="5"/>
        <v>2.6538807572881176</v>
      </c>
      <c r="V29" s="346">
        <f t="shared" si="6"/>
        <v>2.1445697211368131E-2</v>
      </c>
      <c r="X29" s="231" t="str">
        <f>name!B3</f>
        <v>All industries</v>
      </c>
      <c r="Y29" s="34">
        <f>SUM(Y7:Y28)</f>
        <v>672.33399999999995</v>
      </c>
      <c r="Z29" s="34">
        <f>SUM(Z7:Z28)</f>
        <v>718.75999999999988</v>
      </c>
      <c r="AA29" s="349">
        <f t="shared" si="7"/>
        <v>46.425999999999931</v>
      </c>
      <c r="AB29" s="34">
        <f>SUM(AB7:AB28)</f>
        <v>334.36534726252603</v>
      </c>
      <c r="AC29" s="349">
        <f t="shared" si="8"/>
        <v>380.79134726252596</v>
      </c>
      <c r="AD29" s="350">
        <f t="shared" si="9"/>
        <v>2.7277195965778045E-2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16.792105447756796</v>
      </c>
      <c r="C30" s="11">
        <f t="shared" si="12"/>
        <v>16.881318598514863</v>
      </c>
      <c r="D30" s="11">
        <f t="shared" si="12"/>
        <v>8.921315075806513E-2</v>
      </c>
      <c r="E30" s="11">
        <f t="shared" si="12"/>
        <v>8.9224780111982724</v>
      </c>
      <c r="F30" s="11">
        <f t="shared" si="12"/>
        <v>9.0116911619563389</v>
      </c>
      <c r="G30" s="200">
        <f t="shared" si="3"/>
        <v>2.88173732225947E-2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12.086626072040303</v>
      </c>
      <c r="K30" s="11">
        <f t="array" ref="K30:K38">MMULT(aggregation!$B$13:$AA$21,C65:C90)</f>
        <v>16.520786415223832</v>
      </c>
      <c r="L30" s="11">
        <f t="array" ref="L30:L38">MMULT(aggregation!$B$13:$AA$21,D65:D90)</f>
        <v>4.4341603431835281</v>
      </c>
      <c r="M30" s="11">
        <f t="array" ref="M30:M38">MMULT(aggregation!$B$13:$AA$21,E65:E90)</f>
        <v>7.7823175865971637</v>
      </c>
      <c r="N30" s="11">
        <f t="array" ref="N30:N38">MMULT(aggregation!$B$13:$AA$21,F65:F90)</f>
        <v>12.216477929780691</v>
      </c>
      <c r="O30" s="11"/>
      <c r="P30" s="10" t="str">
        <f>name!D27</f>
        <v>82 Transport and mobile machine drivers and operatives</v>
      </c>
      <c r="Q30" s="11">
        <v>15.288439492379492</v>
      </c>
      <c r="R30" s="11">
        <v>14.670481157535001</v>
      </c>
      <c r="S30" s="345">
        <f t="shared" si="4"/>
        <v>-0.61795833484449147</v>
      </c>
      <c r="T30" s="345">
        <v>7.7478161398206424</v>
      </c>
      <c r="U30" s="345">
        <f t="shared" si="5"/>
        <v>7.129857804976151</v>
      </c>
      <c r="V30" s="346">
        <f t="shared" si="6"/>
        <v>2.7708421546797091E-2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6.493637386547662</v>
      </c>
      <c r="C31" s="11">
        <f t="shared" si="12"/>
        <v>13.595436503429546</v>
      </c>
      <c r="D31" s="11">
        <f t="shared" si="12"/>
        <v>7.1017991168818844</v>
      </c>
      <c r="E31" s="11">
        <f t="shared" si="12"/>
        <v>5.1550052969382056</v>
      </c>
      <c r="F31" s="11">
        <f t="shared" si="12"/>
        <v>12.256804413820088</v>
      </c>
      <c r="G31" s="200">
        <f t="shared" si="3"/>
        <v>3.9726594580250296E-2</v>
      </c>
      <c r="H31" s="11"/>
      <c r="I31" s="11" t="str">
        <f>I20</f>
        <v>Professional occupations</v>
      </c>
      <c r="J31" s="11">
        <v>48.557432323771948</v>
      </c>
      <c r="K31" s="11">
        <v>69.299733361878339</v>
      </c>
      <c r="L31" s="11">
        <v>20.74230103810639</v>
      </c>
      <c r="M31" s="11">
        <v>28.946629175508203</v>
      </c>
      <c r="N31" s="11">
        <v>49.688930213614597</v>
      </c>
      <c r="O31" s="11"/>
      <c r="P31" s="10" t="str">
        <f>name!D28</f>
        <v>91 Elementary trades and related occupations</v>
      </c>
      <c r="Q31" s="11">
        <v>5.4421427408215051</v>
      </c>
      <c r="R31" s="11">
        <v>8.2863787819273558</v>
      </c>
      <c r="S31" s="345">
        <f t="shared" si="4"/>
        <v>2.8442360411058507</v>
      </c>
      <c r="T31" s="345">
        <v>2.5085215591733996</v>
      </c>
      <c r="U31" s="345">
        <f t="shared" si="5"/>
        <v>5.3527576002792507</v>
      </c>
      <c r="V31" s="346">
        <f t="shared" si="6"/>
        <v>2.559422299358971E-2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57.127926329956345</v>
      </c>
      <c r="C32" s="11">
        <f t="shared" si="12"/>
        <v>47.849737748519338</v>
      </c>
      <c r="D32" s="11">
        <f t="shared" si="12"/>
        <v>-9.2781885814369964</v>
      </c>
      <c r="E32" s="11">
        <f t="shared" si="12"/>
        <v>24.452635942305534</v>
      </c>
      <c r="F32" s="11">
        <f t="shared" si="12"/>
        <v>15.174447360868536</v>
      </c>
      <c r="G32" s="200">
        <f t="shared" ref="G32" si="13">IF(B32&gt;0,(1+(E32/B32))^(1/($C$6-$B$6))-1,0)</f>
        <v>2.4037550918798889E-2</v>
      </c>
      <c r="H32" s="11"/>
      <c r="I32" s="11" t="str">
        <f>I21</f>
        <v>Associate professional occupations</v>
      </c>
      <c r="J32" s="11">
        <v>15.167101963230929</v>
      </c>
      <c r="K32" s="11">
        <v>22.578110376882769</v>
      </c>
      <c r="L32" s="11">
        <v>7.4110084136518424</v>
      </c>
      <c r="M32" s="11">
        <v>9.5630517351442634</v>
      </c>
      <c r="N32" s="11">
        <v>16.974060148796106</v>
      </c>
      <c r="O32" s="11"/>
      <c r="P32" s="10" t="str">
        <f>name!D29</f>
        <v>92 Elementary administration and service occupations</v>
      </c>
      <c r="Q32" s="11">
        <v>26.695640973685414</v>
      </c>
      <c r="R32" s="11">
        <v>23.610038554272197</v>
      </c>
      <c r="S32" s="345">
        <f t="shared" ref="S32" si="14">R32-Q32</f>
        <v>-3.0856024194132168</v>
      </c>
      <c r="T32" s="345">
        <v>9.8238265462438648</v>
      </c>
      <c r="U32" s="345">
        <f>SUM(S32:T32)</f>
        <v>6.738224126830648</v>
      </c>
      <c r="V32" s="346">
        <f t="shared" ref="V32" si="15">IF(Q32&gt;0,(1+(T32/Q32))^(1/($C$6-$B$6))-1,0)</f>
        <v>2.1109395440210399E-2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672.33400000000029</v>
      </c>
      <c r="C33" s="11">
        <f>SUM(C62,C91,C120,C149,C178,C207,C236,C265,C294)</f>
        <v>718.75999999999988</v>
      </c>
      <c r="D33" s="11">
        <f t="shared" si="12"/>
        <v>46.425999999999675</v>
      </c>
      <c r="E33" s="11">
        <f t="shared" si="12"/>
        <v>334.36534726252609</v>
      </c>
      <c r="F33" s="11">
        <f t="shared" si="12"/>
        <v>380.79134726252573</v>
      </c>
      <c r="G33" s="200">
        <f t="shared" si="3"/>
        <v>2.7277195965778045E-2</v>
      </c>
      <c r="H33" s="11"/>
      <c r="I33" s="11" t="str">
        <f>I22</f>
        <v>Administrative and secretarial occupations</v>
      </c>
      <c r="J33" s="11">
        <v>5.0348053326067408</v>
      </c>
      <c r="K33" s="11">
        <v>8.3820046365824865</v>
      </c>
      <c r="L33" s="11">
        <v>3.3471993039757466</v>
      </c>
      <c r="M33" s="11">
        <v>3.7935142992490531</v>
      </c>
      <c r="N33" s="11">
        <v>7.1407136032247998</v>
      </c>
      <c r="O33" s="11"/>
      <c r="P33" s="10" t="str">
        <f>name!D3</f>
        <v>All occupations</v>
      </c>
      <c r="Q33" s="11">
        <f>SUM(Q7:Q32)</f>
        <v>338.45272779097672</v>
      </c>
      <c r="R33" s="11">
        <f>SUM(R7:R32)</f>
        <v>363.430720389182</v>
      </c>
      <c r="S33" s="345">
        <f>R33-Q33</f>
        <v>24.977992598205276</v>
      </c>
      <c r="T33" s="11">
        <f>SUM(T7:T32)</f>
        <v>140.38937651815547</v>
      </c>
      <c r="U33" s="345">
        <f>SUM(S33:T33)</f>
        <v>165.36736911636075</v>
      </c>
      <c r="V33" s="346">
        <f t="shared" si="6"/>
        <v>2.3402061508948524E-2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1.3781722460687504</v>
      </c>
      <c r="K34" s="11">
        <v>2.5981284192377641</v>
      </c>
      <c r="L34" s="11">
        <v>1.2199561731690136</v>
      </c>
      <c r="M34" s="11">
        <v>1.0595578375544916</v>
      </c>
      <c r="N34" s="11">
        <v>2.2795140107235055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2.9918678856171437</v>
      </c>
      <c r="K35" s="11">
        <v>5.0967766612023375</v>
      </c>
      <c r="L35" s="11">
        <v>2.1049087755851943</v>
      </c>
      <c r="M35" s="11">
        <v>2.4471823367695587</v>
      </c>
      <c r="N35" s="11">
        <v>4.5520911123547529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1.1451508831347221</v>
      </c>
      <c r="C36" s="11">
        <v>1.5277322585766855</v>
      </c>
      <c r="D36" s="11">
        <f>C36-B36</f>
        <v>0.38258137544196336</v>
      </c>
      <c r="E36" s="11">
        <v>0.6899498895663615</v>
      </c>
      <c r="F36" s="11">
        <f>SUM(D36:E36)</f>
        <v>1.0725312650083247</v>
      </c>
      <c r="G36" s="200">
        <f>IF(B36&gt;0,(1+(E36/B36))^(1/($C$6-$B$6))-1,0)</f>
        <v>3.1936911442538962E-2</v>
      </c>
      <c r="I36" s="11" t="str">
        <f t="shared" si="17"/>
        <v>Sales and customer service occupations</v>
      </c>
      <c r="J36" s="11">
        <v>2.2264753480121318</v>
      </c>
      <c r="K36" s="11">
        <v>3.8169309490044112</v>
      </c>
      <c r="L36" s="11">
        <v>1.5904556009922795</v>
      </c>
      <c r="M36" s="11">
        <v>1.4783122580572123</v>
      </c>
      <c r="N36" s="11">
        <v>3.0687678590494918</v>
      </c>
      <c r="P36" s="10" t="str">
        <f>name!D4</f>
        <v>11 Corporate managers and directors</v>
      </c>
      <c r="Q36" s="11">
        <v>21.394700719150233</v>
      </c>
      <c r="R36" s="11">
        <v>24.757504291588962</v>
      </c>
      <c r="S36" s="345">
        <f>R36-Q36</f>
        <v>3.3628035724387288</v>
      </c>
      <c r="T36" s="345">
        <v>13.201146162357986</v>
      </c>
      <c r="U36" s="345">
        <f>SUM(S36:T36)</f>
        <v>16.563949734796715</v>
      </c>
      <c r="V36" s="346">
        <f>IF(Q36&gt;0,(1+(T36/Q36))^(1/($C$6-$B$6))-1,0)</f>
        <v>3.2558144694055269E-2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0.36521468907503013</v>
      </c>
      <c r="C37" s="11">
        <v>0.57932797479799858</v>
      </c>
      <c r="D37" s="11">
        <f t="shared" ref="D37:D60" si="25">C37-B37</f>
        <v>0.21411328572296845</v>
      </c>
      <c r="E37" s="11">
        <v>0.29197187557289239</v>
      </c>
      <c r="F37" s="11">
        <f t="shared" ref="F37:F60" si="26">SUM(D37:E37)</f>
        <v>0.50608516129586079</v>
      </c>
      <c r="G37" s="200">
        <f t="shared" ref="G37:G62" si="27">IF(B37&gt;0,(1+(E37/B37))^(1/($C$6-$B$6))-1,0)</f>
        <v>3.9942584947220583E-2</v>
      </c>
      <c r="I37" s="11" t="str">
        <f t="shared" si="17"/>
        <v>Process, plant and machine operatives</v>
      </c>
      <c r="J37" s="11">
        <v>0.6149717717847254</v>
      </c>
      <c r="K37" s="11">
        <v>1.0523621810500612</v>
      </c>
      <c r="L37" s="11">
        <v>0.43739040926533573</v>
      </c>
      <c r="M37" s="11">
        <v>0.48721530924233625</v>
      </c>
      <c r="N37" s="11">
        <v>0.92460571850767204</v>
      </c>
      <c r="P37" s="10" t="str">
        <f>name!D5</f>
        <v>12 Other managers and proprietors</v>
      </c>
      <c r="Q37" s="11">
        <v>11.101206563073944</v>
      </c>
      <c r="R37" s="11">
        <v>12.147691423705437</v>
      </c>
      <c r="S37" s="345">
        <f t="shared" ref="S37:S60" si="28">R37-Q37</f>
        <v>1.0464848606314927</v>
      </c>
      <c r="T37" s="345">
        <v>7.2144534247348115</v>
      </c>
      <c r="U37" s="345">
        <f t="shared" ref="U37:U60" si="29">SUM(S37:T37)</f>
        <v>8.2609382853663043</v>
      </c>
      <c r="V37" s="346">
        <f t="shared" ref="V37:V62" si="30">IF(Q37&gt;0,(1+(T37/Q37))^(1/($C$6-$B$6))-1,0)</f>
        <v>3.3943544305211182E-2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2.9318114498934538</v>
      </c>
      <c r="C38" s="11">
        <v>4.652909258313076</v>
      </c>
      <c r="D38" s="11">
        <f t="shared" si="25"/>
        <v>1.7210978084196222</v>
      </c>
      <c r="E38" s="11">
        <v>1.517773402740737</v>
      </c>
      <c r="F38" s="11">
        <f t="shared" si="26"/>
        <v>3.238871211160359</v>
      </c>
      <c r="G38" s="200">
        <f t="shared" si="27"/>
        <v>2.8203072020376307E-2</v>
      </c>
      <c r="I38" s="11" t="str">
        <f t="shared" si="17"/>
        <v>Elementary occupations</v>
      </c>
      <c r="J38" s="11">
        <v>1.756995002498376</v>
      </c>
      <c r="K38" s="11">
        <v>2.8902566443151643</v>
      </c>
      <c r="L38" s="11">
        <v>1.1332616418167882</v>
      </c>
      <c r="M38" s="11">
        <v>1.3135935082807664</v>
      </c>
      <c r="N38" s="11">
        <v>2.4468551500975546</v>
      </c>
      <c r="P38" s="10" t="str">
        <f>name!D6</f>
        <v>21 Science, research, engineering and technology professionals</v>
      </c>
      <c r="Q38" s="11">
        <v>12.526278025072662</v>
      </c>
      <c r="R38" s="11">
        <v>20.31908515582036</v>
      </c>
      <c r="S38" s="345">
        <f t="shared" si="28"/>
        <v>7.7928071307476987</v>
      </c>
      <c r="T38" s="345">
        <v>9.053641586240639</v>
      </c>
      <c r="U38" s="345">
        <f t="shared" si="29"/>
        <v>16.846448716988338</v>
      </c>
      <c r="V38" s="346">
        <f t="shared" si="30"/>
        <v>3.6927800784893439E-2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1.7650844224267475</v>
      </c>
      <c r="C39" s="11">
        <v>2.4624795272649478</v>
      </c>
      <c r="D39" s="11">
        <f t="shared" si="25"/>
        <v>0.69739510483820033</v>
      </c>
      <c r="E39" s="11">
        <v>1.0904348039565488</v>
      </c>
      <c r="F39" s="11">
        <f t="shared" si="26"/>
        <v>1.7878299087947491</v>
      </c>
      <c r="G39" s="200">
        <f t="shared" si="27"/>
        <v>3.2590140067026985E-2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21.551762229982774</v>
      </c>
      <c r="R39" s="11">
        <v>21.51921387404709</v>
      </c>
      <c r="S39" s="345">
        <f t="shared" si="28"/>
        <v>-3.2548355935684725E-2</v>
      </c>
      <c r="T39" s="345">
        <v>12.331130175807491</v>
      </c>
      <c r="U39" s="345">
        <f t="shared" si="29"/>
        <v>12.298581819871806</v>
      </c>
      <c r="V39" s="346">
        <f t="shared" si="30"/>
        <v>3.0623037418143984E-2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2.9139508689403724</v>
      </c>
      <c r="C40" s="11">
        <v>3.5896153300621392</v>
      </c>
      <c r="D40" s="11">
        <f>C40-B40</f>
        <v>0.67566446112176681</v>
      </c>
      <c r="E40" s="11">
        <v>1.648207334869713</v>
      </c>
      <c r="F40" s="11">
        <f>SUM(D40:E40)</f>
        <v>2.3238717959914799</v>
      </c>
      <c r="G40" s="200">
        <f>IF(B40&gt;0,(1+(E40/B40))^(1/($C$6-$B$6))-1,0)</f>
        <v>3.0336790956461579E-2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22.590644588165176</v>
      </c>
      <c r="R40" s="11">
        <v>22.973102644399589</v>
      </c>
      <c r="S40" s="345">
        <f t="shared" si="28"/>
        <v>0.38245805623441242</v>
      </c>
      <c r="T40" s="345">
        <v>12.307538732036264</v>
      </c>
      <c r="U40" s="345">
        <f t="shared" si="29"/>
        <v>12.689996788270676</v>
      </c>
      <c r="V40" s="346">
        <f t="shared" si="30"/>
        <v>2.9417656841907558E-2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1.1024073191134465</v>
      </c>
      <c r="C41" s="11">
        <v>1.6832827692049359</v>
      </c>
      <c r="D41" s="11">
        <f t="shared" si="25"/>
        <v>0.58087545009148944</v>
      </c>
      <c r="E41" s="11">
        <v>0.68687417353693525</v>
      </c>
      <c r="F41" s="11">
        <f t="shared" si="26"/>
        <v>1.2677496236284247</v>
      </c>
      <c r="G41" s="200">
        <f t="shared" si="27"/>
        <v>3.2814767062916861E-2</v>
      </c>
      <c r="I41" s="11" t="str">
        <f>I30</f>
        <v>Managers, directors and senior officials</v>
      </c>
      <c r="J41" s="11">
        <f t="array" ref="J41:J49">MMULT(aggregation!$B$13:$AA$21,B94:B119)</f>
        <v>24.21431450964652</v>
      </c>
      <c r="K41" s="11">
        <f t="array" ref="K41:K49">MMULT(aggregation!$B$13:$AA$21,C94:C119)</f>
        <v>26.785407833673656</v>
      </c>
      <c r="L41" s="11">
        <f t="array" ref="L41:L49">MMULT(aggregation!$B$13:$AA$21,D94:D119)</f>
        <v>2.5710933240271352</v>
      </c>
      <c r="M41" s="11">
        <f t="array" ref="M41:M49">MMULT(aggregation!$B$13:$AA$21,E94:E119)</f>
        <v>14.492578928712543</v>
      </c>
      <c r="N41" s="11">
        <f t="array" ref="N41:N49">MMULT(aggregation!$B$13:$AA$21,F94:F119)</f>
        <v>17.063672252739678</v>
      </c>
      <c r="P41" s="10" t="str">
        <f>name!D9</f>
        <v>24 Business, media and public service professionals</v>
      </c>
      <c r="Q41" s="11">
        <v>23.841949871808239</v>
      </c>
      <c r="R41" s="11">
        <v>27.68331943140203</v>
      </c>
      <c r="S41" s="345">
        <f t="shared" si="28"/>
        <v>3.8413695595937902</v>
      </c>
      <c r="T41" s="345">
        <v>13.933464177507991</v>
      </c>
      <c r="U41" s="345">
        <f t="shared" si="29"/>
        <v>17.77483373710178</v>
      </c>
      <c r="V41" s="346">
        <f t="shared" si="30"/>
        <v>3.1156295275035051E-2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0.38217963472676908</v>
      </c>
      <c r="C42" s="11">
        <v>0.60256948080993988</v>
      </c>
      <c r="D42" s="11">
        <f t="shared" si="25"/>
        <v>0.2203898460831708</v>
      </c>
      <c r="E42" s="11">
        <v>0.22702568426026429</v>
      </c>
      <c r="F42" s="11">
        <f t="shared" si="26"/>
        <v>0.44741553034343506</v>
      </c>
      <c r="G42" s="200">
        <f t="shared" si="27"/>
        <v>3.1572469071834863E-2</v>
      </c>
      <c r="I42" s="11" t="str">
        <f>I31</f>
        <v>Professional occupations</v>
      </c>
      <c r="J42" s="11">
        <v>59.113663143572808</v>
      </c>
      <c r="K42" s="11">
        <v>64.721483509494135</v>
      </c>
      <c r="L42" s="11">
        <v>5.6078203659213326</v>
      </c>
      <c r="M42" s="11">
        <v>30.130915502689913</v>
      </c>
      <c r="N42" s="11">
        <v>35.738735868611244</v>
      </c>
      <c r="P42" s="10" t="str">
        <f>name!D10</f>
        <v>31 Science, engineering and technology associate professionals</v>
      </c>
      <c r="Q42" s="11">
        <v>4.4242503512650933</v>
      </c>
      <c r="R42" s="11">
        <v>5.5278617438076711</v>
      </c>
      <c r="S42" s="345">
        <f t="shared" si="28"/>
        <v>1.1036113925425779</v>
      </c>
      <c r="T42" s="345">
        <v>2.4943678690326627</v>
      </c>
      <c r="U42" s="345">
        <f t="shared" si="29"/>
        <v>3.5979792615752406</v>
      </c>
      <c r="V42" s="346">
        <f t="shared" si="30"/>
        <v>3.0256377269086698E-2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6.312477791993476E-2</v>
      </c>
      <c r="C43" s="11">
        <v>0.15558822237881398</v>
      </c>
      <c r="D43" s="11">
        <f t="shared" si="25"/>
        <v>9.2463444458879218E-2</v>
      </c>
      <c r="E43" s="11">
        <v>7.3532876765149996E-2</v>
      </c>
      <c r="F43" s="11">
        <f t="shared" si="26"/>
        <v>0.16599632122402921</v>
      </c>
      <c r="G43" s="200">
        <f t="shared" si="27"/>
        <v>5.2839749860407625E-2</v>
      </c>
      <c r="I43" s="11" t="str">
        <f>I32</f>
        <v>Associate professional occupations</v>
      </c>
      <c r="J43" s="11">
        <v>30.563373061081052</v>
      </c>
      <c r="K43" s="11">
        <v>37.201560938032507</v>
      </c>
      <c r="L43" s="11">
        <v>6.638187876951454</v>
      </c>
      <c r="M43" s="11">
        <v>17.508394471362635</v>
      </c>
      <c r="N43" s="11">
        <v>24.146582348314084</v>
      </c>
      <c r="P43" s="10" t="str">
        <f>name!D11</f>
        <v>32 Health and social care associate professionals</v>
      </c>
      <c r="Q43" s="11">
        <v>9.8821618382177618</v>
      </c>
      <c r="R43" s="11">
        <v>18.099315292408718</v>
      </c>
      <c r="S43" s="345">
        <f t="shared" si="28"/>
        <v>8.2171534541909566</v>
      </c>
      <c r="T43" s="345">
        <v>9.6303404510838391</v>
      </c>
      <c r="U43" s="345">
        <f t="shared" si="29"/>
        <v>17.847493905274796</v>
      </c>
      <c r="V43" s="346">
        <f t="shared" si="30"/>
        <v>4.6399203340669937E-2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3.1480334798184205E-2</v>
      </c>
      <c r="C44" s="11">
        <v>4.6096958007022695E-2</v>
      </c>
      <c r="D44" s="11">
        <f t="shared" si="25"/>
        <v>1.461662320883849E-2</v>
      </c>
      <c r="E44" s="11">
        <v>1.2599845239978385E-2</v>
      </c>
      <c r="F44" s="11">
        <f t="shared" si="26"/>
        <v>2.7216468448816873E-2</v>
      </c>
      <c r="G44" s="200">
        <f t="shared" si="27"/>
        <v>2.2696888131825466E-2</v>
      </c>
      <c r="I44" s="11" t="str">
        <f>I33</f>
        <v>Administrative and secretarial occupations</v>
      </c>
      <c r="J44" s="11">
        <v>14.394250258150839</v>
      </c>
      <c r="K44" s="11">
        <v>21.155364368659995</v>
      </c>
      <c r="L44" s="11">
        <v>6.7611141105091583</v>
      </c>
      <c r="M44" s="11">
        <v>10.200593312715572</v>
      </c>
      <c r="N44" s="11">
        <v>16.96170742322473</v>
      </c>
      <c r="P44" s="10" t="str">
        <f>name!D12</f>
        <v>33 Protective service occupations</v>
      </c>
      <c r="Q44" s="11">
        <v>1.8396158800676186</v>
      </c>
      <c r="R44" s="11">
        <v>2.1152596789561469</v>
      </c>
      <c r="S44" s="345">
        <f t="shared" si="28"/>
        <v>0.2756437988885283</v>
      </c>
      <c r="T44" s="345">
        <v>0.89814775929066293</v>
      </c>
      <c r="U44" s="345">
        <f t="shared" si="29"/>
        <v>1.1737915581791913</v>
      </c>
      <c r="V44" s="346">
        <f t="shared" si="30"/>
        <v>2.6860039292241344E-2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0.21915896070826224</v>
      </c>
      <c r="C45" s="11">
        <v>0.29186987522851526</v>
      </c>
      <c r="D45" s="11">
        <f t="shared" ref="D45:D46" si="31">C45-B45</f>
        <v>7.2710914520253023E-2</v>
      </c>
      <c r="E45" s="11">
        <v>0.13607701244247827</v>
      </c>
      <c r="F45" s="11">
        <f t="shared" ref="F45:F46" si="32">SUM(D45:E45)</f>
        <v>0.2087879269627313</v>
      </c>
      <c r="G45" s="200">
        <f t="shared" si="27"/>
        <v>3.2722994479821299E-2</v>
      </c>
      <c r="I45" s="11" t="str">
        <f t="shared" ref="I45:I49" si="33">I34</f>
        <v>Skilled trades occupations</v>
      </c>
      <c r="J45" s="11">
        <v>4.1493652751990924</v>
      </c>
      <c r="K45" s="11">
        <v>6.3406520420944226</v>
      </c>
      <c r="L45" s="11">
        <v>2.1912867668953306</v>
      </c>
      <c r="M45" s="11">
        <v>2.9910568820346972</v>
      </c>
      <c r="N45" s="11">
        <v>5.1823436489300274</v>
      </c>
      <c r="P45" s="10" t="str">
        <f>name!D13</f>
        <v>34 Culture, media and sports occupations</v>
      </c>
      <c r="Q45" s="11">
        <v>8.6111477165817245</v>
      </c>
      <c r="R45" s="11">
        <v>8.4653014556501294</v>
      </c>
      <c r="S45" s="345">
        <f t="shared" si="28"/>
        <v>-0.14584626093159514</v>
      </c>
      <c r="T45" s="345">
        <v>4.359110411428019</v>
      </c>
      <c r="U45" s="345">
        <f t="shared" si="29"/>
        <v>4.2132641504964239</v>
      </c>
      <c r="V45" s="346">
        <f t="shared" si="30"/>
        <v>2.7682998923730828E-2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0.75723330030270075</v>
      </c>
      <c r="C46" s="11">
        <v>1.1746319316156049</v>
      </c>
      <c r="D46" s="11">
        <f t="shared" si="31"/>
        <v>0.41739863131290411</v>
      </c>
      <c r="E46" s="11">
        <v>0.47052595177725565</v>
      </c>
      <c r="F46" s="11">
        <f t="shared" si="32"/>
        <v>0.88792458309015976</v>
      </c>
      <c r="G46" s="200">
        <f t="shared" si="27"/>
        <v>3.2742938402564148E-2</v>
      </c>
      <c r="I46" s="11" t="str">
        <f t="shared" si="33"/>
        <v>Caring, leisure and other service occupations</v>
      </c>
      <c r="J46" s="11">
        <v>8.7194386406760689</v>
      </c>
      <c r="K46" s="11">
        <v>12.25919466717634</v>
      </c>
      <c r="L46" s="11">
        <v>3.5397560265002705</v>
      </c>
      <c r="M46" s="11">
        <v>6.7213104672025628</v>
      </c>
      <c r="N46" s="11">
        <v>10.261066493702835</v>
      </c>
      <c r="P46" s="10" t="str">
        <f>name!D14</f>
        <v>35 Business and public service associate professionals</v>
      </c>
      <c r="Q46" s="11">
        <v>22.515682724201785</v>
      </c>
      <c r="R46" s="11">
        <v>25.254968282602523</v>
      </c>
      <c r="S46" s="345">
        <f t="shared" si="28"/>
        <v>2.7392855584007378</v>
      </c>
      <c r="T46" s="345">
        <v>12.795919862912154</v>
      </c>
      <c r="U46" s="345">
        <f t="shared" si="29"/>
        <v>15.535205421312892</v>
      </c>
      <c r="V46" s="346">
        <f t="shared" si="30"/>
        <v>3.0454500892771685E-2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0.39223443799178781</v>
      </c>
      <c r="C47" s="11">
        <v>0.68471735949453871</v>
      </c>
      <c r="D47" s="11">
        <f t="shared" si="25"/>
        <v>0.2924829215027509</v>
      </c>
      <c r="E47" s="11">
        <v>0.2924251242878419</v>
      </c>
      <c r="F47" s="11">
        <f t="shared" si="26"/>
        <v>0.58490804579059286</v>
      </c>
      <c r="G47" s="200">
        <f t="shared" si="27"/>
        <v>3.7835679412734358E-2</v>
      </c>
      <c r="I47" s="11" t="str">
        <f t="shared" si="33"/>
        <v>Sales and customer service occupations</v>
      </c>
      <c r="J47" s="11">
        <v>7.6312990238857994</v>
      </c>
      <c r="K47" s="11">
        <v>10.842729971088243</v>
      </c>
      <c r="L47" s="11">
        <v>3.2114309472024445</v>
      </c>
      <c r="M47" s="11">
        <v>4.8267364497215217</v>
      </c>
      <c r="N47" s="11">
        <v>8.0381673969239671</v>
      </c>
      <c r="P47" s="10" t="str">
        <f>name!D15</f>
        <v>41 Administrative occupations</v>
      </c>
      <c r="Q47" s="11">
        <v>39.658710388551611</v>
      </c>
      <c r="R47" s="11">
        <v>36.198544537163485</v>
      </c>
      <c r="S47" s="345">
        <f t="shared" si="28"/>
        <v>-3.4601658513881262</v>
      </c>
      <c r="T47" s="345">
        <v>21.720233223509265</v>
      </c>
      <c r="U47" s="345">
        <f t="shared" si="29"/>
        <v>18.260067372121139</v>
      </c>
      <c r="V47" s="346">
        <f t="shared" si="30"/>
        <v>2.9545128795692044E-2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3.5863730183796488E-2</v>
      </c>
      <c r="C48" s="11">
        <v>0.10686224859609064</v>
      </c>
      <c r="D48" s="11">
        <f t="shared" si="25"/>
        <v>7.0998518412294154E-2</v>
      </c>
      <c r="E48" s="11">
        <v>4.4983057676223501E-2</v>
      </c>
      <c r="F48" s="11">
        <f t="shared" si="26"/>
        <v>0.11598157608851765</v>
      </c>
      <c r="G48" s="200">
        <f t="shared" si="27"/>
        <v>5.5683711512167555E-2</v>
      </c>
      <c r="I48" s="11" t="str">
        <f t="shared" si="33"/>
        <v>Process, plant and machine operatives</v>
      </c>
      <c r="J48" s="11">
        <v>1.4508170162061176</v>
      </c>
      <c r="K48" s="11">
        <v>2.404039055247007</v>
      </c>
      <c r="L48" s="11">
        <v>0.9532220390408892</v>
      </c>
      <c r="M48" s="11">
        <v>1.1725583774749007</v>
      </c>
      <c r="N48" s="11">
        <v>2.1257804165157901</v>
      </c>
      <c r="P48" s="10" t="str">
        <f>name!D16</f>
        <v>42 Secretarial and related occupations</v>
      </c>
      <c r="Q48" s="11">
        <v>14.283053705939405</v>
      </c>
      <c r="R48" s="11">
        <v>9.5010413292020246</v>
      </c>
      <c r="S48" s="345">
        <f t="shared" si="28"/>
        <v>-4.7820123767373808</v>
      </c>
      <c r="T48" s="345">
        <v>6.4095579104370373</v>
      </c>
      <c r="U48" s="345">
        <f t="shared" si="29"/>
        <v>1.6275455336996565</v>
      </c>
      <c r="V48" s="346">
        <f t="shared" si="30"/>
        <v>2.5021439257703948E-2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1.9406377745869462E-2</v>
      </c>
      <c r="C49" s="11">
        <v>2.9903234714318612E-2</v>
      </c>
      <c r="D49" s="11">
        <f t="shared" si="25"/>
        <v>1.049685696844915E-2</v>
      </c>
      <c r="E49" s="11">
        <v>1.744851994914268E-2</v>
      </c>
      <c r="F49" s="11">
        <f t="shared" si="26"/>
        <v>2.794537691759183E-2</v>
      </c>
      <c r="G49" s="200">
        <f t="shared" si="27"/>
        <v>4.3686458377543369E-2</v>
      </c>
      <c r="I49" s="11" t="str">
        <f t="shared" si="33"/>
        <v>Elementary occupations</v>
      </c>
      <c r="J49" s="11">
        <v>5.5015086664658002</v>
      </c>
      <c r="K49" s="11">
        <v>8.0729710785865869</v>
      </c>
      <c r="L49" s="11">
        <v>2.5714624121207867</v>
      </c>
      <c r="M49" s="11">
        <v>4.2715420796616765</v>
      </c>
      <c r="N49" s="11">
        <v>6.8430044917824642</v>
      </c>
      <c r="P49" s="10" t="str">
        <f>name!D17</f>
        <v>51 Skilled agricultural and related trades</v>
      </c>
      <c r="Q49" s="11">
        <v>1.3330796361816681</v>
      </c>
      <c r="R49" s="11">
        <v>1.9003980038922379</v>
      </c>
      <c r="S49" s="345">
        <f t="shared" si="28"/>
        <v>0.56731836771056976</v>
      </c>
      <c r="T49" s="345">
        <v>1.0985393909081287</v>
      </c>
      <c r="U49" s="345">
        <f t="shared" si="29"/>
        <v>1.6658577586186984</v>
      </c>
      <c r="V49" s="346">
        <f t="shared" si="30"/>
        <v>4.0884710485869169E-2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3.0037701341106386E-2</v>
      </c>
      <c r="C50" s="11">
        <v>4.151837841268495E-2</v>
      </c>
      <c r="D50" s="11">
        <f t="shared" si="25"/>
        <v>1.1480677071578564E-2</v>
      </c>
      <c r="E50" s="11">
        <v>1.5552651413705796E-2</v>
      </c>
      <c r="F50" s="11">
        <f t="shared" si="26"/>
        <v>2.703332848528436E-2</v>
      </c>
      <c r="G50" s="200">
        <f t="shared" si="27"/>
        <v>2.8206670854562965E-2</v>
      </c>
      <c r="O50" s="71"/>
      <c r="P50" s="10" t="str">
        <f>name!D18</f>
        <v>52 Skilled metal, electrical and electronic trades</v>
      </c>
      <c r="Q50" s="11">
        <v>0.60401644515410702</v>
      </c>
      <c r="R50" s="11">
        <v>1.4622024576626032</v>
      </c>
      <c r="S50" s="345">
        <f t="shared" si="28"/>
        <v>0.85818601250849613</v>
      </c>
      <c r="T50" s="345">
        <v>0.65431082615845515</v>
      </c>
      <c r="U50" s="345">
        <f t="shared" si="29"/>
        <v>1.5124968386669513</v>
      </c>
      <c r="V50" s="346">
        <f t="shared" si="30"/>
        <v>5.0145936923271295E-2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9.7076712249471956E-3</v>
      </c>
      <c r="C51" s="11">
        <v>1.6182915133650479E-2</v>
      </c>
      <c r="D51" s="11">
        <f t="shared" ref="D51" si="34">C51-B51</f>
        <v>6.4752439087032831E-3</v>
      </c>
      <c r="E51" s="11">
        <v>6.9056163430115912E-3</v>
      </c>
      <c r="F51" s="11">
        <f t="shared" ref="F51" si="35">SUM(D51:E51)</f>
        <v>1.3380860251714874E-2</v>
      </c>
      <c r="G51" s="200">
        <f t="shared" si="27"/>
        <v>3.6468326203293433E-2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0.35018608035438831</v>
      </c>
      <c r="R51" s="11">
        <v>0.28368154420394343</v>
      </c>
      <c r="S51" s="345">
        <f t="shared" si="28"/>
        <v>-6.6504536150444882E-2</v>
      </c>
      <c r="T51" s="345">
        <v>0.13544175995911539</v>
      </c>
      <c r="U51" s="345">
        <f t="shared" si="29"/>
        <v>6.8937223808670511E-2</v>
      </c>
      <c r="V51" s="346">
        <f t="shared" si="30"/>
        <v>2.2037850253048052E-2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5.2304355041690946E-2</v>
      </c>
      <c r="C52" s="11">
        <v>0.10033450051280988</v>
      </c>
      <c r="D52" s="11">
        <f t="shared" si="25"/>
        <v>4.8030145471118939E-2</v>
      </c>
      <c r="E52" s="11">
        <v>4.1510219440320434E-2</v>
      </c>
      <c r="F52" s="11">
        <f t="shared" si="26"/>
        <v>8.954036491143938E-2</v>
      </c>
      <c r="G52" s="200">
        <f t="shared" si="27"/>
        <v>3.9717843774855321E-2</v>
      </c>
      <c r="I52" s="11" t="str">
        <f>I41</f>
        <v>Managers, directors and senior officials</v>
      </c>
      <c r="J52" s="11">
        <f t="array" ref="J52:J60">MMULT(aggregation!$B$13:$AA$21,B123:B148)</f>
        <v>5.2773706019551643</v>
      </c>
      <c r="K52" s="11">
        <f t="array" ref="K52:K60">MMULT(aggregation!$B$13:$AA$21,C123:C148)</f>
        <v>5.6846372913586176</v>
      </c>
      <c r="L52" s="11">
        <f t="array" ref="L52:L60">MMULT(aggregation!$B$13:$AA$21,D123:D148)</f>
        <v>0.40726668940345401</v>
      </c>
      <c r="M52" s="11">
        <f t="array" ref="M52:M60">MMULT(aggregation!$B$13:$AA$21,E123:E148)</f>
        <v>3.00347792458341</v>
      </c>
      <c r="N52" s="11">
        <f t="array" ref="N52:N60">MMULT(aggregation!$B$13:$AA$21,F123:F148)</f>
        <v>3.4107446139868638</v>
      </c>
      <c r="P52" s="10" t="str">
        <f>name!D20</f>
        <v>54 Textiles, printing and other skilled trades</v>
      </c>
      <c r="Q52" s="11">
        <v>5.1273655674383845</v>
      </c>
      <c r="R52" s="11">
        <v>6.2256710346854467</v>
      </c>
      <c r="S52" s="345">
        <f t="shared" si="28"/>
        <v>1.0983054672470622</v>
      </c>
      <c r="T52" s="345">
        <v>3.3416838749198878</v>
      </c>
      <c r="U52" s="345">
        <f t="shared" si="29"/>
        <v>4.4399893421669496</v>
      </c>
      <c r="V52" s="346">
        <f t="shared" si="30"/>
        <v>3.4021000201945872E-2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4.9874976763807366E-2</v>
      </c>
      <c r="C53" s="11">
        <v>9.2088986094045103E-2</v>
      </c>
      <c r="D53" s="11">
        <f t="shared" si="25"/>
        <v>4.2214009330237737E-2</v>
      </c>
      <c r="E53" s="11">
        <v>4.0428809507447254E-2</v>
      </c>
      <c r="F53" s="11">
        <f t="shared" si="26"/>
        <v>8.2642818837684984E-2</v>
      </c>
      <c r="G53" s="200">
        <f t="shared" si="27"/>
        <v>4.0370949749977569E-2</v>
      </c>
      <c r="I53" s="11" t="str">
        <f>I42</f>
        <v>Professional occupations</v>
      </c>
      <c r="J53" s="11">
        <v>7.9968986188948552</v>
      </c>
      <c r="K53" s="11">
        <v>5.9360656424361871</v>
      </c>
      <c r="L53" s="11">
        <v>-2.060832976458669</v>
      </c>
      <c r="M53" s="11">
        <v>2.4453350798183338</v>
      </c>
      <c r="N53" s="11">
        <v>0.38450210335966473</v>
      </c>
      <c r="P53" s="10" t="str">
        <f>name!D21</f>
        <v>61 Caring personal service occupations</v>
      </c>
      <c r="Q53" s="11">
        <v>39.105536390110558</v>
      </c>
      <c r="R53" s="11">
        <v>40.724252434280459</v>
      </c>
      <c r="S53" s="345">
        <f t="shared" si="28"/>
        <v>1.6187160441699007</v>
      </c>
      <c r="T53" s="345">
        <v>23.137520758941161</v>
      </c>
      <c r="U53" s="345">
        <f t="shared" si="29"/>
        <v>24.756236803111062</v>
      </c>
      <c r="V53" s="346">
        <f t="shared" si="30"/>
        <v>3.1470578038936825E-2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2.784594851803867E-2</v>
      </c>
      <c r="C54" s="11">
        <v>4.3099057922553301E-2</v>
      </c>
      <c r="D54" s="11">
        <f t="shared" ref="D54:D55" si="36">C54-B54</f>
        <v>1.5253109404514631E-2</v>
      </c>
      <c r="E54" s="11">
        <v>1.9376082418622265E-2</v>
      </c>
      <c r="F54" s="11">
        <f t="shared" ref="F54:F55" si="37">SUM(D54:E54)</f>
        <v>3.4629191823136896E-2</v>
      </c>
      <c r="G54" s="200">
        <f t="shared" si="27"/>
        <v>3.5838804214242348E-2</v>
      </c>
      <c r="I54" s="11" t="str">
        <f>I43</f>
        <v>Associate professional occupations</v>
      </c>
      <c r="J54" s="11">
        <v>7.3606149718776006</v>
      </c>
      <c r="K54" s="11">
        <v>7.814753468215045</v>
      </c>
      <c r="L54" s="11">
        <v>0.45413849633744396</v>
      </c>
      <c r="M54" s="11">
        <v>3.533659011128556</v>
      </c>
      <c r="N54" s="11">
        <v>3.9877975074660004</v>
      </c>
      <c r="P54" s="10" t="str">
        <f>name!D22</f>
        <v>62 Leisure, travel and related personal service occupations</v>
      </c>
      <c r="Q54" s="11">
        <v>11.39840274130232</v>
      </c>
      <c r="R54" s="11">
        <v>10.089753687311854</v>
      </c>
      <c r="S54" s="345">
        <f t="shared" si="28"/>
        <v>-1.3086490539904663</v>
      </c>
      <c r="T54" s="345">
        <v>5.6439075345940939</v>
      </c>
      <c r="U54" s="345">
        <f t="shared" si="29"/>
        <v>4.3352584806036276</v>
      </c>
      <c r="V54" s="346">
        <f t="shared" si="30"/>
        <v>2.7177815959142926E-2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1.7408625874229455E-3</v>
      </c>
      <c r="C55" s="11">
        <v>2.3757508612176118E-3</v>
      </c>
      <c r="D55" s="11">
        <f t="shared" si="36"/>
        <v>6.3488827379466631E-4</v>
      </c>
      <c r="E55" s="11">
        <v>1.0543514102394384E-3</v>
      </c>
      <c r="F55" s="11">
        <f t="shared" si="37"/>
        <v>1.6892396840341047E-3</v>
      </c>
      <c r="G55" s="200">
        <f t="shared" si="27"/>
        <v>3.2072100237229284E-2</v>
      </c>
      <c r="I55" s="11" t="str">
        <f>I44</f>
        <v>Administrative and secretarial occupations</v>
      </c>
      <c r="J55" s="11">
        <v>5.7307759286712248</v>
      </c>
      <c r="K55" s="11">
        <v>7.620615893212376</v>
      </c>
      <c r="L55" s="11">
        <v>1.8898399645411506</v>
      </c>
      <c r="M55" s="11">
        <v>3.9699071506952719</v>
      </c>
      <c r="N55" s="11">
        <v>5.8597471152364218</v>
      </c>
      <c r="P55" s="10" t="str">
        <f>name!D23</f>
        <v>63 Community and civil enforcement occupations</v>
      </c>
      <c r="Q55" s="11">
        <v>0.15407050921490584</v>
      </c>
      <c r="R55" s="11">
        <v>0.20822419691647553</v>
      </c>
      <c r="S55" s="345">
        <f t="shared" si="28"/>
        <v>5.4153687701569697E-2</v>
      </c>
      <c r="T55" s="345">
        <v>0.12427027595895658</v>
      </c>
      <c r="U55" s="345">
        <f t="shared" si="29"/>
        <v>0.17842396366052626</v>
      </c>
      <c r="V55" s="346">
        <f t="shared" si="30"/>
        <v>4.0216700467072375E-2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0.11731475694492059</v>
      </c>
      <c r="C56" s="11">
        <v>0.170740319090188</v>
      </c>
      <c r="D56" s="11">
        <f t="shared" si="25"/>
        <v>5.3425562145267405E-2</v>
      </c>
      <c r="E56" s="11">
        <v>6.9409681218551941E-2</v>
      </c>
      <c r="F56" s="11">
        <f t="shared" si="26"/>
        <v>0.12283524336381935</v>
      </c>
      <c r="G56" s="200">
        <f t="shared" si="27"/>
        <v>3.1469920626335357E-2</v>
      </c>
      <c r="I56" s="11" t="str">
        <f t="shared" ref="I56:I60" si="38">I45</f>
        <v>Skilled trades occupations</v>
      </c>
      <c r="J56" s="11">
        <v>1.7652145481941659</v>
      </c>
      <c r="K56" s="11">
        <v>2.5037030618083449</v>
      </c>
      <c r="L56" s="11">
        <v>0.73848851361417878</v>
      </c>
      <c r="M56" s="11">
        <v>1.2174609754755221</v>
      </c>
      <c r="N56" s="11">
        <v>1.9559494890897011</v>
      </c>
      <c r="P56" s="10" t="str">
        <f>name!D24</f>
        <v>71 Sales occupations</v>
      </c>
      <c r="Q56" s="11">
        <v>20.440353668830419</v>
      </c>
      <c r="R56" s="11">
        <v>19.003481743285615</v>
      </c>
      <c r="S56" s="345">
        <f t="shared" si="28"/>
        <v>-1.4368719255448035</v>
      </c>
      <c r="T56" s="345">
        <v>10.514296965200815</v>
      </c>
      <c r="U56" s="345">
        <f t="shared" si="29"/>
        <v>9.0774250396560117</v>
      </c>
      <c r="V56" s="346">
        <f t="shared" si="30"/>
        <v>2.8053777950260539E-2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4.8398749935669422E-2</v>
      </c>
      <c r="C57" s="11">
        <v>8.8262554294853912E-2</v>
      </c>
      <c r="D57" s="11">
        <f t="shared" si="25"/>
        <v>3.986380435918449E-2</v>
      </c>
      <c r="E57" s="11">
        <v>3.2685606838847553E-2</v>
      </c>
      <c r="F57" s="11">
        <f t="shared" si="26"/>
        <v>7.2549411198032043E-2</v>
      </c>
      <c r="G57" s="200">
        <f t="shared" si="27"/>
        <v>3.4999632094507627E-2</v>
      </c>
      <c r="I57" s="11" t="str">
        <f t="shared" si="38"/>
        <v>Caring, leisure and other service occupations</v>
      </c>
      <c r="J57" s="11">
        <v>6.4661772649532034</v>
      </c>
      <c r="K57" s="11">
        <v>7.1174211065135449</v>
      </c>
      <c r="L57" s="11">
        <v>0.65124384156034287</v>
      </c>
      <c r="M57" s="11">
        <v>3.9043526660035677</v>
      </c>
      <c r="N57" s="11">
        <v>4.5555965075639104</v>
      </c>
      <c r="P57" s="10" t="str">
        <f>name!D25</f>
        <v>72 Customer service occupations</v>
      </c>
      <c r="Q57" s="11">
        <v>6.8414353141281632</v>
      </c>
      <c r="R57" s="11">
        <v>7.5580511505959436</v>
      </c>
      <c r="S57" s="345">
        <f t="shared" si="28"/>
        <v>0.71661583646778038</v>
      </c>
      <c r="T57" s="345">
        <v>3.8018116391094456</v>
      </c>
      <c r="U57" s="345">
        <f t="shared" si="29"/>
        <v>4.5184274755772265</v>
      </c>
      <c r="V57" s="346">
        <f t="shared" si="30"/>
        <v>2.9900164717152844E-2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2.863580927577343E-2</v>
      </c>
      <c r="C58" s="11">
        <v>5.3163961923143016E-2</v>
      </c>
      <c r="D58" s="11">
        <f t="shared" ref="D58:D59" si="39">C58-B58</f>
        <v>2.4528152647369586E-2</v>
      </c>
      <c r="E58" s="11">
        <v>2.0718585153050566E-2</v>
      </c>
      <c r="F58" s="11">
        <f t="shared" ref="F58:F59" si="40">SUM(D58:E58)</f>
        <v>4.5246737800420156E-2</v>
      </c>
      <c r="G58" s="200">
        <f t="shared" si="27"/>
        <v>3.6957819995529384E-2</v>
      </c>
      <c r="I58" s="11" t="str">
        <f t="shared" si="38"/>
        <v>Sales and customer service occupations</v>
      </c>
      <c r="J58" s="11">
        <v>2.3936547395337868</v>
      </c>
      <c r="K58" s="11">
        <v>3.121410292235161</v>
      </c>
      <c r="L58" s="11">
        <v>0.72775555270137426</v>
      </c>
      <c r="M58" s="11">
        <v>1.4519781412610329</v>
      </c>
      <c r="N58" s="11">
        <v>2.1797336939624072</v>
      </c>
      <c r="P58" s="10" t="str">
        <f>name!D26</f>
        <v>81 Process, plant and machine operatives</v>
      </c>
      <c r="Q58" s="11">
        <v>1.3182152968560681</v>
      </c>
      <c r="R58" s="11">
        <v>1.5517598604999354</v>
      </c>
      <c r="S58" s="345">
        <f t="shared" si="28"/>
        <v>0.23354456364386733</v>
      </c>
      <c r="T58" s="345">
        <v>0.72518096703756263</v>
      </c>
      <c r="U58" s="345">
        <f t="shared" si="29"/>
        <v>0.95872553068142996</v>
      </c>
      <c r="V58" s="346">
        <f t="shared" si="30"/>
        <v>2.9653459961856754E-2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5.1032308932779782E-2</v>
      </c>
      <c r="C59" s="11">
        <v>8.6835191622157429E-2</v>
      </c>
      <c r="D59" s="11">
        <f t="shared" si="39"/>
        <v>3.5802882689377646E-2</v>
      </c>
      <c r="E59" s="11">
        <v>4.6005893863757343E-2</v>
      </c>
      <c r="F59" s="11">
        <f t="shared" si="40"/>
        <v>8.1808776553134982E-2</v>
      </c>
      <c r="G59" s="200">
        <f t="shared" si="27"/>
        <v>4.3774065385077554E-2</v>
      </c>
      <c r="I59" s="11" t="str">
        <f t="shared" si="38"/>
        <v>Process, plant and machine operatives</v>
      </c>
      <c r="J59" s="11">
        <v>0.65875736025431231</v>
      </c>
      <c r="K59" s="11">
        <v>1.0632941078234999</v>
      </c>
      <c r="L59" s="11">
        <v>0.40453674756918756</v>
      </c>
      <c r="M59" s="11">
        <v>0.52824043126714104</v>
      </c>
      <c r="N59" s="11">
        <v>0.9327771788363286</v>
      </c>
      <c r="P59" s="10" t="str">
        <f>name!D27</f>
        <v>82 Transport and mobile machine drivers and operatives</v>
      </c>
      <c r="Q59" s="11">
        <v>1.5036659553773197</v>
      </c>
      <c r="R59" s="11">
        <v>2.2108374409798501</v>
      </c>
      <c r="S59" s="345">
        <f t="shared" si="28"/>
        <v>0.7071714856025304</v>
      </c>
      <c r="T59" s="345">
        <v>1.1746618713776296</v>
      </c>
      <c r="U59" s="345">
        <f t="shared" si="29"/>
        <v>1.88183335698016</v>
      </c>
      <c r="V59" s="346">
        <f t="shared" si="30"/>
        <v>3.9235940467528652E-2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5.0951538993752377E-4</v>
      </c>
      <c r="C60" s="11">
        <v>3.6011458817372475E-3</v>
      </c>
      <c r="D60" s="11">
        <f t="shared" si="25"/>
        <v>3.0916304917997239E-3</v>
      </c>
      <c r="E60" s="11">
        <v>1.8493154321641211E-3</v>
      </c>
      <c r="F60" s="11">
        <f t="shared" si="26"/>
        <v>4.9409459239638451E-3</v>
      </c>
      <c r="G60" s="200">
        <f t="shared" si="27"/>
        <v>0.10756519370071138</v>
      </c>
      <c r="I60" s="11" t="str">
        <f t="shared" si="38"/>
        <v>Elementary occupations</v>
      </c>
      <c r="J60" s="11">
        <v>2.8876714834721429</v>
      </c>
      <c r="K60" s="11">
        <v>4.1868098775953637</v>
      </c>
      <c r="L60" s="11">
        <v>1.2991383941232209</v>
      </c>
      <c r="M60" s="11">
        <v>2.1416760336785599</v>
      </c>
      <c r="N60" s="11">
        <v>3.4408144278017807</v>
      </c>
      <c r="P60" s="10" t="str">
        <f>name!D28</f>
        <v>91 Elementary trades and related occupations</v>
      </c>
      <c r="Q60" s="11">
        <v>1.0514946457261543</v>
      </c>
      <c r="R60" s="11">
        <v>5.3090577215021844</v>
      </c>
      <c r="S60" s="345">
        <f t="shared" si="28"/>
        <v>4.2575630757760301</v>
      </c>
      <c r="T60" s="345">
        <v>2.6464837377648069</v>
      </c>
      <c r="U60" s="345">
        <f t="shared" si="29"/>
        <v>6.9040468135408375</v>
      </c>
      <c r="V60" s="346">
        <f t="shared" si="30"/>
        <v>8.7452977782284114E-2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4.812688668221967E-2</v>
      </c>
      <c r="C61" s="11">
        <v>6.2141825363705896E-2</v>
      </c>
      <c r="D61" s="11">
        <f t="shared" ref="D61" si="41">C61-B61</f>
        <v>1.4014938681486226E-2</v>
      </c>
      <c r="E61" s="11">
        <v>3.0225122086458105E-2</v>
      </c>
      <c r="F61" s="11">
        <f t="shared" ref="F61" si="42">SUM(D61:E61)</f>
        <v>4.4240060767944331E-2</v>
      </c>
      <c r="G61" s="200">
        <f t="shared" ref="G61" si="43">IF(B61&gt;0,(1+(E61/B61))^(1/($C$6-$B$6))-1,0)</f>
        <v>3.3024982317988893E-2</v>
      </c>
      <c r="P61" s="10" t="str">
        <f>name!D29</f>
        <v>92 Elementary administration and service occupations</v>
      </c>
      <c r="Q61" s="11">
        <v>30.432285356270917</v>
      </c>
      <c r="R61" s="11">
        <v>24.239699194247137</v>
      </c>
      <c r="S61" s="345">
        <f t="shared" ref="S61" si="44">R61-Q61</f>
        <v>-6.1925861620237797</v>
      </c>
      <c r="T61" s="345">
        <v>14.628809396061669</v>
      </c>
      <c r="U61" s="345">
        <f t="shared" ref="U61" si="45">SUM(S61:T61)</f>
        <v>8.4362232340378895</v>
      </c>
      <c r="V61" s="346">
        <f t="shared" ref="V61" si="46">IF(Q61&gt;0,(1+(T61/Q61))^(1/($C$6-$B$6))-1,0)</f>
        <v>2.6513057493157133E-2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12.58983072959939</v>
      </c>
      <c r="C62" s="11">
        <f t="shared" ref="C62:F62" si="47">SUM(C36:C61)</f>
        <v>18.34793101617738</v>
      </c>
      <c r="D62" s="11">
        <f t="shared" si="47"/>
        <v>5.7581002865779807</v>
      </c>
      <c r="E62" s="11">
        <f t="shared" si="47"/>
        <v>7.5255514877677001</v>
      </c>
      <c r="F62" s="11">
        <f t="shared" si="47"/>
        <v>13.283651774345682</v>
      </c>
      <c r="G62" s="200">
        <f t="shared" si="27"/>
        <v>3.1732773972578343E-2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333.88127220902339</v>
      </c>
      <c r="R62" s="11">
        <f>SUM(R36:R61)</f>
        <v>355.32927961081776</v>
      </c>
      <c r="S62" s="345">
        <f>R62-Q62</f>
        <v>21.448007401794371</v>
      </c>
      <c r="T62" s="11">
        <f>SUM(T36:T61)</f>
        <v>193.97597074437056</v>
      </c>
      <c r="U62" s="345">
        <f>SUM(S62:T62)</f>
        <v>215.42397814616493</v>
      </c>
      <c r="V62" s="346">
        <f t="shared" si="30"/>
        <v>3.1007034267482192E-2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6.9495855612708208</v>
      </c>
      <c r="K63" s="11">
        <f t="array" ref="K63:K71">MMULT(aggregation!$B$13:$AA$21,C152:C177)</f>
        <v>7.3598801996095409</v>
      </c>
      <c r="L63" s="11">
        <f t="array" ref="L63:L71">MMULT(aggregation!$B$13:$AA$21,D152:D177)</f>
        <v>0.41029463833872004</v>
      </c>
      <c r="M63" s="11">
        <f t="array" ref="M63:M71">MMULT(aggregation!$B$13:$AA$21,E152:E177)</f>
        <v>3.7824303013100034</v>
      </c>
      <c r="N63" s="11">
        <f t="array" ref="N63:N71">MMULT(aggregation!$B$13:$AA$21,F152:F177)</f>
        <v>4.1927249396487234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8.5985165452157482</v>
      </c>
      <c r="K64" s="11">
        <v>9.4573635393443816</v>
      </c>
      <c r="L64" s="11">
        <v>0.85884699412863252</v>
      </c>
      <c r="M64" s="11">
        <v>3.9567298784006013</v>
      </c>
      <c r="N64" s="11">
        <v>4.8155768725292338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8.8876987509427803</v>
      </c>
      <c r="C65" s="11">
        <v>11.447771583908287</v>
      </c>
      <c r="D65" s="11">
        <f>C65-B65</f>
        <v>2.5600728329655063</v>
      </c>
      <c r="E65" s="11">
        <v>5.2745591354312884</v>
      </c>
      <c r="F65" s="11">
        <f>SUM(D65:E65)</f>
        <v>7.8346319683967947</v>
      </c>
      <c r="G65" s="200">
        <f>IF(B65&gt;0,(1+(E65/B65))^(1/($C$6-$B$6))-1,0)</f>
        <v>3.1548245759561055E-2</v>
      </c>
      <c r="I65" s="11" t="str">
        <f>I54</f>
        <v>Associate professional occupations</v>
      </c>
      <c r="J65" s="11">
        <v>6.7240697364667934</v>
      </c>
      <c r="K65" s="11">
        <v>7.1494382096633782</v>
      </c>
      <c r="L65" s="11">
        <v>0.42536847319658527</v>
      </c>
      <c r="M65" s="11">
        <v>3.1772755134165207</v>
      </c>
      <c r="N65" s="11">
        <v>3.6026439866131064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3.198927321097524</v>
      </c>
      <c r="C66" s="11">
        <v>5.0730148313155459</v>
      </c>
      <c r="D66" s="11">
        <f t="shared" ref="D66:D89" si="50">C66-B66</f>
        <v>1.8740875102180219</v>
      </c>
      <c r="E66" s="11">
        <v>2.5077584511658753</v>
      </c>
      <c r="F66" s="11">
        <f t="shared" ref="F66:F89" si="51">SUM(D66:E66)</f>
        <v>4.3818459613838971</v>
      </c>
      <c r="G66" s="200">
        <f t="shared" ref="G66:G89" si="52">IF(B66&gt;0,(1+(E66/B66))^(1/($C$6-$B$6))-1,0)</f>
        <v>3.9342386590985434E-2</v>
      </c>
      <c r="I66" s="11" t="str">
        <f>I55</f>
        <v>Administrative and secretarial occupations</v>
      </c>
      <c r="J66" s="11">
        <v>5.0551110973118032</v>
      </c>
      <c r="K66" s="11">
        <v>6.2041762052709579</v>
      </c>
      <c r="L66" s="11">
        <v>1.1490651079591547</v>
      </c>
      <c r="M66" s="11">
        <v>3.14043087703919</v>
      </c>
      <c r="N66" s="11">
        <v>4.2894959849983447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12.772925438473225</v>
      </c>
      <c r="C67" s="11">
        <v>23.413708118640994</v>
      </c>
      <c r="D67" s="11">
        <f t="shared" si="50"/>
        <v>10.640782680167769</v>
      </c>
      <c r="E67" s="11">
        <v>7.6186988162310181</v>
      </c>
      <c r="F67" s="11">
        <f t="shared" si="51"/>
        <v>18.259481496398788</v>
      </c>
      <c r="G67" s="200">
        <f t="shared" si="52"/>
        <v>3.1677825794453662E-2</v>
      </c>
      <c r="I67" s="11" t="str">
        <f t="shared" ref="I67:I71" si="53">I56</f>
        <v>Skilled trades occupations</v>
      </c>
      <c r="J67" s="11">
        <v>3.5218808548361644</v>
      </c>
      <c r="K67" s="11">
        <v>4.5932892509282173</v>
      </c>
      <c r="L67" s="11">
        <v>1.0714083960920529</v>
      </c>
      <c r="M67" s="11">
        <v>2.1089601950411483</v>
      </c>
      <c r="N67" s="11">
        <v>3.1803685911332007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5.6191178617998858</v>
      </c>
      <c r="C68" s="11">
        <v>7.0762853485356612</v>
      </c>
      <c r="D68" s="11">
        <f t="shared" si="50"/>
        <v>1.4571674867357753</v>
      </c>
      <c r="E68" s="11">
        <v>3.4500450287334083</v>
      </c>
      <c r="F68" s="11">
        <f t="shared" si="51"/>
        <v>4.9072125154691832</v>
      </c>
      <c r="G68" s="200">
        <f t="shared" si="52"/>
        <v>3.2428387613183229E-2</v>
      </c>
      <c r="I68" s="11" t="str">
        <f t="shared" si="53"/>
        <v>Caring, leisure and other service occupations</v>
      </c>
      <c r="J68" s="11">
        <v>4.7100539063397067</v>
      </c>
      <c r="K68" s="11">
        <v>5.7424401231937647</v>
      </c>
      <c r="L68" s="11">
        <v>1.032386216854057</v>
      </c>
      <c r="M68" s="11">
        <v>3.0884763158664765</v>
      </c>
      <c r="N68" s="11">
        <v>4.1208625327205342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16.635353944345944</v>
      </c>
      <c r="C69" s="11">
        <v>20.03310375196768</v>
      </c>
      <c r="D69" s="11">
        <f t="shared" ref="D69" si="54">C69-B69</f>
        <v>3.3977498076217358</v>
      </c>
      <c r="E69" s="11">
        <v>9.7669525604547704</v>
      </c>
      <c r="F69" s="11">
        <f t="shared" ref="F69" si="55">SUM(D69:E69)</f>
        <v>13.164702368076506</v>
      </c>
      <c r="G69" s="200">
        <f t="shared" si="52"/>
        <v>3.1273808922986701E-2</v>
      </c>
      <c r="I69" s="11" t="str">
        <f t="shared" si="53"/>
        <v>Sales and customer service occupations</v>
      </c>
      <c r="J69" s="11">
        <v>2.1422714469810247</v>
      </c>
      <c r="K69" s="11">
        <v>2.6425667340088763</v>
      </c>
      <c r="L69" s="11">
        <v>0.50029528702785153</v>
      </c>
      <c r="M69" s="11">
        <v>1.1061918267242248</v>
      </c>
      <c r="N69" s="11">
        <v>1.6064871137520764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13.530035079152899</v>
      </c>
      <c r="C70" s="11">
        <v>18.776636142734009</v>
      </c>
      <c r="D70" s="11">
        <f t="shared" si="50"/>
        <v>5.2466010635811102</v>
      </c>
      <c r="E70" s="11">
        <v>8.1109327700890042</v>
      </c>
      <c r="F70" s="11">
        <f t="shared" si="51"/>
        <v>13.357533833670114</v>
      </c>
      <c r="G70" s="200">
        <f t="shared" si="52"/>
        <v>3.1807112269346183E-2</v>
      </c>
      <c r="I70" s="11" t="str">
        <f t="shared" si="53"/>
        <v>Process, plant and machine operatives</v>
      </c>
      <c r="J70" s="11">
        <v>1.2288629829990985</v>
      </c>
      <c r="K70" s="11">
        <v>1.6201974072322092</v>
      </c>
      <c r="L70" s="11">
        <v>0.39133442423311066</v>
      </c>
      <c r="M70" s="11">
        <v>0.87030403585860205</v>
      </c>
      <c r="N70" s="11">
        <v>1.2616384600917128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2.0514194760909432</v>
      </c>
      <c r="C71" s="11">
        <v>2.6492575229130524</v>
      </c>
      <c r="D71" s="11">
        <f t="shared" si="50"/>
        <v>0.59783804682210917</v>
      </c>
      <c r="E71" s="11">
        <v>0.99509065892901694</v>
      </c>
      <c r="F71" s="11">
        <f t="shared" si="51"/>
        <v>1.5929287057511261</v>
      </c>
      <c r="G71" s="200">
        <f t="shared" si="52"/>
        <v>2.6714928787837877E-2</v>
      </c>
      <c r="I71" s="11" t="str">
        <f t="shared" si="53"/>
        <v>Elementary occupations</v>
      </c>
      <c r="J71" s="11">
        <v>2.6668183079238537</v>
      </c>
      <c r="K71" s="11">
        <v>3.9434056998005804</v>
      </c>
      <c r="L71" s="11">
        <v>1.2765873918767268</v>
      </c>
      <c r="M71" s="11">
        <v>1.9587599942571243</v>
      </c>
      <c r="N71" s="11">
        <v>3.2353473861338511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1.5058716884358541</v>
      </c>
      <c r="C72" s="11">
        <v>3.7000037571385382</v>
      </c>
      <c r="D72" s="11">
        <f t="shared" si="50"/>
        <v>2.1941320687026842</v>
      </c>
      <c r="E72" s="11">
        <v>1.7232478998434793</v>
      </c>
      <c r="F72" s="11">
        <f t="shared" si="51"/>
        <v>3.9173799685461637</v>
      </c>
      <c r="G72" s="200">
        <f t="shared" si="52"/>
        <v>5.2171201439291215E-2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0.56846618526196224</v>
      </c>
      <c r="C73" s="11">
        <v>0.7297918397163885</v>
      </c>
      <c r="D73" s="11">
        <f t="shared" si="50"/>
        <v>0.16132565445442626</v>
      </c>
      <c r="E73" s="11">
        <v>0.19876436479978299</v>
      </c>
      <c r="F73" s="11">
        <f t="shared" si="51"/>
        <v>0.36009001925420925</v>
      </c>
      <c r="G73" s="200">
        <f t="shared" si="52"/>
        <v>2.0190832836164185E-2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3.7921159484669493</v>
      </c>
      <c r="C74" s="11">
        <v>5.0851711294251674</v>
      </c>
      <c r="D74" s="11">
        <f t="shared" ref="D74:D75" si="56">C74-B74</f>
        <v>1.293055180958218</v>
      </c>
      <c r="E74" s="11">
        <v>2.2615581922936618</v>
      </c>
      <c r="F74" s="11">
        <f t="shared" ref="F74:F75" si="57">SUM(D74:E74)</f>
        <v>3.5546133732518799</v>
      </c>
      <c r="G74" s="200">
        <f t="shared" si="52"/>
        <v>3.1674023207146629E-2</v>
      </c>
      <c r="I74" s="11" t="str">
        <f>I63</f>
        <v>Managers, directors and senior officials</v>
      </c>
      <c r="J74" s="11">
        <f t="array" ref="J74:J82">MMULT(aggregation!$B$13:$AA$21,B181:B206)</f>
        <v>14.610625517912595</v>
      </c>
      <c r="K74" s="11">
        <f t="array" ref="K74:K82">MMULT(aggregation!$B$13:$AA$21,C181:C206)</f>
        <v>13.589377945167556</v>
      </c>
      <c r="L74" s="11">
        <f t="array" ref="L74:L82">MMULT(aggregation!$B$13:$AA$21,D181:D206)</f>
        <v>-1.0212475727450401</v>
      </c>
      <c r="M74" s="11">
        <f t="array" ref="M74:M82">MMULT(aggregation!$B$13:$AA$21,E181:E206)</f>
        <v>6.1154471444209584</v>
      </c>
      <c r="N74" s="11">
        <f t="array" ref="N74:N82">MMULT(aggregation!$B$13:$AA$21,F181:F206)</f>
        <v>5.0941995716759187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7.2492286649752193</v>
      </c>
      <c r="C75" s="11">
        <v>10.413886127689624</v>
      </c>
      <c r="D75" s="11">
        <f t="shared" si="56"/>
        <v>3.1646574627144046</v>
      </c>
      <c r="E75" s="11">
        <v>4.3843906192783226</v>
      </c>
      <c r="F75" s="11">
        <f t="shared" si="57"/>
        <v>7.5490480819927273</v>
      </c>
      <c r="G75" s="200">
        <f t="shared" si="52"/>
        <v>3.2036054752922372E-2</v>
      </c>
      <c r="I75" s="11" t="str">
        <f>I64</f>
        <v>Professional occupations</v>
      </c>
      <c r="J75" s="11">
        <v>15.993521659450421</v>
      </c>
      <c r="K75" s="11">
        <v>17.316863929611635</v>
      </c>
      <c r="L75" s="11">
        <v>1.3233422701612176</v>
      </c>
      <c r="M75" s="11">
        <v>6.6306668953117907</v>
      </c>
      <c r="N75" s="11">
        <v>7.954009165473007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4.2221574844154954</v>
      </c>
      <c r="C76" s="11">
        <v>7.0663851243949036</v>
      </c>
      <c r="D76" s="11">
        <f t="shared" si="50"/>
        <v>2.8442276399794082</v>
      </c>
      <c r="E76" s="11">
        <v>3.1192605993394054</v>
      </c>
      <c r="F76" s="11">
        <f t="shared" si="51"/>
        <v>5.9634882393188136</v>
      </c>
      <c r="G76" s="200">
        <f t="shared" si="52"/>
        <v>3.7567521100178025E-2</v>
      </c>
      <c r="I76" s="11" t="str">
        <f>I65</f>
        <v>Associate professional occupations</v>
      </c>
      <c r="J76" s="11">
        <v>16.26817199351175</v>
      </c>
      <c r="K76" s="11">
        <v>16.308244569966142</v>
      </c>
      <c r="L76" s="11">
        <v>4.0072576454390996E-2</v>
      </c>
      <c r="M76" s="11">
        <v>7.1897453381645855</v>
      </c>
      <c r="N76" s="11">
        <v>7.2298179146189767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0.81264784819124491</v>
      </c>
      <c r="C77" s="11">
        <v>1.3156195121875836</v>
      </c>
      <c r="D77" s="11">
        <f t="shared" si="50"/>
        <v>0.50297166399633864</v>
      </c>
      <c r="E77" s="11">
        <v>0.67425369990964801</v>
      </c>
      <c r="F77" s="11">
        <f t="shared" si="51"/>
        <v>1.1772253639059866</v>
      </c>
      <c r="G77" s="200">
        <f t="shared" si="52"/>
        <v>4.1098901551907208E-2</v>
      </c>
      <c r="I77" s="11" t="str">
        <f>I66</f>
        <v>Administrative and secretarial occupations</v>
      </c>
      <c r="J77" s="11">
        <v>14.242128921095134</v>
      </c>
      <c r="K77" s="11">
        <v>8.5476894890487252</v>
      </c>
      <c r="L77" s="11">
        <v>-5.6944394320464093</v>
      </c>
      <c r="M77" s="11">
        <v>5.868169061321824</v>
      </c>
      <c r="N77" s="11">
        <v>0.17372962927541447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0.11786634078660263</v>
      </c>
      <c r="C78" s="11">
        <v>0.16767999954595617</v>
      </c>
      <c r="D78" s="11">
        <f t="shared" si="50"/>
        <v>4.9813658759353535E-2</v>
      </c>
      <c r="E78" s="11">
        <v>8.2641954294852299E-2</v>
      </c>
      <c r="F78" s="11">
        <f t="shared" si="51"/>
        <v>0.13245561305420583</v>
      </c>
      <c r="G78" s="200">
        <f t="shared" si="52"/>
        <v>3.6055060238163517E-2</v>
      </c>
      <c r="I78" s="11" t="str">
        <f t="shared" ref="I78:I82" si="58">I67</f>
        <v>Skilled trades occupations</v>
      </c>
      <c r="J78" s="11">
        <v>17.639950351100296</v>
      </c>
      <c r="K78" s="11">
        <v>17.283007088877532</v>
      </c>
      <c r="L78" s="11">
        <v>-0.35694326222276196</v>
      </c>
      <c r="M78" s="11">
        <v>6.6203807543930973</v>
      </c>
      <c r="N78" s="11">
        <v>6.2634374921703344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0.49890503744188297</v>
      </c>
      <c r="C79" s="11">
        <v>1.0368461175624586</v>
      </c>
      <c r="D79" s="11">
        <f t="shared" si="50"/>
        <v>0.53794108012057562</v>
      </c>
      <c r="E79" s="11">
        <v>0.38470639418465236</v>
      </c>
      <c r="F79" s="11">
        <f t="shared" si="51"/>
        <v>0.92264747430522798</v>
      </c>
      <c r="G79" s="200">
        <f t="shared" si="52"/>
        <v>3.8842150165832923E-2</v>
      </c>
      <c r="I79" s="11" t="str">
        <f t="shared" si="58"/>
        <v>Caring, leisure and other service occupations</v>
      </c>
      <c r="J79" s="11">
        <v>21.843356553441996</v>
      </c>
      <c r="K79" s="11">
        <v>23.62830432638744</v>
      </c>
      <c r="L79" s="11">
        <v>1.7849477729454466</v>
      </c>
      <c r="M79" s="11">
        <v>12.2893721594002</v>
      </c>
      <c r="N79" s="11">
        <v>14.074319932345645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0.26190202078899305</v>
      </c>
      <c r="C80" s="11">
        <v>0.36353805326391664</v>
      </c>
      <c r="D80" s="11">
        <f t="shared" ref="D80" si="59">C80-B80</f>
        <v>0.10163603247492359</v>
      </c>
      <c r="E80" s="11">
        <v>0.15898470520748151</v>
      </c>
      <c r="F80" s="11">
        <f t="shared" ref="F80" si="60">SUM(D80:E80)</f>
        <v>0.26062073768240512</v>
      </c>
      <c r="G80" s="200">
        <f t="shared" si="52"/>
        <v>3.2131641015876289E-2</v>
      </c>
      <c r="I80" s="11" t="str">
        <f t="shared" si="58"/>
        <v>Sales and customer service occupations</v>
      </c>
      <c r="J80" s="11">
        <v>12.875977283092386</v>
      </c>
      <c r="K80" s="11">
        <v>13.423069813902227</v>
      </c>
      <c r="L80" s="11">
        <v>0.54709253080984022</v>
      </c>
      <c r="M80" s="11">
        <v>5.7729249343754976</v>
      </c>
      <c r="N80" s="11">
        <v>6.3200174651853382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0.49949884705127168</v>
      </c>
      <c r="C81" s="11">
        <v>1.0300642488654326</v>
      </c>
      <c r="D81" s="11">
        <f t="shared" si="50"/>
        <v>0.5305654018141609</v>
      </c>
      <c r="E81" s="11">
        <v>0.43322478386750535</v>
      </c>
      <c r="F81" s="11">
        <f t="shared" si="51"/>
        <v>0.96379018568166619</v>
      </c>
      <c r="G81" s="200">
        <f t="shared" si="52"/>
        <v>4.2512407992459034E-2</v>
      </c>
      <c r="I81" s="11" t="str">
        <f t="shared" si="58"/>
        <v>Process, plant and machine operatives</v>
      </c>
      <c r="J81" s="11">
        <v>5.9026458925908836</v>
      </c>
      <c r="K81" s="11">
        <v>7.1133829673434477</v>
      </c>
      <c r="L81" s="11">
        <v>1.2107370747525641</v>
      </c>
      <c r="M81" s="11">
        <v>2.9970543909421199</v>
      </c>
      <c r="N81" s="11">
        <v>4.207791465694684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2.5076729126645647</v>
      </c>
      <c r="C82" s="11">
        <v>4.4229486310747985</v>
      </c>
      <c r="D82" s="11">
        <f t="shared" si="50"/>
        <v>1.9152757184102338</v>
      </c>
      <c r="E82" s="11">
        <v>2.1294967343343818</v>
      </c>
      <c r="F82" s="11">
        <f t="shared" si="51"/>
        <v>4.0447724527446152</v>
      </c>
      <c r="G82" s="200">
        <f t="shared" si="52"/>
        <v>4.1834671586871375E-2</v>
      </c>
      <c r="I82" s="11" t="str">
        <f t="shared" si="58"/>
        <v>Elementary occupations</v>
      </c>
      <c r="J82" s="11">
        <v>12.353625094988137</v>
      </c>
      <c r="K82" s="11">
        <v>11.381960124944991</v>
      </c>
      <c r="L82" s="11">
        <v>-0.97166497004314745</v>
      </c>
      <c r="M82" s="11">
        <v>5.6655090738028395</v>
      </c>
      <c r="N82" s="11">
        <v>4.6938441037596919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0.44788113204108404</v>
      </c>
      <c r="C83" s="11">
        <v>0.63286024467195301</v>
      </c>
      <c r="D83" s="11">
        <f t="shared" ref="D83:D84" si="61">C83-B83</f>
        <v>0.18497911263086897</v>
      </c>
      <c r="E83" s="11">
        <v>0.29971305766806511</v>
      </c>
      <c r="F83" s="11">
        <f t="shared" ref="F83:F84" si="62">SUM(D83:E83)</f>
        <v>0.48469217029893408</v>
      </c>
      <c r="G83" s="200">
        <f t="shared" si="52"/>
        <v>3.4745492775594133E-2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3.6313840911494741E-2</v>
      </c>
      <c r="C84" s="11">
        <v>4.0967785455586492E-2</v>
      </c>
      <c r="D84" s="11">
        <f t="shared" si="61"/>
        <v>4.653944544091751E-3</v>
      </c>
      <c r="E84" s="11">
        <v>1.7972544767111878E-2</v>
      </c>
      <c r="F84" s="11">
        <f t="shared" si="62"/>
        <v>2.2626489311203628E-2</v>
      </c>
      <c r="G84" s="200">
        <f t="shared" si="52"/>
        <v>2.7167452048641794E-2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1.664588705258127</v>
      </c>
      <c r="C85" s="11">
        <v>2.8577148828041321</v>
      </c>
      <c r="D85" s="11">
        <f t="shared" si="50"/>
        <v>1.1931261775460051</v>
      </c>
      <c r="E85" s="11">
        <v>1.0941022005071368</v>
      </c>
      <c r="F85" s="11">
        <f t="shared" si="51"/>
        <v>2.2872283780531419</v>
      </c>
      <c r="G85" s="200">
        <f t="shared" si="52"/>
        <v>3.4252088722705576E-2</v>
      </c>
      <c r="I85" s="11" t="str">
        <f>I74</f>
        <v>Managers, directors and senior officials</v>
      </c>
      <c r="J85" s="11">
        <f t="array" ref="J85:J93">MMULT(aggregation!$B$13:$AA$21,B210:B235)</f>
        <v>11.461625711650806</v>
      </c>
      <c r="K85" s="11">
        <f t="array" ref="K85:K93">MMULT(aggregation!$B$13:$AA$21,C210:C235)</f>
        <v>9.476641451676155</v>
      </c>
      <c r="L85" s="11">
        <f t="array" ref="L85:L93">MMULT(aggregation!$B$13:$AA$21,D210:D235)</f>
        <v>-1.9849842599746506</v>
      </c>
      <c r="M85" s="11">
        <f t="array" ref="M85:M93">MMULT(aggregation!$B$13:$AA$21,E210:E235)</f>
        <v>4.9675648333860458</v>
      </c>
      <c r="N85" s="11">
        <f t="array" ref="N85:N93">MMULT(aggregation!$B$13:$AA$21,F210:F235)</f>
        <v>2.9825805734113948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0.56188664275400502</v>
      </c>
      <c r="C86" s="11">
        <v>0.95921606620027922</v>
      </c>
      <c r="D86" s="11">
        <f t="shared" si="50"/>
        <v>0.3973294234462742</v>
      </c>
      <c r="E86" s="11">
        <v>0.38421005755007565</v>
      </c>
      <c r="F86" s="11">
        <f t="shared" si="51"/>
        <v>0.78153948099634984</v>
      </c>
      <c r="G86" s="200">
        <f t="shared" si="52"/>
        <v>3.5346662775509463E-2</v>
      </c>
      <c r="I86" s="11" t="str">
        <f>I75</f>
        <v>Professional occupations</v>
      </c>
      <c r="J86" s="11">
        <v>10.804813541118044</v>
      </c>
      <c r="K86" s="11">
        <v>10.165438233345178</v>
      </c>
      <c r="L86" s="11">
        <v>-0.63937530777286455</v>
      </c>
      <c r="M86" s="11">
        <v>4.1945818310266789</v>
      </c>
      <c r="N86" s="11">
        <v>3.5552065232538137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0.1571014002125441</v>
      </c>
      <c r="C87" s="11">
        <v>0.33390763109995603</v>
      </c>
      <c r="D87" s="11">
        <f t="shared" ref="D87:D88" si="63">C87-B87</f>
        <v>0.17680623088741193</v>
      </c>
      <c r="E87" s="11">
        <v>0.11577442950578147</v>
      </c>
      <c r="F87" s="11">
        <f t="shared" ref="F87:F88" si="64">SUM(D87:E87)</f>
        <v>0.29258066039319341</v>
      </c>
      <c r="G87" s="200">
        <f t="shared" si="52"/>
        <v>3.7494176223276998E-2</v>
      </c>
      <c r="I87" s="11" t="str">
        <f>I76</f>
        <v>Associate professional occupations</v>
      </c>
      <c r="J87" s="11">
        <v>11.632919271095382</v>
      </c>
      <c r="K87" s="11">
        <v>9.5641580911576298</v>
      </c>
      <c r="L87" s="11">
        <v>-2.0687611799377521</v>
      </c>
      <c r="M87" s="11">
        <v>4.3108839483677883</v>
      </c>
      <c r="N87" s="11">
        <v>2.2421227684300353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0.45787037157218136</v>
      </c>
      <c r="C88" s="11">
        <v>0.71845454995010516</v>
      </c>
      <c r="D88" s="11">
        <f t="shared" si="63"/>
        <v>0.2605841783779238</v>
      </c>
      <c r="E88" s="11">
        <v>0.37144087973655476</v>
      </c>
      <c r="F88" s="11">
        <f t="shared" si="64"/>
        <v>0.63202505811447862</v>
      </c>
      <c r="G88" s="200">
        <f t="shared" si="52"/>
        <v>4.0395186924043092E-2</v>
      </c>
      <c r="I88" s="11" t="str">
        <f>I77</f>
        <v>Administrative and secretarial occupations</v>
      </c>
      <c r="J88" s="11">
        <v>14.327444623901284</v>
      </c>
      <c r="K88" s="11">
        <v>7.2187483756374018</v>
      </c>
      <c r="L88" s="11">
        <v>-7.1086962482638825</v>
      </c>
      <c r="M88" s="11">
        <v>4.670635096462302</v>
      </c>
      <c r="N88" s="11">
        <v>-2.4380611518015796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9.2388078630277176E-2</v>
      </c>
      <c r="C89" s="11">
        <v>0.31483848015957971</v>
      </c>
      <c r="D89" s="11">
        <f t="shared" si="50"/>
        <v>0.22245040152930254</v>
      </c>
      <c r="E89" s="11">
        <v>0.12017745803048957</v>
      </c>
      <c r="F89" s="11">
        <f t="shared" si="51"/>
        <v>0.34262785955979214</v>
      </c>
      <c r="G89" s="200">
        <f t="shared" si="52"/>
        <v>5.7122040805199781E-2</v>
      </c>
      <c r="I89" s="11" t="str">
        <f t="shared" ref="I89:I93" si="65">I78</f>
        <v>Skilled trades occupations</v>
      </c>
      <c r="J89" s="11">
        <v>13.654521230047575</v>
      </c>
      <c r="K89" s="11">
        <v>13.205340411754342</v>
      </c>
      <c r="L89" s="11">
        <v>-0.44918081829323087</v>
      </c>
      <c r="M89" s="11">
        <v>5.663817037840932</v>
      </c>
      <c r="N89" s="11">
        <v>5.2146362195477014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1.6646069238680989</v>
      </c>
      <c r="C90" s="11">
        <v>2.5754181641555847</v>
      </c>
      <c r="D90" s="11">
        <f t="shared" ref="D90" si="66">C90-B90</f>
        <v>0.91081124028748572</v>
      </c>
      <c r="E90" s="11">
        <v>1.1934160502502769</v>
      </c>
      <c r="F90" s="11">
        <f t="shared" ref="F90" si="67">SUM(D90:E90)</f>
        <v>2.1042272905377626</v>
      </c>
      <c r="G90" s="200">
        <f t="shared" ref="G90:G91" si="68">IF(B90&gt;0,(1+(E90/B90))^(1/($C$6-$B$6))-1,0)</f>
        <v>3.6693243087975391E-2</v>
      </c>
      <c r="I90" s="11" t="str">
        <f t="shared" si="65"/>
        <v>Caring, leisure and other service occupations</v>
      </c>
      <c r="J90" s="11">
        <v>14.82622751893568</v>
      </c>
      <c r="K90" s="11">
        <v>11.359720362153954</v>
      </c>
      <c r="L90" s="11">
        <v>-3.4665071567817263</v>
      </c>
      <c r="M90" s="11">
        <v>6.063754645121568</v>
      </c>
      <c r="N90" s="11">
        <v>2.5972474883398418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89.814447945631045</v>
      </c>
      <c r="C91" s="11">
        <f t="shared" ref="C91:F91" si="69">SUM(C65:C90)</f>
        <v>132.23508964537717</v>
      </c>
      <c r="D91" s="11">
        <f t="shared" si="69"/>
        <v>42.420641699746113</v>
      </c>
      <c r="E91" s="11">
        <f t="shared" si="69"/>
        <v>56.871374046403055</v>
      </c>
      <c r="F91" s="11">
        <f t="shared" si="69"/>
        <v>99.292015746149147</v>
      </c>
      <c r="G91" s="200">
        <f t="shared" si="68"/>
        <v>3.324377058427852E-2</v>
      </c>
      <c r="I91" s="11" t="str">
        <f t="shared" si="65"/>
        <v>Sales and customer service occupations</v>
      </c>
      <c r="J91" s="11">
        <v>11.030510110462236</v>
      </c>
      <c r="K91" s="11">
        <v>9.1641555677949889</v>
      </c>
      <c r="L91" s="11">
        <v>-1.8663545426672474</v>
      </c>
      <c r="M91" s="11">
        <v>4.444369045784013</v>
      </c>
      <c r="N91" s="11">
        <v>2.5780145031167656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7.1486903322482336</v>
      </c>
      <c r="K92" s="11">
        <v>7.0601668426853097</v>
      </c>
      <c r="L92" s="11">
        <v>-8.8523489562923885E-2</v>
      </c>
      <c r="M92" s="11">
        <v>3.51130269478926</v>
      </c>
      <c r="N92" s="11">
        <v>3.4227792052263362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17.662514726119753</v>
      </c>
      <c r="K93" s="11">
        <v>15.893119004802989</v>
      </c>
      <c r="L93" s="11">
        <v>-1.7693957213167621</v>
      </c>
      <c r="M93" s="11">
        <v>7.6720966117160376</v>
      </c>
      <c r="N93" s="11">
        <v>5.9027008903992755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18.277644941271724</v>
      </c>
      <c r="C94" s="11">
        <v>19.191075590319969</v>
      </c>
      <c r="D94" s="11">
        <f>C94-B94</f>
        <v>0.91343064904824445</v>
      </c>
      <c r="E94" s="11">
        <v>10.223034215212795</v>
      </c>
      <c r="F94" s="11">
        <f>SUM(D94:E94)</f>
        <v>11.13646486426104</v>
      </c>
      <c r="G94" s="200">
        <f>IF(B94&gt;0,(1+(E94/B94))^(1/($C$6-$B$6))-1,0)</f>
        <v>3.0059546586154617E-2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5.9366695683747972</v>
      </c>
      <c r="C95" s="11">
        <v>7.594332243353688</v>
      </c>
      <c r="D95" s="11">
        <f t="shared" ref="D95:D118" si="72">C95-B95</f>
        <v>1.6576626749788907</v>
      </c>
      <c r="E95" s="11">
        <v>4.2695447134997488</v>
      </c>
      <c r="F95" s="11">
        <f t="shared" ref="F95:F118" si="73">SUM(D95:E95)</f>
        <v>5.9272073884786396</v>
      </c>
      <c r="G95" s="200">
        <f t="shared" ref="G95:G120" si="74">IF(B95&gt;0,(1+(E95/B95))^(1/($C$6-$B$6))-1,0)</f>
        <v>3.678360358341437E-2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18.578081270512037</v>
      </c>
      <c r="C96" s="11">
        <v>24.329069681174101</v>
      </c>
      <c r="D96" s="11">
        <f t="shared" si="72"/>
        <v>5.7509884106620639</v>
      </c>
      <c r="E96" s="11">
        <v>9.0773309166037777</v>
      </c>
      <c r="F96" s="11">
        <f t="shared" si="73"/>
        <v>14.828319327265842</v>
      </c>
      <c r="G96" s="200">
        <f t="shared" si="74"/>
        <v>2.6877453638379345E-2</v>
      </c>
      <c r="I96" s="11" t="str">
        <f>I85</f>
        <v>Managers, directors and senior officials</v>
      </c>
      <c r="J96" s="11">
        <f t="array" ref="J96:J104">MMULT(aggregation!$B$13:$AA$21,B239:B264)</f>
        <v>6.8261202269431553</v>
      </c>
      <c r="K96" s="11">
        <f t="array" ref="K96:K104">MMULT(aggregation!$B$13:$AA$21,C239:C264)</f>
        <v>5.0428338307778979</v>
      </c>
      <c r="L96" s="11">
        <f t="array" ref="L96:L104">MMULT(aggregation!$B$13:$AA$21,D239:D264)</f>
        <v>-1.7832863961652567</v>
      </c>
      <c r="M96" s="11">
        <f t="array" ref="M96:M104">MMULT(aggregation!$B$13:$AA$21,E239:E264)</f>
        <v>2.6363324521065343</v>
      </c>
      <c r="N96" s="11">
        <f t="array" ref="N96:N104">MMULT(aggregation!$B$13:$AA$21,F239:F264)</f>
        <v>0.85304605594127758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10.609552172691689</v>
      </c>
      <c r="C97" s="11">
        <v>11.377964625263555</v>
      </c>
      <c r="D97" s="11">
        <f t="shared" si="72"/>
        <v>0.76841245257186586</v>
      </c>
      <c r="E97" s="11">
        <v>6.1834659939947887</v>
      </c>
      <c r="F97" s="11">
        <f t="shared" si="73"/>
        <v>6.9518784465666545</v>
      </c>
      <c r="G97" s="200">
        <f t="shared" si="74"/>
        <v>3.108732221485444E-2</v>
      </c>
      <c r="I97" s="11" t="str">
        <f>I86</f>
        <v>Professional occupations</v>
      </c>
      <c r="J97" s="11">
        <v>6.2048115386774096</v>
      </c>
      <c r="K97" s="11">
        <v>4.7789304831407069</v>
      </c>
      <c r="L97" s="11">
        <v>-1.4258810555367019</v>
      </c>
      <c r="M97" s="11">
        <v>2.1503601842393674</v>
      </c>
      <c r="N97" s="11">
        <v>0.72447912870266584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9.2545560273058314</v>
      </c>
      <c r="C98" s="11">
        <v>6.5434158850719601</v>
      </c>
      <c r="D98" s="11">
        <f t="shared" ref="D98" si="75">C98-B98</f>
        <v>-2.7111401422338712</v>
      </c>
      <c r="E98" s="11">
        <v>3.858833114820047</v>
      </c>
      <c r="F98" s="11">
        <f t="shared" ref="F98" si="76">SUM(D98:E98)</f>
        <v>1.1476929725861758</v>
      </c>
      <c r="G98" s="200">
        <f t="shared" si="74"/>
        <v>2.3506544595162104E-2</v>
      </c>
      <c r="I98" s="11" t="str">
        <f>I87</f>
        <v>Associate professional occupations</v>
      </c>
      <c r="J98" s="11">
        <v>6.5572299898761521</v>
      </c>
      <c r="K98" s="11">
        <v>4.3488606327296511</v>
      </c>
      <c r="L98" s="11">
        <v>-2.2083693571465015</v>
      </c>
      <c r="M98" s="11">
        <v>1.9993309476358139</v>
      </c>
      <c r="N98" s="11">
        <v>-0.20903840951068764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20.671473673063243</v>
      </c>
      <c r="C99" s="11">
        <v>22.471033317984517</v>
      </c>
      <c r="D99" s="11">
        <f t="shared" si="72"/>
        <v>1.7995596449212741</v>
      </c>
      <c r="E99" s="11">
        <v>11.011285477271301</v>
      </c>
      <c r="F99" s="11">
        <f t="shared" si="73"/>
        <v>12.810845122192575</v>
      </c>
      <c r="G99" s="200">
        <f t="shared" si="74"/>
        <v>2.8876948449059414E-2</v>
      </c>
      <c r="I99" s="11" t="str">
        <f>I88</f>
        <v>Administrative and secretarial occupations</v>
      </c>
      <c r="J99" s="11">
        <v>8.0085840322158006</v>
      </c>
      <c r="K99" s="11">
        <v>1.5794948373013142</v>
      </c>
      <c r="L99" s="11">
        <v>-6.4290891949144857</v>
      </c>
      <c r="M99" s="11">
        <v>1.659000945277554</v>
      </c>
      <c r="N99" s="11">
        <v>-4.770088249636931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4.3092260897366534</v>
      </c>
      <c r="C100" s="11">
        <v>4.7616889683892651</v>
      </c>
      <c r="D100" s="11">
        <f t="shared" si="72"/>
        <v>0.4524628786526117</v>
      </c>
      <c r="E100" s="11">
        <v>1.9889194433481543</v>
      </c>
      <c r="F100" s="11">
        <f t="shared" si="73"/>
        <v>2.441382322000766</v>
      </c>
      <c r="G100" s="200">
        <f t="shared" si="74"/>
        <v>2.5622549501560066E-2</v>
      </c>
      <c r="I100" s="11" t="str">
        <f t="shared" ref="I100:I104" si="77">I89</f>
        <v>Skilled trades occupations</v>
      </c>
      <c r="J100" s="11">
        <v>7.8184512159866557</v>
      </c>
      <c r="K100" s="11">
        <v>7.3469577732155784</v>
      </c>
      <c r="L100" s="11">
        <v>-0.47149344277107774</v>
      </c>
      <c r="M100" s="11">
        <v>3.0951660254043629</v>
      </c>
      <c r="N100" s="11">
        <v>2.6236725826332847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3.9288129977457102</v>
      </c>
      <c r="C101" s="11">
        <v>8.1958960872822662</v>
      </c>
      <c r="D101" s="11">
        <f t="shared" si="72"/>
        <v>4.2670830895365555</v>
      </c>
      <c r="E101" s="11">
        <v>4.3277128097269513</v>
      </c>
      <c r="F101" s="11">
        <f t="shared" si="73"/>
        <v>8.5947958992635058</v>
      </c>
      <c r="G101" s="200">
        <f t="shared" si="74"/>
        <v>5.0757259098068941E-2</v>
      </c>
      <c r="I101" s="11" t="str">
        <f t="shared" si="77"/>
        <v>Caring, leisure and other service occupations</v>
      </c>
      <c r="J101" s="11">
        <v>4.2967921394580557</v>
      </c>
      <c r="K101" s="11">
        <v>2.8837250451640721</v>
      </c>
      <c r="L101" s="11">
        <v>-1.4130670942939834</v>
      </c>
      <c r="M101" s="11">
        <v>1.332566218338755</v>
      </c>
      <c r="N101" s="11">
        <v>-8.0500875955228396E-2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2.0483189675007205</v>
      </c>
      <c r="C102" s="11">
        <v>2.3847638873118973</v>
      </c>
      <c r="D102" s="11">
        <f t="shared" si="72"/>
        <v>0.33644491981117675</v>
      </c>
      <c r="E102" s="11">
        <v>0.84871639030142454</v>
      </c>
      <c r="F102" s="11">
        <f t="shared" si="73"/>
        <v>1.1851613101126013</v>
      </c>
      <c r="G102" s="200">
        <f t="shared" si="74"/>
        <v>2.3380366051333201E-2</v>
      </c>
      <c r="I102" s="11" t="str">
        <f t="shared" si="77"/>
        <v>Sales and customer service occupations</v>
      </c>
      <c r="J102" s="11">
        <v>6.5808525556144293</v>
      </c>
      <c r="K102" s="11">
        <v>3.055976569071126</v>
      </c>
      <c r="L102" s="11">
        <v>-3.5248759865433028</v>
      </c>
      <c r="M102" s="11">
        <v>1.6861495713319208</v>
      </c>
      <c r="N102" s="11">
        <v>-1.8387264152113822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6.6874599365534273</v>
      </c>
      <c r="C103" s="11">
        <v>6.7389189850442408</v>
      </c>
      <c r="D103" s="11">
        <f t="shared" ref="D103:D104" si="78">C103-B103</f>
        <v>5.1459048490813508E-2</v>
      </c>
      <c r="E103" s="11">
        <v>3.126969696184112</v>
      </c>
      <c r="F103" s="11">
        <f t="shared" ref="F103:F104" si="79">SUM(D103:E103)</f>
        <v>3.1784287446749255</v>
      </c>
      <c r="G103" s="200">
        <f t="shared" si="74"/>
        <v>2.5904476433045831E-2</v>
      </c>
      <c r="I103" s="11" t="str">
        <f t="shared" si="77"/>
        <v>Process, plant and machine operatives</v>
      </c>
      <c r="J103" s="11">
        <v>5.4682176745242312</v>
      </c>
      <c r="K103" s="11">
        <v>3.3441415101463505</v>
      </c>
      <c r="L103" s="11">
        <v>-2.1240761643778807</v>
      </c>
      <c r="M103" s="11">
        <v>1.8890068071023949</v>
      </c>
      <c r="N103" s="11">
        <v>-0.23506935727548584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13.589555069544542</v>
      </c>
      <c r="C104" s="11">
        <v>15.120293010004838</v>
      </c>
      <c r="D104" s="11">
        <f t="shared" si="78"/>
        <v>1.5307379404602965</v>
      </c>
      <c r="E104" s="11">
        <v>7.2160761318019908</v>
      </c>
      <c r="F104" s="11">
        <f t="shared" si="79"/>
        <v>8.7468140722622874</v>
      </c>
      <c r="G104" s="200">
        <f t="shared" si="74"/>
        <v>2.8801788419652752E-2</v>
      </c>
      <c r="I104" s="11" t="str">
        <f t="shared" si="77"/>
        <v>Elementary occupations</v>
      </c>
      <c r="J104" s="11">
        <v>14.957562313637462</v>
      </c>
      <c r="K104" s="11">
        <v>10.894951473125925</v>
      </c>
      <c r="L104" s="11">
        <v>-4.062610840511538</v>
      </c>
      <c r="M104" s="11">
        <v>5.3163032869767886</v>
      </c>
      <c r="N104" s="11">
        <v>1.2536924464652504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11.95573458675344</v>
      </c>
      <c r="C105" s="11">
        <v>16.606678951444135</v>
      </c>
      <c r="D105" s="11">
        <f t="shared" si="72"/>
        <v>4.6509443646906945</v>
      </c>
      <c r="E105" s="11">
        <v>8.1059467117043784</v>
      </c>
      <c r="F105" s="11">
        <f t="shared" si="73"/>
        <v>12.756891076395073</v>
      </c>
      <c r="G105" s="200">
        <f t="shared" si="74"/>
        <v>3.5108966860526225E-2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2.4385156713973988</v>
      </c>
      <c r="C106" s="11">
        <v>4.5486854172158626</v>
      </c>
      <c r="D106" s="11">
        <f t="shared" si="72"/>
        <v>2.1101697458184638</v>
      </c>
      <c r="E106" s="11">
        <v>2.0946466010111933</v>
      </c>
      <c r="F106" s="11">
        <f t="shared" si="73"/>
        <v>4.2048163468296575</v>
      </c>
      <c r="G106" s="200">
        <f t="shared" si="74"/>
        <v>4.2201548997844895E-2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0.93216333851453148</v>
      </c>
      <c r="C107" s="11">
        <v>1.5318939890066601</v>
      </c>
      <c r="D107" s="11">
        <f t="shared" si="72"/>
        <v>0.59973065049212859</v>
      </c>
      <c r="E107" s="11">
        <v>0.81829667804321404</v>
      </c>
      <c r="F107" s="11">
        <f t="shared" si="73"/>
        <v>1.4180273285353426</v>
      </c>
      <c r="G107" s="200">
        <f t="shared" si="74"/>
        <v>4.2903228236328195E-2</v>
      </c>
      <c r="I107" s="11" t="str">
        <f>I96</f>
        <v>Managers, directors and senior officials</v>
      </c>
      <c r="J107" s="11">
        <f t="array" ref="J107:J115">MMULT(aggregation!$B$13:$AA$21,B268:B293)</f>
        <v>1.5390380330973046</v>
      </c>
      <c r="K107" s="11">
        <f t="array" ref="K107:K115">MMULT(aggregation!$B$13:$AA$21,C268:C293)</f>
        <v>2.233411697313934</v>
      </c>
      <c r="L107" s="11">
        <f t="array" ref="L107:L115">MMULT(aggregation!$B$13:$AA$21,D268:D293)</f>
        <v>0.69437366421662972</v>
      </c>
      <c r="M107" s="11">
        <f t="array" ref="M107:M115">MMULT(aggregation!$B$13:$AA$21,E268:E293)</f>
        <v>0.60121759987552825</v>
      </c>
      <c r="N107" s="11">
        <f t="array" ref="N107:N115">MMULT(aggregation!$B$13:$AA$21,F268:F293)</f>
        <v>1.2955912640921579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1.2332370017828751</v>
      </c>
      <c r="C108" s="11">
        <v>1.7425627531632049</v>
      </c>
      <c r="D108" s="11">
        <f t="shared" si="72"/>
        <v>0.50932575138032976</v>
      </c>
      <c r="E108" s="11">
        <v>0.75415315091095092</v>
      </c>
      <c r="F108" s="11">
        <f t="shared" si="73"/>
        <v>1.2634789022912807</v>
      </c>
      <c r="G108" s="200">
        <f t="shared" si="74"/>
        <v>3.2323401702700982E-2</v>
      </c>
      <c r="I108" s="11" t="str">
        <f>I97</f>
        <v>Professional occupations</v>
      </c>
      <c r="J108" s="11">
        <v>1.3666298022223846</v>
      </c>
      <c r="K108" s="11">
        <v>3.1053107509080657</v>
      </c>
      <c r="L108" s="11">
        <v>1.7386809486856816</v>
      </c>
      <c r="M108" s="11">
        <v>0.71837326327724838</v>
      </c>
      <c r="N108" s="11">
        <v>2.4570542119629302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0.75468621243006939</v>
      </c>
      <c r="C109" s="11">
        <v>0.9340346666978806</v>
      </c>
      <c r="D109" s="11">
        <f t="shared" ref="D109" si="80">C109-B109</f>
        <v>0.17934845426781121</v>
      </c>
      <c r="E109" s="11">
        <v>0.45648630709540289</v>
      </c>
      <c r="F109" s="11">
        <f t="shared" ref="F109" si="81">SUM(D109:E109)</f>
        <v>0.63583476136321404</v>
      </c>
      <c r="G109" s="200">
        <f t="shared" si="74"/>
        <v>3.2038675799673788E-2</v>
      </c>
      <c r="I109" s="11" t="str">
        <f>I98</f>
        <v>Associate professional occupations</v>
      </c>
      <c r="J109" s="11">
        <v>1.4925201159876256</v>
      </c>
      <c r="K109" s="11">
        <v>2.5614591992667037</v>
      </c>
      <c r="L109" s="11">
        <v>1.0689390832790777</v>
      </c>
      <c r="M109" s="11">
        <v>0.61770169114403606</v>
      </c>
      <c r="N109" s="11">
        <v>1.6866407744231138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1.2292787224716164</v>
      </c>
      <c r="C110" s="11">
        <v>2.1321606332266776</v>
      </c>
      <c r="D110" s="11">
        <f t="shared" si="72"/>
        <v>0.90288191075506119</v>
      </c>
      <c r="E110" s="11">
        <v>0.96212074598512909</v>
      </c>
      <c r="F110" s="11">
        <f t="shared" si="73"/>
        <v>1.8650026567401903</v>
      </c>
      <c r="G110" s="200">
        <f t="shared" si="74"/>
        <v>3.9293184248567092E-2</v>
      </c>
      <c r="I110" s="11" t="str">
        <f>I99</f>
        <v>Administrative and secretarial occupations</v>
      </c>
      <c r="J110" s="11">
        <v>1.9430586282489664</v>
      </c>
      <c r="K110" s="11">
        <v>1.1118210322459741</v>
      </c>
      <c r="L110" s="11">
        <v>-0.8312375960029923</v>
      </c>
      <c r="M110" s="11">
        <v>0.42796308402681998</v>
      </c>
      <c r="N110" s="11">
        <v>-0.40327451197617226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6.6620682353425336</v>
      </c>
      <c r="C111" s="11">
        <v>9.1404642602402451</v>
      </c>
      <c r="D111" s="11">
        <f>C111-B111</f>
        <v>2.4783960248977115</v>
      </c>
      <c r="E111" s="11">
        <v>5.1581888016160722</v>
      </c>
      <c r="F111" s="11">
        <f>SUM(D111:E111)</f>
        <v>7.6365848265137837</v>
      </c>
      <c r="G111" s="200">
        <f t="shared" si="74"/>
        <v>3.8965650793542084E-2</v>
      </c>
      <c r="I111" s="11" t="str">
        <f t="shared" ref="I111:I115" si="82">I100</f>
        <v>Skilled trades occupations</v>
      </c>
      <c r="J111" s="11">
        <v>3.0916265063233848</v>
      </c>
      <c r="K111" s="11">
        <v>1.6940721101293525</v>
      </c>
      <c r="L111" s="11">
        <v>-1.3975543961940322</v>
      </c>
      <c r="M111" s="11">
        <v>0.71085787769749342</v>
      </c>
      <c r="N111" s="11">
        <v>-0.6866965184965389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1.929645197105049</v>
      </c>
      <c r="C112" s="11">
        <v>2.9642392483528535</v>
      </c>
      <c r="D112" s="11">
        <f t="shared" ref="D112:D113" si="83">C112-B112</f>
        <v>1.0345940512478045</v>
      </c>
      <c r="E112" s="11">
        <v>1.4781461521420471</v>
      </c>
      <c r="F112" s="11">
        <f t="shared" ref="F112:F113" si="84">SUM(D112:E112)</f>
        <v>2.5127402033898516</v>
      </c>
      <c r="G112" s="200">
        <f t="shared" si="74"/>
        <v>3.8643168335462219E-2</v>
      </c>
      <c r="I112" s="11" t="str">
        <f t="shared" si="82"/>
        <v>Caring, leisure and other service occupations</v>
      </c>
      <c r="J112" s="11">
        <v>1.12961217230043</v>
      </c>
      <c r="K112" s="11">
        <v>1.0280164503982143</v>
      </c>
      <c r="L112" s="11">
        <v>-0.1015957219022157</v>
      </c>
      <c r="M112" s="11">
        <v>0.28076355574577289</v>
      </c>
      <c r="N112" s="11">
        <v>0.17916783384355719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0.12772520822848682</v>
      </c>
      <c r="C113" s="11">
        <v>0.15449115858324156</v>
      </c>
      <c r="D113" s="11">
        <f t="shared" si="83"/>
        <v>2.6765950354754736E-2</v>
      </c>
      <c r="E113" s="11">
        <v>8.4975513444443304E-2</v>
      </c>
      <c r="F113" s="11">
        <f t="shared" si="84"/>
        <v>0.11174146379919804</v>
      </c>
      <c r="G113" s="200">
        <f t="shared" si="74"/>
        <v>3.4584949493769779E-2</v>
      </c>
      <c r="I113" s="11" t="str">
        <f t="shared" si="82"/>
        <v>Sales and customer service occupations</v>
      </c>
      <c r="J113" s="11">
        <v>2.3672656926419058</v>
      </c>
      <c r="K113" s="11">
        <v>2.2747061243132149</v>
      </c>
      <c r="L113" s="11">
        <v>-9.2559568328690833E-2</v>
      </c>
      <c r="M113" s="11">
        <v>0.59327602503431143</v>
      </c>
      <c r="N113" s="11">
        <v>0.50071645670562059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5.6993518308150719</v>
      </c>
      <c r="C114" s="11">
        <v>7.9288807990745989</v>
      </c>
      <c r="D114" s="11">
        <f t="shared" si="72"/>
        <v>2.229528968259527</v>
      </c>
      <c r="E114" s="11">
        <v>3.586521400398524</v>
      </c>
      <c r="F114" s="11">
        <f t="shared" si="73"/>
        <v>5.8160503686580505</v>
      </c>
      <c r="G114" s="200">
        <f t="shared" si="74"/>
        <v>3.3078093024446309E-2</v>
      </c>
      <c r="I114" s="11" t="str">
        <f t="shared" si="82"/>
        <v>Process, plant and machine operatives</v>
      </c>
      <c r="J114" s="11">
        <v>2.343511082889969</v>
      </c>
      <c r="K114" s="11">
        <v>1.5320922711048441</v>
      </c>
      <c r="L114" s="11">
        <v>-0.81141881178512487</v>
      </c>
      <c r="M114" s="11">
        <v>0.6683576597604165</v>
      </c>
      <c r="N114" s="11">
        <v>-0.14306115202470837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1.9319471930707275</v>
      </c>
      <c r="C115" s="11">
        <v>2.913849172013645</v>
      </c>
      <c r="D115" s="11">
        <f t="shared" si="72"/>
        <v>0.98190197894291753</v>
      </c>
      <c r="E115" s="11">
        <v>1.240215049322998</v>
      </c>
      <c r="F115" s="11">
        <f t="shared" si="73"/>
        <v>2.2221170282659157</v>
      </c>
      <c r="G115" s="200">
        <f t="shared" si="74"/>
        <v>3.3611523838051882E-2</v>
      </c>
      <c r="I115" s="11" t="str">
        <f t="shared" si="82"/>
        <v>Elementary occupations</v>
      </c>
      <c r="J115" s="11">
        <v>5.7862317193263237</v>
      </c>
      <c r="K115" s="11">
        <v>4.1159573775318501</v>
      </c>
      <c r="L115" s="11">
        <v>-1.6702743417944732</v>
      </c>
      <c r="M115" s="11">
        <v>1.2360862133513235</v>
      </c>
      <c r="N115" s="11">
        <v>-0.43418812844314969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0.36691051725413193</v>
      </c>
      <c r="C116" s="11">
        <v>0.81097458426533853</v>
      </c>
      <c r="D116" s="11">
        <f t="shared" ref="D116:D117" si="85">C116-B116</f>
        <v>0.4440640670112066</v>
      </c>
      <c r="E116" s="11">
        <v>0.29762584616700283</v>
      </c>
      <c r="F116" s="11">
        <f t="shared" ref="F116:F117" si="86">SUM(D116:E116)</f>
        <v>0.74168991317820943</v>
      </c>
      <c r="G116" s="200">
        <f t="shared" si="74"/>
        <v>4.0392563568012241E-2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1.0839064989519858</v>
      </c>
      <c r="C117" s="11">
        <v>1.5930644709816684</v>
      </c>
      <c r="D117" s="11">
        <f t="shared" si="85"/>
        <v>0.5091579720296826</v>
      </c>
      <c r="E117" s="11">
        <v>0.87493253130789794</v>
      </c>
      <c r="F117" s="11">
        <f t="shared" si="86"/>
        <v>1.3840905033375805</v>
      </c>
      <c r="G117" s="200">
        <f t="shared" si="74"/>
        <v>4.0240588506443409E-2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0.30547482654137353</v>
      </c>
      <c r="C118" s="11">
        <v>1.1139379279167465</v>
      </c>
      <c r="D118" s="11">
        <f t="shared" si="72"/>
        <v>0.80846310137537292</v>
      </c>
      <c r="E118" s="11">
        <v>0.52377721281042278</v>
      </c>
      <c r="F118" s="11">
        <f t="shared" si="73"/>
        <v>1.3322403141857957</v>
      </c>
      <c r="G118" s="200">
        <f t="shared" si="74"/>
        <v>6.8843387443080717E-2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5.1960338399244268</v>
      </c>
      <c r="C119" s="11">
        <v>6.9590331506698409</v>
      </c>
      <c r="D119" s="11">
        <f t="shared" ref="D119" si="87">C119-B119</f>
        <v>1.762999310745414</v>
      </c>
      <c r="E119" s="11">
        <v>3.7477648668512535</v>
      </c>
      <c r="F119" s="11">
        <f t="shared" ref="F119" si="88">SUM(D119:E119)</f>
        <v>5.510764177596668</v>
      </c>
      <c r="G119" s="200">
        <f t="shared" si="74"/>
        <v>3.6867677565898926E-2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155.7380295948841</v>
      </c>
      <c r="C120" s="11">
        <f t="shared" ref="C120:F120" si="89">SUM(C94:C119)</f>
        <v>189.78340346405287</v>
      </c>
      <c r="D120" s="11">
        <f t="shared" si="89"/>
        <v>34.045373869168799</v>
      </c>
      <c r="E120" s="11">
        <f t="shared" si="89"/>
        <v>92.315686471576043</v>
      </c>
      <c r="F120" s="11">
        <f t="shared" si="89"/>
        <v>126.36106034074483</v>
      </c>
      <c r="G120" s="200">
        <f t="shared" si="74"/>
        <v>3.1517825755531081E-2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3.4702856422106234</v>
      </c>
      <c r="C123" s="11">
        <v>3.446582529263241</v>
      </c>
      <c r="D123" s="11">
        <f>C123-B123</f>
        <v>-2.3703112947382365E-2</v>
      </c>
      <c r="E123" s="11">
        <v>1.7301785194475725</v>
      </c>
      <c r="F123" s="11">
        <f>SUM(D123:E123)</f>
        <v>1.7064754065001901</v>
      </c>
      <c r="G123" s="200">
        <f>IF(B123&gt;0,(1+(E123/B123))^(1/($C$6-$B$6))-1,0)</f>
        <v>2.7334309423956205E-2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1.8070849597445406</v>
      </c>
      <c r="C124" s="11">
        <v>2.238054762095377</v>
      </c>
      <c r="D124" s="11">
        <f t="shared" ref="D124:D139" si="92">C124-B124</f>
        <v>0.43096980235083637</v>
      </c>
      <c r="E124" s="11">
        <v>1.2732994051358373</v>
      </c>
      <c r="F124" s="11">
        <f t="shared" ref="F124:F131" si="93">SUM(D124:E124)</f>
        <v>1.7042692074866737</v>
      </c>
      <c r="G124" s="200">
        <f t="shared" ref="G124:G147" si="94">IF(B124&gt;0,(1+(E124/B124))^(1/($C$6-$B$6))-1,0)</f>
        <v>3.6195628937298885E-2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2.0163086575900775</v>
      </c>
      <c r="C125" s="11">
        <v>2.9487446410195024</v>
      </c>
      <c r="D125" s="11">
        <f t="shared" si="92"/>
        <v>0.93243598342942491</v>
      </c>
      <c r="E125" s="11">
        <v>1.0125361056535787</v>
      </c>
      <c r="F125" s="11">
        <f t="shared" si="93"/>
        <v>1.9449720890830036</v>
      </c>
      <c r="G125" s="200">
        <f t="shared" si="94"/>
        <v>2.7498823669872108E-2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3.3431876387039394</v>
      </c>
      <c r="C126" s="11">
        <v>0.68347771457081608</v>
      </c>
      <c r="D126" s="11">
        <f t="shared" si="92"/>
        <v>-2.6597099241331232</v>
      </c>
      <c r="E126" s="11">
        <v>0.60342356102417705</v>
      </c>
      <c r="F126" s="11">
        <f t="shared" si="93"/>
        <v>-2.0562863631089461</v>
      </c>
      <c r="G126" s="200">
        <f t="shared" si="94"/>
        <v>1.1123582169567658E-2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0.71643507856791389</v>
      </c>
      <c r="C127" s="11">
        <v>0.42769079830885742</v>
      </c>
      <c r="D127" s="11">
        <f t="shared" si="92"/>
        <v>-0.28874428025905646</v>
      </c>
      <c r="E127" s="11">
        <v>0.13801516262693228</v>
      </c>
      <c r="F127" s="11">
        <f t="shared" si="93"/>
        <v>-0.15072911763212418</v>
      </c>
      <c r="G127" s="200">
        <f>IF(B127&gt;0,(1+(E127/B127))^(1/($C$6-$B$6))-1,0)</f>
        <v>1.1813948918801831E-2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1.9209672440329251</v>
      </c>
      <c r="C128" s="11">
        <v>1.8761524885370109</v>
      </c>
      <c r="D128" s="11">
        <f t="shared" si="92"/>
        <v>-4.4814755495914183E-2</v>
      </c>
      <c r="E128" s="11">
        <v>0.69136025051364558</v>
      </c>
      <c r="F128" s="11">
        <f t="shared" si="93"/>
        <v>0.6465454950177314</v>
      </c>
      <c r="G128" s="200">
        <f t="shared" si="94"/>
        <v>2.0705631270712566E-2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0.69263907957023663</v>
      </c>
      <c r="C129" s="11">
        <v>0.96479467812522945</v>
      </c>
      <c r="D129" s="11">
        <f t="shared" si="92"/>
        <v>0.27215559855499283</v>
      </c>
      <c r="E129" s="11">
        <v>0.38868337022419575</v>
      </c>
      <c r="F129" s="11">
        <f t="shared" si="93"/>
        <v>0.66083896877918857</v>
      </c>
      <c r="G129" s="200">
        <f t="shared" si="94"/>
        <v>3.0140705765979714E-2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1.8588909705144216</v>
      </c>
      <c r="C130" s="11">
        <v>1.3230302049001232</v>
      </c>
      <c r="D130" s="11">
        <f t="shared" si="92"/>
        <v>-0.53586076561429841</v>
      </c>
      <c r="E130" s="11">
        <v>0.79043222432157378</v>
      </c>
      <c r="F130" s="11">
        <f t="shared" si="93"/>
        <v>0.25457145870727538</v>
      </c>
      <c r="G130" s="200">
        <f t="shared" si="94"/>
        <v>2.3902810113755057E-2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0.50928860996083236</v>
      </c>
      <c r="C131" s="11">
        <v>0.56370788300885843</v>
      </c>
      <c r="D131" s="11">
        <f t="shared" si="92"/>
        <v>5.4419273048026073E-2</v>
      </c>
      <c r="E131" s="11">
        <v>0.18367460087334148</v>
      </c>
      <c r="F131" s="11">
        <f t="shared" si="93"/>
        <v>0.23809387392136755</v>
      </c>
      <c r="G131" s="200">
        <f t="shared" si="94"/>
        <v>2.0743009462722783E-2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0.82145321637381885</v>
      </c>
      <c r="C132" s="11">
        <v>0.88260689244616575</v>
      </c>
      <c r="D132" s="11">
        <f t="shared" si="92"/>
        <v>6.1153676072346896E-2</v>
      </c>
      <c r="E132" s="11">
        <v>0.35592955427603634</v>
      </c>
      <c r="F132" s="11">
        <f t="shared" ref="F132:F133" si="95">SUM(D132:E132)</f>
        <v>0.41708323034838324</v>
      </c>
      <c r="G132" s="200">
        <f t="shared" si="94"/>
        <v>2.4288561321077928E-2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3.4783430954582917</v>
      </c>
      <c r="C133" s="11">
        <v>4.0806138097346683</v>
      </c>
      <c r="D133" s="11">
        <f t="shared" si="92"/>
        <v>0.60227071427637657</v>
      </c>
      <c r="E133" s="11">
        <v>1.814939261433409</v>
      </c>
      <c r="F133" s="11">
        <f t="shared" si="95"/>
        <v>2.4172099757097856</v>
      </c>
      <c r="G133" s="200">
        <f t="shared" si="94"/>
        <v>2.8387627204862209E-2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4.4973123502078458</v>
      </c>
      <c r="C134" s="11">
        <v>5.9577599905044307</v>
      </c>
      <c r="D134" s="11">
        <f t="shared" si="92"/>
        <v>1.4604476402965849</v>
      </c>
      <c r="E134" s="11">
        <v>3.0945866226559033</v>
      </c>
      <c r="F134" s="11">
        <f t="shared" ref="F134:F137" si="96">SUM(D134:E134)</f>
        <v>4.5550342629524883</v>
      </c>
      <c r="G134" s="200">
        <f t="shared" si="94"/>
        <v>3.5523179134841598E-2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1.2334635784633794</v>
      </c>
      <c r="C135" s="11">
        <v>1.662855902707945</v>
      </c>
      <c r="D135" s="11">
        <f t="shared" si="92"/>
        <v>0.42939232424456564</v>
      </c>
      <c r="E135" s="11">
        <v>0.87532052803936844</v>
      </c>
      <c r="F135" s="11">
        <f t="shared" si="96"/>
        <v>1.304712852283934</v>
      </c>
      <c r="G135" s="200">
        <f t="shared" si="94"/>
        <v>3.6399160750917758E-2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0.39341519665652896</v>
      </c>
      <c r="C136" s="11">
        <v>0.56637995393984131</v>
      </c>
      <c r="D136" s="11">
        <f t="shared" si="92"/>
        <v>0.17296475728331234</v>
      </c>
      <c r="E136" s="11">
        <v>0.33665218531081381</v>
      </c>
      <c r="F136" s="11">
        <f t="shared" si="96"/>
        <v>0.50961694259412615</v>
      </c>
      <c r="G136" s="200">
        <f t="shared" si="94"/>
        <v>4.2079344356760195E-2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0.42134930915690605</v>
      </c>
      <c r="C137" s="11">
        <v>0.61382860091049785</v>
      </c>
      <c r="D137" s="11">
        <f t="shared" si="92"/>
        <v>0.1924792917535918</v>
      </c>
      <c r="E137" s="11">
        <v>0.23642127480434261</v>
      </c>
      <c r="F137" s="11">
        <f t="shared" si="96"/>
        <v>0.4289005665579344</v>
      </c>
      <c r="G137" s="200">
        <f t="shared" si="94"/>
        <v>3.0138165067397527E-2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0.51601194090108693</v>
      </c>
      <c r="C138" s="11">
        <v>0.67179654091737562</v>
      </c>
      <c r="D138" s="11">
        <f t="shared" si="92"/>
        <v>0.15578460001628869</v>
      </c>
      <c r="E138" s="11">
        <v>0.34860076034987725</v>
      </c>
      <c r="F138" s="11">
        <f t="shared" ref="F138" si="97">SUM(D138:E138)</f>
        <v>0.50438536036616588</v>
      </c>
      <c r="G138" s="200">
        <f t="shared" si="94"/>
        <v>3.5008994547261585E-2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0.43443810147964401</v>
      </c>
      <c r="C139" s="11">
        <v>0.65169796604063002</v>
      </c>
      <c r="D139" s="11">
        <f t="shared" si="92"/>
        <v>0.217259864560986</v>
      </c>
      <c r="E139" s="11">
        <v>0.29578675501048857</v>
      </c>
      <c r="F139" s="11">
        <f t="shared" ref="F139" si="98">SUM(D139:E139)</f>
        <v>0.51304661957147457</v>
      </c>
      <c r="G139" s="200">
        <f t="shared" si="94"/>
        <v>3.5226181399881984E-2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5.2580296695157465</v>
      </c>
      <c r="C140" s="11">
        <v>5.5072728767370407</v>
      </c>
      <c r="D140" s="11">
        <f>C140-B140</f>
        <v>0.24924320722129423</v>
      </c>
      <c r="E140" s="11">
        <v>3.0777143184901359</v>
      </c>
      <c r="F140" s="11">
        <f>SUM(D140:E140)</f>
        <v>3.3269575257114301</v>
      </c>
      <c r="G140" s="200">
        <f t="shared" si="94"/>
        <v>3.1196481156693379E-2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1.1694379817876288</v>
      </c>
      <c r="C141" s="11">
        <v>1.5765566271317646</v>
      </c>
      <c r="D141" s="11">
        <f t="shared" ref="D141:D147" si="99">C141-B141</f>
        <v>0.40711864534413578</v>
      </c>
      <c r="E141" s="11">
        <v>0.80851800884675262</v>
      </c>
      <c r="F141" s="11">
        <f t="shared" ref="F141:F142" si="100">SUM(D141:E141)</f>
        <v>1.2156366541908885</v>
      </c>
      <c r="G141" s="200">
        <f t="shared" si="94"/>
        <v>3.5657040633683357E-2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3.8709613649827369E-2</v>
      </c>
      <c r="C142" s="11">
        <v>3.3591602644740239E-2</v>
      </c>
      <c r="D142" s="11">
        <f t="shared" si="99"/>
        <v>-5.1180110050871308E-3</v>
      </c>
      <c r="E142" s="11">
        <v>1.8120338666679111E-2</v>
      </c>
      <c r="F142" s="11">
        <f t="shared" si="100"/>
        <v>1.300232766159198E-2</v>
      </c>
      <c r="G142" s="200">
        <f t="shared" si="94"/>
        <v>2.5928820717424639E-2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1.7433467330025634</v>
      </c>
      <c r="C143" s="11">
        <v>2.1926445708338518</v>
      </c>
      <c r="D143" s="11">
        <f t="shared" si="99"/>
        <v>0.4492978378312884</v>
      </c>
      <c r="E143" s="11">
        <v>1.0138576505381358</v>
      </c>
      <c r="F143" s="11">
        <f t="shared" ref="F143:F144" si="101">SUM(D143:E143)</f>
        <v>1.4631554883694242</v>
      </c>
      <c r="G143" s="200">
        <f t="shared" si="94"/>
        <v>3.1032477750011722E-2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0.65030800653122323</v>
      </c>
      <c r="C144" s="11">
        <v>0.92876572140130909</v>
      </c>
      <c r="D144" s="11">
        <f t="shared" si="99"/>
        <v>0.27845771487008586</v>
      </c>
      <c r="E144" s="11">
        <v>0.43812049072289699</v>
      </c>
      <c r="F144" s="11">
        <f t="shared" si="101"/>
        <v>0.7165782055929828</v>
      </c>
      <c r="G144" s="200">
        <f t="shared" si="94"/>
        <v>3.4932567230811173E-2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0.17373692300364885</v>
      </c>
      <c r="C145" s="11">
        <v>0.39171352736534415</v>
      </c>
      <c r="D145" s="11">
        <f t="shared" si="99"/>
        <v>0.2179766043616953</v>
      </c>
      <c r="E145" s="11">
        <v>0.13944199433294108</v>
      </c>
      <c r="F145" s="11">
        <f t="shared" ref="F145:F146" si="102">SUM(D145:E145)</f>
        <v>0.35741859869463638</v>
      </c>
      <c r="G145" s="200">
        <f t="shared" si="94"/>
        <v>4.0063908749338628E-2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0.48502043725066346</v>
      </c>
      <c r="C146" s="11">
        <v>0.67158058045815572</v>
      </c>
      <c r="D146" s="11">
        <f t="shared" si="99"/>
        <v>0.18656014320749226</v>
      </c>
      <c r="E146" s="11">
        <v>0.38879843693419996</v>
      </c>
      <c r="F146" s="11">
        <f t="shared" si="102"/>
        <v>0.57535858014169228</v>
      </c>
      <c r="G146" s="200">
        <f t="shared" si="94"/>
        <v>4.0025750052760767E-2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0.22317754022961928</v>
      </c>
      <c r="C147" s="11">
        <v>0.77581793068553961</v>
      </c>
      <c r="D147" s="11">
        <f t="shared" si="99"/>
        <v>0.55264039045592028</v>
      </c>
      <c r="E147" s="11">
        <v>0.35779110534198899</v>
      </c>
      <c r="F147" s="11">
        <f t="shared" ref="F147" si="103">SUM(D147:E147)</f>
        <v>0.91043149579790927</v>
      </c>
      <c r="G147" s="200">
        <f t="shared" si="94"/>
        <v>6.5859958382062711E-2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2.6644939432425234</v>
      </c>
      <c r="C148" s="11">
        <v>3.410991946909824</v>
      </c>
      <c r="D148" s="11">
        <f t="shared" ref="D148" si="104">C148-B148</f>
        <v>0.74649800366730057</v>
      </c>
      <c r="E148" s="11">
        <v>1.7838849283365708</v>
      </c>
      <c r="F148" s="11">
        <f t="shared" ref="F148" si="105">SUM(D148:E148)</f>
        <v>2.5303829320038713</v>
      </c>
      <c r="G148" s="200">
        <f t="shared" ref="G148:G149" si="106">IF(B148&gt;0,(1+(E148/B148))^(1/($C$6-$B$6))-1,0)</f>
        <v>3.4758816587826535E-2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40.537135517806469</v>
      </c>
      <c r="C149" s="11">
        <f t="shared" ref="C149:F149" si="107">SUM(C123:C148)</f>
        <v>45.048710741198143</v>
      </c>
      <c r="D149" s="11">
        <f t="shared" si="107"/>
        <v>4.5115752233916844</v>
      </c>
      <c r="E149" s="11">
        <f t="shared" si="107"/>
        <v>22.1960874139114</v>
      </c>
      <c r="F149" s="11">
        <f t="shared" si="107"/>
        <v>26.707662637303081</v>
      </c>
      <c r="G149" s="200">
        <f t="shared" si="106"/>
        <v>2.9539395324999163E-2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5.0472725328516805</v>
      </c>
      <c r="C152" s="11">
        <v>4.9151500264044508</v>
      </c>
      <c r="D152" s="11">
        <f>C152-B152</f>
        <v>-0.13212250644722978</v>
      </c>
      <c r="E152" s="11">
        <v>2.4738572005122816</v>
      </c>
      <c r="F152" s="11">
        <f>SUM(D152:E152)</f>
        <v>2.3417346940650519</v>
      </c>
      <c r="G152" s="200">
        <f>IF(B152&gt;0,(1+(E152/B152))^(1/($C$6-$B$6))-1,0)</f>
        <v>2.6947924759052277E-2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1.9023130284191403</v>
      </c>
      <c r="C153" s="11">
        <v>2.4447301732050901</v>
      </c>
      <c r="D153" s="11">
        <f t="shared" ref="D153:D168" si="110">C153-B153</f>
        <v>0.54241714478594982</v>
      </c>
      <c r="E153" s="11">
        <v>1.3085731007977217</v>
      </c>
      <c r="F153" s="11">
        <f t="shared" ref="F153:F160" si="111">SUM(D153:E153)</f>
        <v>1.8509902455836715</v>
      </c>
      <c r="G153" s="200">
        <f t="shared" ref="G153:G155" si="112">IF(B153&gt;0,(1+(E153/B153))^(1/($C$6-$B$6))-1,0)</f>
        <v>3.5514524357519006E-2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4.2439544453710196</v>
      </c>
      <c r="C154" s="11">
        <v>4.6273865623578132</v>
      </c>
      <c r="D154" s="11">
        <f t="shared" si="110"/>
        <v>0.38343211698679358</v>
      </c>
      <c r="E154" s="11">
        <v>1.7167720644812217</v>
      </c>
      <c r="F154" s="11">
        <f t="shared" si="111"/>
        <v>2.1002041814680155</v>
      </c>
      <c r="G154" s="200">
        <f t="shared" si="112"/>
        <v>2.2904836777583926E-2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0.85104414333442358</v>
      </c>
      <c r="C155" s="11">
        <v>0.93857667492363539</v>
      </c>
      <c r="D155" s="11">
        <f t="shared" si="110"/>
        <v>8.7532531589211815E-2</v>
      </c>
      <c r="E155" s="11">
        <v>0.45780984683124437</v>
      </c>
      <c r="F155" s="11">
        <f t="shared" si="111"/>
        <v>0.54534237842045619</v>
      </c>
      <c r="G155" s="200">
        <f t="shared" si="112"/>
        <v>2.9111917679374821E-2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0.35868481574740452</v>
      </c>
      <c r="C156" s="11">
        <v>0.26412351873356771</v>
      </c>
      <c r="D156" s="11">
        <f t="shared" si="110"/>
        <v>-9.4561297013836809E-2</v>
      </c>
      <c r="E156" s="11">
        <v>0.14058052052717945</v>
      </c>
      <c r="F156" s="11">
        <f t="shared" si="111"/>
        <v>4.6019223513342644E-2</v>
      </c>
      <c r="G156" s="200">
        <f>IF(B156&gt;0,(1+(E156/B156))^(1/($C$6-$B$6))-1,0)</f>
        <v>2.229105671603393E-2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3.1448331407629007</v>
      </c>
      <c r="C157" s="11">
        <v>3.6272767833293647</v>
      </c>
      <c r="D157" s="11">
        <f t="shared" si="110"/>
        <v>0.48244364256646399</v>
      </c>
      <c r="E157" s="11">
        <v>1.6415674465609555</v>
      </c>
      <c r="F157" s="11">
        <f t="shared" si="111"/>
        <v>2.1240110891274195</v>
      </c>
      <c r="G157" s="200">
        <f t="shared" ref="G157:G178" si="113">IF(B157&gt;0,(1+(E157/B157))^(1/($C$6-$B$6))-1,0)</f>
        <v>2.839690838146014E-2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1.4911717210098985</v>
      </c>
      <c r="C158" s="11">
        <v>1.2865297801616429</v>
      </c>
      <c r="D158" s="11">
        <f t="shared" si="110"/>
        <v>-0.2046419408482556</v>
      </c>
      <c r="E158" s="11">
        <v>0.50961949507835813</v>
      </c>
      <c r="F158" s="11">
        <f t="shared" si="111"/>
        <v>0.30497755423010253</v>
      </c>
      <c r="G158" s="200">
        <f t="shared" si="113"/>
        <v>1.9792016012547986E-2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0.65745497040877743</v>
      </c>
      <c r="C159" s="11">
        <v>1.0869542844651801</v>
      </c>
      <c r="D159" s="11">
        <f t="shared" si="110"/>
        <v>0.42949931405640263</v>
      </c>
      <c r="E159" s="11">
        <v>0.55189001071565402</v>
      </c>
      <c r="F159" s="11">
        <f t="shared" si="111"/>
        <v>0.98138932477205665</v>
      </c>
      <c r="G159" s="200">
        <f t="shared" si="113"/>
        <v>4.1467238583109411E-2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0.41695639450227195</v>
      </c>
      <c r="C160" s="11">
        <v>0.34408091251037815</v>
      </c>
      <c r="D160" s="11">
        <f t="shared" si="110"/>
        <v>-7.2875481991893809E-2</v>
      </c>
      <c r="E160" s="11">
        <v>0.11921887918086525</v>
      </c>
      <c r="F160" s="11">
        <f t="shared" si="111"/>
        <v>4.6343397188971444E-2</v>
      </c>
      <c r="G160" s="200">
        <f t="shared" si="113"/>
        <v>1.690662388721309E-2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0.99429445306468789</v>
      </c>
      <c r="C161" s="11">
        <v>0.84479477101888467</v>
      </c>
      <c r="D161" s="11">
        <f t="shared" si="110"/>
        <v>-0.14949968204580322</v>
      </c>
      <c r="E161" s="11">
        <v>0.39588959022057041</v>
      </c>
      <c r="F161" s="11">
        <f t="shared" ref="F161:F162" si="114">SUM(D161:E161)</f>
        <v>0.24638990817476719</v>
      </c>
      <c r="G161" s="200">
        <f t="shared" si="113"/>
        <v>2.2595362479179704E-2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3.1641921974811575</v>
      </c>
      <c r="C162" s="11">
        <v>3.5870784615072928</v>
      </c>
      <c r="D162" s="11">
        <f t="shared" si="110"/>
        <v>0.42288626402613527</v>
      </c>
      <c r="E162" s="11">
        <v>1.600657538221073</v>
      </c>
      <c r="F162" s="11">
        <f t="shared" si="114"/>
        <v>2.0235438022472083</v>
      </c>
      <c r="G162" s="200">
        <f t="shared" si="113"/>
        <v>2.7667030112003443E-2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4.0941796820585274</v>
      </c>
      <c r="C163" s="11">
        <v>5.0831456855369694</v>
      </c>
      <c r="D163" s="11">
        <f t="shared" si="110"/>
        <v>0.98896600347844199</v>
      </c>
      <c r="E163" s="11">
        <v>2.5248744280242668</v>
      </c>
      <c r="F163" s="11">
        <f t="shared" ref="F163:F166" si="115">SUM(D163:E163)</f>
        <v>3.5138404315027087</v>
      </c>
      <c r="G163" s="200">
        <f t="shared" si="113"/>
        <v>3.2544082693906962E-2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0.9609314152532753</v>
      </c>
      <c r="C164" s="11">
        <v>1.121030519733988</v>
      </c>
      <c r="D164" s="11">
        <f t="shared" si="110"/>
        <v>0.16009910448071274</v>
      </c>
      <c r="E164" s="11">
        <v>0.61555644901492346</v>
      </c>
      <c r="F164" s="11">
        <f t="shared" si="115"/>
        <v>0.7756555534956362</v>
      </c>
      <c r="G164" s="200">
        <f t="shared" si="113"/>
        <v>3.3554104496544834E-2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0.55225535217877242</v>
      </c>
      <c r="C165" s="11">
        <v>0.77592966193109492</v>
      </c>
      <c r="D165" s="11">
        <f t="shared" si="110"/>
        <v>0.2236743097523225</v>
      </c>
      <c r="E165" s="11">
        <v>0.40972517910859396</v>
      </c>
      <c r="F165" s="11">
        <f t="shared" si="115"/>
        <v>0.63339948886091646</v>
      </c>
      <c r="G165" s="200">
        <f t="shared" si="113"/>
        <v>3.7691891750861961E-2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1.7332570801405611</v>
      </c>
      <c r="C166" s="11">
        <v>2.1827905938478098</v>
      </c>
      <c r="D166" s="11">
        <f t="shared" si="110"/>
        <v>0.4495335137072487</v>
      </c>
      <c r="E166" s="11">
        <v>0.89142985371861949</v>
      </c>
      <c r="F166" s="11">
        <f t="shared" si="115"/>
        <v>1.3409633674258683</v>
      </c>
      <c r="G166" s="200">
        <f t="shared" si="113"/>
        <v>2.8050152300638009E-2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0.697783740633654</v>
      </c>
      <c r="C167" s="11">
        <v>0.82154495687031548</v>
      </c>
      <c r="D167" s="11">
        <f t="shared" si="110"/>
        <v>0.12376121623666148</v>
      </c>
      <c r="E167" s="11">
        <v>0.43783681669367464</v>
      </c>
      <c r="F167" s="11">
        <f t="shared" ref="F167" si="116">SUM(D167:E167)</f>
        <v>0.56159803293033606</v>
      </c>
      <c r="G167" s="200">
        <f t="shared" si="113"/>
        <v>3.3001201545105996E-2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0.53858468188317721</v>
      </c>
      <c r="C168" s="11">
        <v>0.8130240382789975</v>
      </c>
      <c r="D168" s="11">
        <f t="shared" si="110"/>
        <v>0.27443935639582029</v>
      </c>
      <c r="E168" s="11">
        <v>0.36996834552026009</v>
      </c>
      <c r="F168" s="11">
        <f t="shared" ref="F168" si="117">SUM(D168:E168)</f>
        <v>0.64440770191608032</v>
      </c>
      <c r="G168" s="200">
        <f t="shared" si="113"/>
        <v>3.5475319984037856E-2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3.1303241310128351</v>
      </c>
      <c r="C169" s="11">
        <v>3.4167028539594173</v>
      </c>
      <c r="D169" s="11">
        <f>C169-B169</f>
        <v>0.28637872294658218</v>
      </c>
      <c r="E169" s="11">
        <v>1.9166874300437473</v>
      </c>
      <c r="F169" s="11">
        <f>SUM(D169:E169)</f>
        <v>2.2030661529903295</v>
      </c>
      <c r="G169" s="200">
        <f t="shared" si="113"/>
        <v>3.2356427422749912E-2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1.5454028510934577</v>
      </c>
      <c r="C170" s="11">
        <v>2.3003218653547104</v>
      </c>
      <c r="D170" s="11">
        <f t="shared" ref="D170:D176" si="118">C170-B170</f>
        <v>0.75491901426125274</v>
      </c>
      <c r="E170" s="11">
        <v>1.1569345020344648</v>
      </c>
      <c r="F170" s="11">
        <f t="shared" ref="F170:F171" si="119">SUM(D170:E170)</f>
        <v>1.9118535162957175</v>
      </c>
      <c r="G170" s="200">
        <f t="shared" si="113"/>
        <v>3.7958182749671332E-2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3.4326924233414595E-2</v>
      </c>
      <c r="C171" s="11">
        <v>2.5415403879636658E-2</v>
      </c>
      <c r="D171" s="11">
        <f t="shared" si="118"/>
        <v>-8.9115203537779367E-3</v>
      </c>
      <c r="E171" s="11">
        <v>1.4854383788264293E-2</v>
      </c>
      <c r="F171" s="11">
        <f t="shared" si="119"/>
        <v>5.9428634344863562E-3</v>
      </c>
      <c r="G171" s="200">
        <f t="shared" si="113"/>
        <v>2.4261885606420286E-2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1.4333896618623183</v>
      </c>
      <c r="C172" s="11">
        <v>1.7480762020800571</v>
      </c>
      <c r="D172" s="11">
        <f t="shared" si="118"/>
        <v>0.31468654021773879</v>
      </c>
      <c r="E172" s="11">
        <v>0.70476098819159694</v>
      </c>
      <c r="F172" s="11">
        <f t="shared" ref="F172:F173" si="120">SUM(D172:E172)</f>
        <v>1.0194475284093358</v>
      </c>
      <c r="G172" s="200">
        <f t="shared" si="113"/>
        <v>2.7018505115961267E-2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0.70888178511870636</v>
      </c>
      <c r="C173" s="11">
        <v>0.89449053192881911</v>
      </c>
      <c r="D173" s="11">
        <f t="shared" si="118"/>
        <v>0.18560874681011275</v>
      </c>
      <c r="E173" s="11">
        <v>0.40143083853262784</v>
      </c>
      <c r="F173" s="11">
        <f t="shared" si="120"/>
        <v>0.58703958534274059</v>
      </c>
      <c r="G173" s="200">
        <f t="shared" si="113"/>
        <v>3.0365789508928653E-2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0.38257504183542285</v>
      </c>
      <c r="C174" s="11">
        <v>0.58607427240248988</v>
      </c>
      <c r="D174" s="11">
        <f t="shared" si="118"/>
        <v>0.20349923056706704</v>
      </c>
      <c r="E174" s="11">
        <v>0.23709383175046839</v>
      </c>
      <c r="F174" s="11">
        <f t="shared" ref="F174:F175" si="121">SUM(D174:E174)</f>
        <v>0.44059306231753542</v>
      </c>
      <c r="G174" s="200">
        <f t="shared" si="113"/>
        <v>3.2673113196650005E-2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0.84628794116367567</v>
      </c>
      <c r="C175" s="11">
        <v>1.0341231348297193</v>
      </c>
      <c r="D175" s="11">
        <f t="shared" si="118"/>
        <v>0.18783519366604362</v>
      </c>
      <c r="E175" s="11">
        <v>0.63321020410813367</v>
      </c>
      <c r="F175" s="11">
        <f t="shared" si="121"/>
        <v>0.82104539777417729</v>
      </c>
      <c r="G175" s="200">
        <f t="shared" si="113"/>
        <v>3.7941997445867237E-2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0.27738373032252928</v>
      </c>
      <c r="C176" s="11">
        <v>0.87939062507097632</v>
      </c>
      <c r="D176" s="11">
        <f t="shared" si="118"/>
        <v>0.60200689474844704</v>
      </c>
      <c r="E176" s="11">
        <v>0.38699444283237072</v>
      </c>
      <c r="F176" s="11">
        <f t="shared" ref="F176" si="122">SUM(D176:E176)</f>
        <v>0.98900133758081776</v>
      </c>
      <c r="G176" s="200">
        <f t="shared" si="113"/>
        <v>5.9958734849077544E-2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2.3894345776013246</v>
      </c>
      <c r="C177" s="11">
        <v>3.0640150747296042</v>
      </c>
      <c r="D177" s="11">
        <f t="shared" ref="D177" si="123">C177-B177</f>
        <v>0.67458049712827961</v>
      </c>
      <c r="E177" s="11">
        <v>1.5717655514247537</v>
      </c>
      <c r="F177" s="11">
        <f t="shared" ref="F177" si="124">SUM(D177:E177)</f>
        <v>2.2463460485530335</v>
      </c>
      <c r="G177" s="200">
        <f t="shared" si="113"/>
        <v>3.4273607873898104E-2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41.597170439345007</v>
      </c>
      <c r="C178" s="11">
        <f t="shared" ref="C178:F178" si="125">SUM(C152:C177)</f>
        <v>48.7127573690519</v>
      </c>
      <c r="D178" s="11">
        <f t="shared" si="125"/>
        <v>7.1155869297068923</v>
      </c>
      <c r="E178" s="11">
        <f t="shared" si="125"/>
        <v>23.189558937913898</v>
      </c>
      <c r="F178" s="11">
        <f t="shared" si="125"/>
        <v>30.305145867620784</v>
      </c>
      <c r="G178" s="200">
        <f t="shared" si="113"/>
        <v>2.9978480677350205E-2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10.491239809738953</v>
      </c>
      <c r="C181" s="11">
        <v>9.5963565918156473</v>
      </c>
      <c r="D181" s="11">
        <f>C181-B181</f>
        <v>-0.89488321792330616</v>
      </c>
      <c r="E181" s="11">
        <v>4.1854555239697859</v>
      </c>
      <c r="F181" s="11">
        <f>SUM(D181:E181)</f>
        <v>3.2905723060464798</v>
      </c>
      <c r="G181" s="200">
        <f>IF(B181&gt;0,(1+(E181/B181))^(1/($C$6-$B$6))-1,0)</f>
        <v>2.2633693471415528E-2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4.1193857081736418</v>
      </c>
      <c r="C182" s="11">
        <v>3.9930213533519079</v>
      </c>
      <c r="D182" s="11">
        <f t="shared" ref="D182:D197" si="128">C182-B182</f>
        <v>-0.12636435482173392</v>
      </c>
      <c r="E182" s="11">
        <v>1.9299916204511727</v>
      </c>
      <c r="F182" s="11">
        <f t="shared" ref="F182:F189" si="129">SUM(D182:E182)</f>
        <v>1.8036272656294388</v>
      </c>
      <c r="G182" s="200">
        <f t="shared" ref="G182:G184" si="130">IF(B182&gt;0,(1+(E182/B182))^(1/($C$6-$B$6))-1,0)</f>
        <v>2.5947681650149157E-2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5.4013402055243436</v>
      </c>
      <c r="C183" s="11">
        <v>5.6611664640709076</v>
      </c>
      <c r="D183" s="11">
        <f t="shared" si="128"/>
        <v>0.25982625854656405</v>
      </c>
      <c r="E183" s="11">
        <v>1.6274387396995738</v>
      </c>
      <c r="F183" s="11">
        <f t="shared" si="129"/>
        <v>1.8872649982461378</v>
      </c>
      <c r="G183" s="200">
        <f t="shared" si="130"/>
        <v>1.7712768925389755E-2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2.8731868159415579</v>
      </c>
      <c r="C184" s="11">
        <v>3.1406984424711366</v>
      </c>
      <c r="D184" s="11">
        <f t="shared" si="128"/>
        <v>0.26751162652957872</v>
      </c>
      <c r="E184" s="11">
        <v>1.6861131248928001</v>
      </c>
      <c r="F184" s="11">
        <f t="shared" si="129"/>
        <v>1.9536247514223788</v>
      </c>
      <c r="G184" s="200">
        <f t="shared" si="130"/>
        <v>3.1261853078025315E-2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1.3005268458523416</v>
      </c>
      <c r="C185" s="11">
        <v>1.4761631168202536</v>
      </c>
      <c r="D185" s="11">
        <f t="shared" si="128"/>
        <v>0.17563627096791201</v>
      </c>
      <c r="E185" s="11">
        <v>0.54884203895941797</v>
      </c>
      <c r="F185" s="11">
        <f t="shared" si="129"/>
        <v>0.72447830992732998</v>
      </c>
      <c r="G185" s="200">
        <f>IF(B185&gt;0,(1+(E185/B185))^(1/($C$6-$B$6))-1,0)</f>
        <v>2.3749293364029089E-2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6.4184677921321782</v>
      </c>
      <c r="C186" s="11">
        <v>7.0388359062493411</v>
      </c>
      <c r="D186" s="11">
        <f t="shared" si="128"/>
        <v>0.62036811411716286</v>
      </c>
      <c r="E186" s="11">
        <v>2.7682729917599982</v>
      </c>
      <c r="F186" s="11">
        <f t="shared" si="129"/>
        <v>3.3886411058771611</v>
      </c>
      <c r="G186" s="200">
        <f t="shared" ref="G186:G205" si="131">IF(B186&gt;0,(1+(E186/B186))^(1/($C$6-$B$6))-1,0)</f>
        <v>2.4193479083218783E-2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2.0701995671138089</v>
      </c>
      <c r="C187" s="11">
        <v>1.1818834380161998</v>
      </c>
      <c r="D187" s="11">
        <f t="shared" si="128"/>
        <v>-0.88831612909760915</v>
      </c>
      <c r="E187" s="11">
        <v>0.52359319620689992</v>
      </c>
      <c r="F187" s="11">
        <f t="shared" si="129"/>
        <v>-0.36472293289070923</v>
      </c>
      <c r="G187" s="200">
        <f t="shared" si="131"/>
        <v>1.5145290233920194E-2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2.3140065362818203</v>
      </c>
      <c r="C188" s="11">
        <v>4.5218358790932243</v>
      </c>
      <c r="D188" s="11">
        <f t="shared" si="128"/>
        <v>2.207829342811404</v>
      </c>
      <c r="E188" s="11">
        <v>2.2952836695917047</v>
      </c>
      <c r="F188" s="11">
        <f t="shared" si="129"/>
        <v>4.5031130124031087</v>
      </c>
      <c r="G188" s="200">
        <f t="shared" si="131"/>
        <v>4.7011129322630962E-2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1.3441961230224178</v>
      </c>
      <c r="C189" s="11">
        <v>1.0445903336438931</v>
      </c>
      <c r="D189" s="11">
        <f t="shared" si="128"/>
        <v>-0.29960578937852467</v>
      </c>
      <c r="E189" s="11">
        <v>0.28220799175281042</v>
      </c>
      <c r="F189" s="11">
        <f t="shared" si="129"/>
        <v>-1.7397797625714251E-2</v>
      </c>
      <c r="G189" s="200">
        <f t="shared" si="131"/>
        <v>1.2786075505474059E-2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2.270423251591251</v>
      </c>
      <c r="C190" s="11">
        <v>1.9009750596779873</v>
      </c>
      <c r="D190" s="11">
        <f t="shared" si="128"/>
        <v>-0.36944819191326372</v>
      </c>
      <c r="E190" s="11">
        <v>0.70581199950345119</v>
      </c>
      <c r="F190" s="11">
        <f t="shared" ref="F190:F191" si="132">SUM(D190:E190)</f>
        <v>0.33636380759018747</v>
      </c>
      <c r="G190" s="200">
        <f t="shared" si="131"/>
        <v>1.821000945912532E-2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8.2693465155024537</v>
      </c>
      <c r="C191" s="11">
        <v>7.6589598595348383</v>
      </c>
      <c r="D191" s="11">
        <f t="shared" si="128"/>
        <v>-0.61038665596761543</v>
      </c>
      <c r="E191" s="11">
        <v>3.3828484811097193</v>
      </c>
      <c r="F191" s="11">
        <f t="shared" si="132"/>
        <v>2.7724618251421038</v>
      </c>
      <c r="G191" s="200">
        <f t="shared" si="131"/>
        <v>2.3125958300938221E-2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11.248551101942526</v>
      </c>
      <c r="C192" s="11">
        <v>8.081444757532239</v>
      </c>
      <c r="D192" s="11">
        <f t="shared" si="128"/>
        <v>-3.1671063444102874</v>
      </c>
      <c r="E192" s="11">
        <v>4.9045097442380623</v>
      </c>
      <c r="F192" s="11">
        <f t="shared" ref="F192:F195" si="133">SUM(D192:E192)</f>
        <v>1.7374033998277749</v>
      </c>
      <c r="G192" s="200">
        <f t="shared" si="131"/>
        <v>2.4418036306818491E-2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2.9935778191526081</v>
      </c>
      <c r="C193" s="11">
        <v>0.46624473151648638</v>
      </c>
      <c r="D193" s="11">
        <f t="shared" si="128"/>
        <v>-2.527333087636122</v>
      </c>
      <c r="E193" s="11">
        <v>0.96365931708376151</v>
      </c>
      <c r="F193" s="11">
        <f t="shared" si="133"/>
        <v>-1.5636737705523605</v>
      </c>
      <c r="G193" s="200">
        <f t="shared" si="131"/>
        <v>1.8779275099331638E-2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0.7710066229299265</v>
      </c>
      <c r="C194" s="11">
        <v>0.72890288728618424</v>
      </c>
      <c r="D194" s="11">
        <f t="shared" si="128"/>
        <v>-4.2103735643742257E-2</v>
      </c>
      <c r="E194" s="11">
        <v>0.38332144274226682</v>
      </c>
      <c r="F194" s="11">
        <f t="shared" si="133"/>
        <v>0.34121770709852456</v>
      </c>
      <c r="G194" s="200">
        <f t="shared" si="131"/>
        <v>2.7270325852079447E-2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7.6680712359118246</v>
      </c>
      <c r="C195" s="11">
        <v>7.4754705263289765</v>
      </c>
      <c r="D195" s="11">
        <f t="shared" si="128"/>
        <v>-0.19260070958284814</v>
      </c>
      <c r="E195" s="11">
        <v>2.6176222808406759</v>
      </c>
      <c r="F195" s="11">
        <f t="shared" si="133"/>
        <v>2.4250215712578278</v>
      </c>
      <c r="G195" s="200">
        <f t="shared" si="131"/>
        <v>1.9772186422424509E-2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6.0710196809202737</v>
      </c>
      <c r="C196" s="11">
        <v>5.0254659746300803</v>
      </c>
      <c r="D196" s="11">
        <f t="shared" si="128"/>
        <v>-1.0455537062901934</v>
      </c>
      <c r="E196" s="11">
        <v>2.0896350679203364</v>
      </c>
      <c r="F196" s="11">
        <f t="shared" ref="F196" si="134">SUM(D196:E196)</f>
        <v>1.044081361630143</v>
      </c>
      <c r="G196" s="200">
        <f t="shared" si="131"/>
        <v>1.9915575864153601E-2</v>
      </c>
    </row>
    <row r="197" spans="1:14" x14ac:dyDescent="0.2">
      <c r="A197" t="str">
        <f t="shared" si="127"/>
        <v>54 Textiles, printing and other skilled trades</v>
      </c>
      <c r="B197" s="11">
        <v>3.1298528113382709</v>
      </c>
      <c r="C197" s="11">
        <v>4.0531677006322928</v>
      </c>
      <c r="D197" s="11">
        <f t="shared" si="128"/>
        <v>0.92331488929402195</v>
      </c>
      <c r="E197" s="11">
        <v>1.5298019628898178</v>
      </c>
      <c r="F197" s="11">
        <f t="shared" ref="F197" si="135">SUM(D197:E197)</f>
        <v>2.4531168521838396</v>
      </c>
      <c r="G197" s="200">
        <f t="shared" si="131"/>
        <v>2.6885421954712996E-2</v>
      </c>
    </row>
    <row r="198" spans="1:14" x14ac:dyDescent="0.2">
      <c r="A198" t="str">
        <f t="shared" si="127"/>
        <v>61 Caring personal service occupations</v>
      </c>
      <c r="B198" s="11">
        <v>17.378741461186557</v>
      </c>
      <c r="C198" s="11">
        <v>20.110943414638708</v>
      </c>
      <c r="D198" s="11">
        <f>C198-B198</f>
        <v>2.7322019534521509</v>
      </c>
      <c r="E198" s="11">
        <v>10.507730363152763</v>
      </c>
      <c r="F198" s="11">
        <f>SUM(D198:E198)</f>
        <v>13.239932316604914</v>
      </c>
      <c r="G198" s="200">
        <f t="shared" si="131"/>
        <v>3.202848223980248E-2</v>
      </c>
    </row>
    <row r="199" spans="1:14" x14ac:dyDescent="0.2">
      <c r="A199" t="str">
        <f t="shared" si="127"/>
        <v>62 Leisure, travel and related personal service occupations</v>
      </c>
      <c r="B199" s="11">
        <v>4.3484989629561959</v>
      </c>
      <c r="C199" s="11">
        <v>3.4378994091795234</v>
      </c>
      <c r="D199" s="11">
        <f t="shared" ref="D199:D205" si="136">C199-B199</f>
        <v>-0.91059955377667245</v>
      </c>
      <c r="E199" s="11">
        <v>1.7514602716793628</v>
      </c>
      <c r="F199" s="11">
        <f t="shared" ref="F199:F200" si="137">SUM(D199:E199)</f>
        <v>0.84086071790269035</v>
      </c>
      <c r="G199" s="200">
        <f t="shared" si="131"/>
        <v>2.2819904033201333E-2</v>
      </c>
    </row>
    <row r="200" spans="1:14" x14ac:dyDescent="0.2">
      <c r="A200" t="str">
        <f t="shared" si="127"/>
        <v>63 Community and civil enforcement occupations</v>
      </c>
      <c r="B200" s="11">
        <v>0.11611612929924185</v>
      </c>
      <c r="C200" s="11">
        <v>7.9461502569210002E-2</v>
      </c>
      <c r="D200" s="11">
        <f t="shared" si="136"/>
        <v>-3.665462673003185E-2</v>
      </c>
      <c r="E200" s="11">
        <v>3.0181524568072646E-2</v>
      </c>
      <c r="F200" s="11">
        <f t="shared" si="137"/>
        <v>-6.4731021619592044E-3</v>
      </c>
      <c r="G200" s="200">
        <f t="shared" si="131"/>
        <v>1.5522743115014226E-2</v>
      </c>
    </row>
    <row r="201" spans="1:14" x14ac:dyDescent="0.2">
      <c r="A201" t="str">
        <f t="shared" si="127"/>
        <v>71 Sales occupations</v>
      </c>
      <c r="B201" s="11">
        <v>10.335138054086595</v>
      </c>
      <c r="C201" s="11">
        <v>10.644548664446669</v>
      </c>
      <c r="D201" s="11">
        <f t="shared" si="136"/>
        <v>0.30941061036007333</v>
      </c>
      <c r="E201" s="11">
        <v>4.589201408651463</v>
      </c>
      <c r="F201" s="11">
        <f t="shared" ref="F201:F202" si="138">SUM(D201:E201)</f>
        <v>4.8986120190115363</v>
      </c>
      <c r="G201" s="200">
        <f t="shared" si="131"/>
        <v>2.4798754952625401E-2</v>
      </c>
    </row>
    <row r="202" spans="1:14" x14ac:dyDescent="0.2">
      <c r="A202" t="str">
        <f t="shared" si="127"/>
        <v>72 Customer service occupations</v>
      </c>
      <c r="B202" s="11">
        <v>2.5408392290057913</v>
      </c>
      <c r="C202" s="11">
        <v>2.7785211494555582</v>
      </c>
      <c r="D202" s="11">
        <f t="shared" si="136"/>
        <v>0.23768192044976688</v>
      </c>
      <c r="E202" s="11">
        <v>1.1837235257240351</v>
      </c>
      <c r="F202" s="11">
        <f t="shared" si="138"/>
        <v>1.4214054461738019</v>
      </c>
      <c r="G202" s="200">
        <f t="shared" si="131"/>
        <v>2.5824830985385239E-2</v>
      </c>
    </row>
    <row r="203" spans="1:14" x14ac:dyDescent="0.2">
      <c r="A203" t="str">
        <f t="shared" si="127"/>
        <v>81 Process, plant and machine operatives</v>
      </c>
      <c r="B203" s="11">
        <v>2.1147314945616684</v>
      </c>
      <c r="C203" s="11">
        <v>2.6365596775762556</v>
      </c>
      <c r="D203" s="11">
        <f t="shared" si="136"/>
        <v>0.52182818301458722</v>
      </c>
      <c r="E203" s="11">
        <v>0.8913527137590973</v>
      </c>
      <c r="F203" s="11">
        <f t="shared" ref="F203:F204" si="139">SUM(D203:E203)</f>
        <v>1.4131808967736845</v>
      </c>
      <c r="G203" s="200">
        <f t="shared" si="131"/>
        <v>2.3724414081435663E-2</v>
      </c>
    </row>
    <row r="204" spans="1:14" x14ac:dyDescent="0.2">
      <c r="A204" t="str">
        <f t="shared" si="127"/>
        <v>82 Transport and mobile machine drivers and operatives</v>
      </c>
      <c r="B204" s="11">
        <v>3.7879143980292151</v>
      </c>
      <c r="C204" s="11">
        <v>4.476823289767192</v>
      </c>
      <c r="D204" s="11">
        <f t="shared" si="136"/>
        <v>0.68890889173797687</v>
      </c>
      <c r="E204" s="11">
        <v>2.1057016771830224</v>
      </c>
      <c r="F204" s="11">
        <f t="shared" si="139"/>
        <v>2.7946105689209992</v>
      </c>
      <c r="G204" s="200">
        <f t="shared" si="131"/>
        <v>2.9908823866582557E-2</v>
      </c>
    </row>
    <row r="205" spans="1:14" x14ac:dyDescent="0.2">
      <c r="A205" t="str">
        <f t="shared" si="127"/>
        <v>91 Elementary trades and related occupations</v>
      </c>
      <c r="B205" s="11">
        <v>1.2177769336887734</v>
      </c>
      <c r="C205" s="11">
        <v>2.9134781773657212</v>
      </c>
      <c r="D205" s="11">
        <f t="shared" si="136"/>
        <v>1.6957012436769479</v>
      </c>
      <c r="E205" s="11">
        <v>1.0557741965985004</v>
      </c>
      <c r="F205" s="11">
        <f t="shared" ref="F205" si="140">SUM(D205:E205)</f>
        <v>2.7514754402754482</v>
      </c>
      <c r="G205" s="200">
        <f t="shared" si="131"/>
        <v>4.2499364235254244E-2</v>
      </c>
    </row>
    <row r="206" spans="1:14" x14ac:dyDescent="0.2">
      <c r="A206" t="str">
        <f t="shared" si="127"/>
        <v>92 Elementary administration and service occupations</v>
      </c>
      <c r="B206" s="11">
        <v>11.135848161299364</v>
      </c>
      <c r="C206" s="11">
        <v>8.468481947579269</v>
      </c>
      <c r="D206" s="11">
        <f t="shared" ref="D206" si="141">C206-B206</f>
        <v>-2.6673662137200953</v>
      </c>
      <c r="E206" s="11">
        <v>4.6097348772043389</v>
      </c>
      <c r="F206" s="11">
        <f t="shared" ref="F206" si="142">SUM(D206:E206)</f>
        <v>1.9423686634842436</v>
      </c>
      <c r="G206" s="200">
        <f t="shared" ref="G206:G207" si="143">IF(B206&gt;0,(1+(E206/B206))^(1/($C$6-$B$6))-1,0)</f>
        <v>2.3361394979219963E-2</v>
      </c>
    </row>
    <row r="207" spans="1:14" x14ac:dyDescent="0.2">
      <c r="A207" t="str">
        <f t="shared" si="127"/>
        <v>All occupations</v>
      </c>
      <c r="B207" s="11">
        <f>SUM(B181:B206)</f>
        <v>131.7300032671836</v>
      </c>
      <c r="C207" s="11">
        <f t="shared" ref="C207:F207" si="144">SUM(C181:C206)</f>
        <v>128.59190025524973</v>
      </c>
      <c r="D207" s="11">
        <f t="shared" si="144"/>
        <v>-3.1381030119338993</v>
      </c>
      <c r="E207" s="11">
        <f t="shared" si="144"/>
        <v>59.149269752132909</v>
      </c>
      <c r="F207" s="11">
        <f t="shared" si="144"/>
        <v>56.011166740199016</v>
      </c>
      <c r="G207" s="200">
        <f t="shared" si="143"/>
        <v>2.5034000693261227E-2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7.501591992284105</v>
      </c>
      <c r="C210" s="11">
        <v>5.4780663634379332</v>
      </c>
      <c r="D210" s="11">
        <f>C210-B210</f>
        <v>-2.0235256288461718</v>
      </c>
      <c r="E210" s="11">
        <v>2.8079641129505064</v>
      </c>
      <c r="F210" s="11">
        <f>SUM(D210:E210)</f>
        <v>0.78443848410433459</v>
      </c>
      <c r="G210" s="200">
        <f>IF(B210&gt;0,(1+(E210/B210))^(1/($C$6-$B$6))-1,0)</f>
        <v>2.1423318841631955E-2</v>
      </c>
    </row>
    <row r="211" spans="1:7" x14ac:dyDescent="0.2">
      <c r="A211" t="str">
        <f t="shared" si="146"/>
        <v>12 Other managers and proprietors</v>
      </c>
      <c r="B211" s="11">
        <v>3.9600337193667001</v>
      </c>
      <c r="C211" s="11">
        <v>3.9985750882382214</v>
      </c>
      <c r="D211" s="11">
        <f t="shared" ref="D211:D226" si="147">C211-B211</f>
        <v>3.8541368871521264E-2</v>
      </c>
      <c r="E211" s="11">
        <v>2.159600720435539</v>
      </c>
      <c r="F211" s="11">
        <f t="shared" ref="F211:F218" si="148">SUM(D211:E211)</f>
        <v>2.1981420893070602</v>
      </c>
      <c r="G211" s="200">
        <f t="shared" ref="G211:G213" si="149">IF(B211&gt;0,(1+(E211/B211))^(1/($C$6-$B$6))-1,0)</f>
        <v>2.9441739510210674E-2</v>
      </c>
    </row>
    <row r="212" spans="1:7" x14ac:dyDescent="0.2">
      <c r="A212" t="str">
        <f t="shared" si="146"/>
        <v>21 Science, research, engineering and technology professionals</v>
      </c>
      <c r="B212" s="11">
        <v>3.9743324260591986</v>
      </c>
      <c r="C212" s="11">
        <v>4.4281600024184282</v>
      </c>
      <c r="D212" s="11">
        <f t="shared" si="147"/>
        <v>0.45382757635922966</v>
      </c>
      <c r="E212" s="11">
        <v>1.4884111121574324</v>
      </c>
      <c r="F212" s="11">
        <f t="shared" si="148"/>
        <v>1.942238688516662</v>
      </c>
      <c r="G212" s="200">
        <f t="shared" si="149"/>
        <v>2.1432741415927214E-2</v>
      </c>
    </row>
    <row r="213" spans="1:7" x14ac:dyDescent="0.2">
      <c r="A213" t="str">
        <f t="shared" si="146"/>
        <v>22 Health professionals</v>
      </c>
      <c r="B213" s="11">
        <v>1.8322019058809822</v>
      </c>
      <c r="C213" s="11">
        <v>1.4471758479044456</v>
      </c>
      <c r="D213" s="11">
        <f t="shared" si="147"/>
        <v>-0.38502605797653655</v>
      </c>
      <c r="E213" s="11">
        <v>0.79055114010315497</v>
      </c>
      <c r="F213" s="11">
        <f t="shared" si="148"/>
        <v>0.40552508212661842</v>
      </c>
      <c r="G213" s="200">
        <f t="shared" si="149"/>
        <v>2.4201964792447184E-2</v>
      </c>
    </row>
    <row r="214" spans="1:7" x14ac:dyDescent="0.2">
      <c r="A214" t="str">
        <f t="shared" si="146"/>
        <v>23 Teaching and other educational professionals</v>
      </c>
      <c r="B214" s="11">
        <v>0.94816750865551891</v>
      </c>
      <c r="C214" s="11">
        <v>0.8054266782002576</v>
      </c>
      <c r="D214" s="11">
        <f t="shared" si="147"/>
        <v>-0.14274083045526131</v>
      </c>
      <c r="E214" s="11">
        <v>0.38528054186523852</v>
      </c>
      <c r="F214" s="11">
        <f t="shared" si="148"/>
        <v>0.24253971140997721</v>
      </c>
      <c r="G214" s="200">
        <f>IF(B214&gt;0,(1+(E214/B214))^(1/($C$6-$B$6))-1,0)</f>
        <v>2.2993173035084746E-2</v>
      </c>
    </row>
    <row r="215" spans="1:7" x14ac:dyDescent="0.2">
      <c r="A215" t="str">
        <f t="shared" si="146"/>
        <v>24 Business, media and public service professionals</v>
      </c>
      <c r="B215" s="11">
        <v>4.0501117005223426</v>
      </c>
      <c r="C215" s="11">
        <v>3.4846757048220462</v>
      </c>
      <c r="D215" s="11">
        <f t="shared" si="147"/>
        <v>-0.56543599570029635</v>
      </c>
      <c r="E215" s="11">
        <v>1.5303390369008525</v>
      </c>
      <c r="F215" s="11">
        <f t="shared" si="148"/>
        <v>0.96490304120055614</v>
      </c>
      <c r="G215" s="200">
        <f t="shared" ref="G215:G234" si="150">IF(B215&gt;0,(1+(E215/B215))^(1/($C$6-$B$6))-1,0)</f>
        <v>2.1598277126857246E-2</v>
      </c>
    </row>
    <row r="216" spans="1:7" x14ac:dyDescent="0.2">
      <c r="A216" t="str">
        <f t="shared" si="146"/>
        <v>31 Science, engineering and technology associate professionals</v>
      </c>
      <c r="B216" s="11">
        <v>1.5685236778138449</v>
      </c>
      <c r="C216" s="11">
        <v>1.3653702052175856</v>
      </c>
      <c r="D216" s="11">
        <f t="shared" si="147"/>
        <v>-0.20315347259625938</v>
      </c>
      <c r="E216" s="11">
        <v>0.53620426418330513</v>
      </c>
      <c r="F216" s="11">
        <f t="shared" si="148"/>
        <v>0.33305079158704576</v>
      </c>
      <c r="G216" s="200">
        <f t="shared" si="150"/>
        <v>1.9796833602302E-2</v>
      </c>
    </row>
    <row r="217" spans="1:7" x14ac:dyDescent="0.2">
      <c r="A217" t="str">
        <f t="shared" si="146"/>
        <v>32 Health and social care associate professionals</v>
      </c>
      <c r="B217" s="11">
        <v>1.5105556851492699</v>
      </c>
      <c r="C217" s="11">
        <v>1.9976855473199995</v>
      </c>
      <c r="D217" s="11">
        <f t="shared" si="147"/>
        <v>0.48712986217072962</v>
      </c>
      <c r="E217" s="11">
        <v>1.0825693945039836</v>
      </c>
      <c r="F217" s="11">
        <f t="shared" si="148"/>
        <v>1.5696992566747132</v>
      </c>
      <c r="G217" s="200">
        <f t="shared" si="150"/>
        <v>3.6682534245588538E-2</v>
      </c>
    </row>
    <row r="218" spans="1:7" x14ac:dyDescent="0.2">
      <c r="A218" t="str">
        <f t="shared" si="146"/>
        <v>33 Protective service occupations</v>
      </c>
      <c r="B218" s="11">
        <v>1.4486252098361263</v>
      </c>
      <c r="C218" s="11">
        <v>0.97332009674480824</v>
      </c>
      <c r="D218" s="11">
        <f t="shared" si="147"/>
        <v>-0.47530511309131807</v>
      </c>
      <c r="E218" s="11">
        <v>0.32727520213624084</v>
      </c>
      <c r="F218" s="11">
        <f t="shared" si="148"/>
        <v>-0.14802991095507723</v>
      </c>
      <c r="G218" s="200">
        <f t="shared" si="150"/>
        <v>1.3672126474305824E-2</v>
      </c>
    </row>
    <row r="219" spans="1:7" x14ac:dyDescent="0.2">
      <c r="A219" t="str">
        <f t="shared" si="146"/>
        <v>34 Culture, media and sports occupations</v>
      </c>
      <c r="B219" s="11">
        <v>1.1223901172169477</v>
      </c>
      <c r="C219" s="11">
        <v>0.49255488991030394</v>
      </c>
      <c r="D219" s="11">
        <f t="shared" si="147"/>
        <v>-0.62983522730664376</v>
      </c>
      <c r="E219" s="11">
        <v>0.28217250052047621</v>
      </c>
      <c r="F219" s="11">
        <f t="shared" ref="F219:F220" si="151">SUM(D219:E219)</f>
        <v>-0.34766272678616755</v>
      </c>
      <c r="G219" s="200">
        <f t="shared" si="150"/>
        <v>1.5063359501620299E-2</v>
      </c>
    </row>
    <row r="220" spans="1:7" x14ac:dyDescent="0.2">
      <c r="A220" t="str">
        <f t="shared" si="146"/>
        <v>35 Business and public service associate professionals</v>
      </c>
      <c r="B220" s="11">
        <v>5.9828245810791936</v>
      </c>
      <c r="C220" s="11">
        <v>4.7352273519649328</v>
      </c>
      <c r="D220" s="11">
        <f t="shared" si="147"/>
        <v>-1.2475972291142607</v>
      </c>
      <c r="E220" s="11">
        <v>2.082662587023782</v>
      </c>
      <c r="F220" s="11">
        <f t="shared" si="151"/>
        <v>0.8350653579095213</v>
      </c>
      <c r="G220" s="200">
        <f t="shared" si="150"/>
        <v>2.0113016216224855E-2</v>
      </c>
    </row>
    <row r="221" spans="1:7" x14ac:dyDescent="0.2">
      <c r="A221" t="str">
        <f t="shared" si="146"/>
        <v>41 Administrative occupations</v>
      </c>
      <c r="B221" s="11">
        <v>11.119468568165102</v>
      </c>
      <c r="C221" s="11">
        <v>6.804864840854485</v>
      </c>
      <c r="D221" s="11">
        <f t="shared" si="147"/>
        <v>-4.314603727310617</v>
      </c>
      <c r="E221" s="11">
        <v>3.9078746346317748</v>
      </c>
      <c r="F221" s="11">
        <f t="shared" ref="F221:F224" si="152">SUM(D221:E221)</f>
        <v>-0.40672909267884227</v>
      </c>
      <c r="G221" s="200">
        <f t="shared" si="150"/>
        <v>2.0281185795504975E-2</v>
      </c>
    </row>
    <row r="222" spans="1:7" x14ac:dyDescent="0.2">
      <c r="A222" t="str">
        <f t="shared" si="146"/>
        <v>42 Secretarial and related occupations</v>
      </c>
      <c r="B222" s="11">
        <v>3.2079760557361818</v>
      </c>
      <c r="C222" s="11">
        <v>0.41388353478291684</v>
      </c>
      <c r="D222" s="11">
        <f t="shared" si="147"/>
        <v>-2.794092520953265</v>
      </c>
      <c r="E222" s="11">
        <v>0.76276046183052759</v>
      </c>
      <c r="F222" s="11">
        <f t="shared" si="152"/>
        <v>-2.0313320591227373</v>
      </c>
      <c r="G222" s="200">
        <f t="shared" si="150"/>
        <v>1.4322354149704619E-2</v>
      </c>
    </row>
    <row r="223" spans="1:7" x14ac:dyDescent="0.2">
      <c r="A223" t="str">
        <f t="shared" si="146"/>
        <v>51 Skilled agricultural and related trades</v>
      </c>
      <c r="B223" s="11">
        <v>1.113767118432518</v>
      </c>
      <c r="C223" s="11">
        <v>1.1729501285890738</v>
      </c>
      <c r="D223" s="11">
        <f t="shared" si="147"/>
        <v>5.9183010156555804E-2</v>
      </c>
      <c r="E223" s="11">
        <v>0.60244945076798873</v>
      </c>
      <c r="F223" s="11">
        <f t="shared" si="152"/>
        <v>0.66163246092454453</v>
      </c>
      <c r="G223" s="200">
        <f t="shared" si="150"/>
        <v>2.9244401179441937E-2</v>
      </c>
    </row>
    <row r="224" spans="1:7" x14ac:dyDescent="0.2">
      <c r="A224" t="str">
        <f t="shared" si="146"/>
        <v>52 Skilled metal, electrical and electronic trades</v>
      </c>
      <c r="B224" s="11">
        <v>4.3467828302552896</v>
      </c>
      <c r="C224" s="11">
        <v>3.8868477407324864</v>
      </c>
      <c r="D224" s="11">
        <f t="shared" si="147"/>
        <v>-0.45993508952280315</v>
      </c>
      <c r="E224" s="11">
        <v>1.5148024491250298</v>
      </c>
      <c r="F224" s="11">
        <f t="shared" si="152"/>
        <v>1.0548673596022267</v>
      </c>
      <c r="G224" s="200">
        <f t="shared" si="150"/>
        <v>2.0132247548740212E-2</v>
      </c>
    </row>
    <row r="225" spans="1:7" x14ac:dyDescent="0.2">
      <c r="A225" t="str">
        <f t="shared" si="146"/>
        <v>53 Skilled construction and building trades</v>
      </c>
      <c r="B225" s="11">
        <v>5.4396962464637237</v>
      </c>
      <c r="C225" s="11">
        <v>5.733835731099699</v>
      </c>
      <c r="D225" s="11">
        <f t="shared" si="147"/>
        <v>0.29413948463597528</v>
      </c>
      <c r="E225" s="11">
        <v>2.5281315000799576</v>
      </c>
      <c r="F225" s="11">
        <f t="shared" ref="F225" si="153">SUM(D225:E225)</f>
        <v>2.8222709847159329</v>
      </c>
      <c r="G225" s="200">
        <f t="shared" si="150"/>
        <v>2.5772422766004777E-2</v>
      </c>
    </row>
    <row r="226" spans="1:7" x14ac:dyDescent="0.2">
      <c r="A226" t="str">
        <f t="shared" si="146"/>
        <v>54 Textiles, printing and other skilled trades</v>
      </c>
      <c r="B226" s="11">
        <v>2.7542750348960423</v>
      </c>
      <c r="C226" s="11">
        <v>2.4117068113330835</v>
      </c>
      <c r="D226" s="11">
        <f t="shared" si="147"/>
        <v>-0.3425682235629588</v>
      </c>
      <c r="E226" s="11">
        <v>1.0184336378679557</v>
      </c>
      <c r="F226" s="11">
        <f t="shared" ref="F226" si="154">SUM(D226:E226)</f>
        <v>0.67586541430499691</v>
      </c>
      <c r="G226" s="200">
        <f t="shared" si="150"/>
        <v>2.1197471906092558E-2</v>
      </c>
    </row>
    <row r="227" spans="1:7" x14ac:dyDescent="0.2">
      <c r="A227" t="str">
        <f t="shared" si="146"/>
        <v>61 Caring personal service occupations</v>
      </c>
      <c r="B227" s="11">
        <v>10.916237015156462</v>
      </c>
      <c r="C227" s="11">
        <v>8.7340196120151035</v>
      </c>
      <c r="D227" s="11">
        <f>C227-B227</f>
        <v>-2.1822174031413581</v>
      </c>
      <c r="E227" s="11">
        <v>4.6647726101489146</v>
      </c>
      <c r="F227" s="11">
        <f>SUM(D227:E227)</f>
        <v>2.4825552070075565</v>
      </c>
      <c r="G227" s="200">
        <f t="shared" si="150"/>
        <v>2.400366090799233E-2</v>
      </c>
    </row>
    <row r="228" spans="1:7" x14ac:dyDescent="0.2">
      <c r="A228" t="str">
        <f t="shared" si="146"/>
        <v>62 Leisure, travel and related personal service occupations</v>
      </c>
      <c r="B228" s="11">
        <v>3.753790975319188</v>
      </c>
      <c r="C228" s="11">
        <v>2.5196135088213971</v>
      </c>
      <c r="D228" s="11">
        <f t="shared" ref="D228:D234" si="155">C228-B228</f>
        <v>-1.2341774664977909</v>
      </c>
      <c r="E228" s="11">
        <v>1.3526024514570443</v>
      </c>
      <c r="F228" s="11">
        <f t="shared" ref="F228:F229" si="156">SUM(D228:E228)</f>
        <v>0.11842498495925335</v>
      </c>
      <c r="G228" s="200">
        <f t="shared" si="150"/>
        <v>2.0727022723709077E-2</v>
      </c>
    </row>
    <row r="229" spans="1:7" x14ac:dyDescent="0.2">
      <c r="A229" t="str">
        <f t="shared" si="146"/>
        <v>63 Community and civil enforcement occupations</v>
      </c>
      <c r="B229" s="11">
        <v>0.15619952846003018</v>
      </c>
      <c r="C229" s="11">
        <v>0.10608724131745306</v>
      </c>
      <c r="D229" s="11">
        <f t="shared" si="155"/>
        <v>-5.0112287142577122E-2</v>
      </c>
      <c r="E229" s="11">
        <v>4.6379583515608828E-2</v>
      </c>
      <c r="F229" s="11">
        <f t="shared" si="156"/>
        <v>-3.7327036269682937E-3</v>
      </c>
      <c r="G229" s="200">
        <f t="shared" si="150"/>
        <v>1.7484174136795927E-2</v>
      </c>
    </row>
    <row r="230" spans="1:7" x14ac:dyDescent="0.2">
      <c r="A230" t="str">
        <f t="shared" si="146"/>
        <v>71 Sales occupations</v>
      </c>
      <c r="B230" s="11">
        <v>8.5329874961224412</v>
      </c>
      <c r="C230" s="11">
        <v>6.6696079300676319</v>
      </c>
      <c r="D230" s="11">
        <f t="shared" si="155"/>
        <v>-1.8633795660548094</v>
      </c>
      <c r="E230" s="11">
        <v>3.2795422086579227</v>
      </c>
      <c r="F230" s="11">
        <f t="shared" ref="F230:F231" si="157">SUM(D230:E230)</f>
        <v>1.4161626426031133</v>
      </c>
      <c r="G230" s="200">
        <f t="shared" si="150"/>
        <v>2.1918168097085022E-2</v>
      </c>
    </row>
    <row r="231" spans="1:7" x14ac:dyDescent="0.2">
      <c r="A231" t="str">
        <f t="shared" si="146"/>
        <v>72 Customer service occupations</v>
      </c>
      <c r="B231" s="11">
        <v>2.4975226143397951</v>
      </c>
      <c r="C231" s="11">
        <v>2.494547637727357</v>
      </c>
      <c r="D231" s="11">
        <f t="shared" si="155"/>
        <v>-2.9749766124380628E-3</v>
      </c>
      <c r="E231" s="11">
        <v>1.1648268371260904</v>
      </c>
      <c r="F231" s="11">
        <f t="shared" si="157"/>
        <v>1.1618518605136523</v>
      </c>
      <c r="G231" s="200">
        <f t="shared" si="150"/>
        <v>2.5848804772950151E-2</v>
      </c>
    </row>
    <row r="232" spans="1:7" x14ac:dyDescent="0.2">
      <c r="A232" t="str">
        <f t="shared" si="146"/>
        <v>81 Process, plant and machine operatives</v>
      </c>
      <c r="B232" s="11">
        <v>2.4710286891572286</v>
      </c>
      <c r="C232" s="11">
        <v>2.5822246856607887</v>
      </c>
      <c r="D232" s="11">
        <f t="shared" si="155"/>
        <v>0.11119599650356005</v>
      </c>
      <c r="E232" s="11">
        <v>1.0179343924308353</v>
      </c>
      <c r="F232" s="11">
        <f t="shared" ref="F232:F233" si="158">SUM(D232:E232)</f>
        <v>1.1291303889343953</v>
      </c>
      <c r="G232" s="200">
        <f t="shared" si="150"/>
        <v>2.3264495983192912E-2</v>
      </c>
    </row>
    <row r="233" spans="1:7" x14ac:dyDescent="0.2">
      <c r="A233" t="str">
        <f t="shared" si="146"/>
        <v>82 Transport and mobile machine drivers and operatives</v>
      </c>
      <c r="B233" s="11">
        <v>4.677661643091005</v>
      </c>
      <c r="C233" s="11">
        <v>4.477942157024521</v>
      </c>
      <c r="D233" s="11">
        <f t="shared" si="155"/>
        <v>-0.19971948606648393</v>
      </c>
      <c r="E233" s="11">
        <v>2.4933683023584248</v>
      </c>
      <c r="F233" s="11">
        <f t="shared" si="158"/>
        <v>2.2936488162919408</v>
      </c>
      <c r="G233" s="200">
        <f t="shared" si="150"/>
        <v>2.8892927959440096E-2</v>
      </c>
    </row>
    <row r="234" spans="1:7" x14ac:dyDescent="0.2">
      <c r="A234" t="str">
        <f t="shared" si="146"/>
        <v>91 Elementary trades and related occupations</v>
      </c>
      <c r="B234" s="11">
        <v>1.7236019147471731</v>
      </c>
      <c r="C234" s="11">
        <v>3.1514047916275314</v>
      </c>
      <c r="D234" s="11">
        <f t="shared" si="155"/>
        <v>1.4278028768803583</v>
      </c>
      <c r="E234" s="11">
        <v>1.15249001270834</v>
      </c>
      <c r="F234" s="11">
        <f t="shared" ref="F234" si="159">SUM(D234:E234)</f>
        <v>2.5802928895886983</v>
      </c>
      <c r="G234" s="200">
        <f t="shared" si="150"/>
        <v>3.4723675649023455E-2</v>
      </c>
    </row>
    <row r="235" spans="1:7" x14ac:dyDescent="0.2">
      <c r="A235" t="str">
        <f t="shared" si="146"/>
        <v>92 Elementary administration and service occupations</v>
      </c>
      <c r="B235" s="11">
        <v>15.938912811372578</v>
      </c>
      <c r="C235" s="11">
        <v>12.741714213175458</v>
      </c>
      <c r="D235" s="11">
        <f t="shared" ref="D235" si="160">C235-B235</f>
        <v>-3.1971985981971205</v>
      </c>
      <c r="E235" s="11">
        <v>6.5196065990076981</v>
      </c>
      <c r="F235" s="11">
        <f t="shared" ref="F235" si="161">SUM(D235:E235)</f>
        <v>3.3224080008105776</v>
      </c>
      <c r="G235" s="200">
        <f t="shared" ref="G235:G236" si="162">IF(B235&gt;0,(1+(E235/B235))^(1/($C$6-$B$6))-1,0)</f>
        <v>2.312373970410242E-2</v>
      </c>
    </row>
    <row r="236" spans="1:7" x14ac:dyDescent="0.2">
      <c r="A236" t="str">
        <f t="shared" si="146"/>
        <v>All occupations</v>
      </c>
      <c r="B236" s="11">
        <f>SUM(B210:B235)</f>
        <v>112.549267065579</v>
      </c>
      <c r="C236" s="11">
        <f t="shared" ref="C236:F236" si="163">SUM(C210:C235)</f>
        <v>93.107488341007922</v>
      </c>
      <c r="D236" s="11">
        <f t="shared" si="163"/>
        <v>-19.441778724571037</v>
      </c>
      <c r="E236" s="11">
        <f t="shared" si="163"/>
        <v>45.499005744494639</v>
      </c>
      <c r="F236" s="11">
        <f t="shared" si="163"/>
        <v>26.057227019923587</v>
      </c>
      <c r="G236" s="200">
        <f t="shared" si="162"/>
        <v>2.2892055372007558E-2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4.7809126106649895</v>
      </c>
      <c r="C239" s="11">
        <v>3.4282964717566604</v>
      </c>
      <c r="D239" s="11">
        <f>C239-B239</f>
        <v>-1.3526161389083291</v>
      </c>
      <c r="E239" s="11">
        <v>1.7839680386090904</v>
      </c>
      <c r="F239" s="11">
        <f>SUM(D239:E239)</f>
        <v>0.43135189970076127</v>
      </c>
      <c r="G239" s="200">
        <f>IF(B239&gt;0,(1+(E239/B239))^(1/($C$6-$B$6))-1,0)</f>
        <v>2.1365228612286291E-2</v>
      </c>
    </row>
    <row r="240" spans="1:7" x14ac:dyDescent="0.2">
      <c r="A240" t="str">
        <f t="shared" si="165"/>
        <v>12 Other managers and proprietors</v>
      </c>
      <c r="B240" s="11">
        <v>2.0452076162781654</v>
      </c>
      <c r="C240" s="11">
        <v>1.6145373590212377</v>
      </c>
      <c r="D240" s="11">
        <f t="shared" ref="D240:D255" si="166">C240-B240</f>
        <v>-0.43067025725692765</v>
      </c>
      <c r="E240" s="11">
        <v>0.85236441349744396</v>
      </c>
      <c r="F240" s="11">
        <f t="shared" ref="F240:F247" si="167">SUM(D240:E240)</f>
        <v>0.42169415624051632</v>
      </c>
      <c r="G240" s="200">
        <f t="shared" ref="G240:G242" si="168">IF(B240&gt;0,(1+(E240/B240))^(1/($C$6-$B$6))-1,0)</f>
        <v>2.3496721750087657E-2</v>
      </c>
    </row>
    <row r="241" spans="1:7" x14ac:dyDescent="0.2">
      <c r="A241" t="str">
        <f t="shared" si="165"/>
        <v>21 Science, research, engineering and technology professionals</v>
      </c>
      <c r="B241" s="11">
        <v>2.3048824057044905</v>
      </c>
      <c r="C241" s="11">
        <v>2.0282089984008436</v>
      </c>
      <c r="D241" s="11">
        <f t="shared" si="166"/>
        <v>-0.27667340730364698</v>
      </c>
      <c r="E241" s="11">
        <v>0.7469892067040651</v>
      </c>
      <c r="F241" s="11">
        <f t="shared" si="167"/>
        <v>0.47031579940041812</v>
      </c>
      <c r="G241" s="200">
        <f t="shared" si="168"/>
        <v>1.8891249572154045E-2</v>
      </c>
    </row>
    <row r="242" spans="1:7" x14ac:dyDescent="0.2">
      <c r="A242" t="str">
        <f t="shared" si="165"/>
        <v>22 Health professionals</v>
      </c>
      <c r="B242" s="11">
        <v>0.97181661986241274</v>
      </c>
      <c r="C242" s="11">
        <v>0.64403261605410611</v>
      </c>
      <c r="D242" s="11">
        <f t="shared" si="166"/>
        <v>-0.32778400380830663</v>
      </c>
      <c r="E242" s="11">
        <v>0.37427209724402094</v>
      </c>
      <c r="F242" s="11">
        <f t="shared" si="167"/>
        <v>4.6488093435714306E-2</v>
      </c>
      <c r="G242" s="200">
        <f t="shared" si="168"/>
        <v>2.1957003253067375E-2</v>
      </c>
    </row>
    <row r="243" spans="1:7" x14ac:dyDescent="0.2">
      <c r="A243" t="str">
        <f t="shared" si="165"/>
        <v>23 Teaching and other educational professionals</v>
      </c>
      <c r="B243" s="11">
        <v>0.61176458081113938</v>
      </c>
      <c r="C243" s="11">
        <v>0.55823257739383492</v>
      </c>
      <c r="D243" s="11">
        <f t="shared" si="166"/>
        <v>-5.3532003417304463E-2</v>
      </c>
      <c r="E243" s="11">
        <v>0.25880387507362973</v>
      </c>
      <c r="F243" s="11">
        <f t="shared" si="167"/>
        <v>0.20527187165632527</v>
      </c>
      <c r="G243" s="200">
        <f>IF(B243&gt;0,(1+(E243/B243))^(1/($C$6-$B$6))-1,0)</f>
        <v>2.3798698655198791E-2</v>
      </c>
    </row>
    <row r="244" spans="1:7" x14ac:dyDescent="0.2">
      <c r="A244" t="str">
        <f t="shared" si="165"/>
        <v>24 Business, media and public service professionals</v>
      </c>
      <c r="B244" s="11">
        <v>2.3163479322993665</v>
      </c>
      <c r="C244" s="11">
        <v>1.5484562912919229</v>
      </c>
      <c r="D244" s="11">
        <f t="shared" si="166"/>
        <v>-0.76789164100744367</v>
      </c>
      <c r="E244" s="11">
        <v>0.77029500521765171</v>
      </c>
      <c r="F244" s="11">
        <f t="shared" si="167"/>
        <v>2.4033642102080366E-3</v>
      </c>
      <c r="G244" s="200">
        <f t="shared" ref="G244:G263" si="169">IF(B244&gt;0,(1+(E244/B244))^(1/($C$6-$B$6))-1,0)</f>
        <v>1.9323820380518164E-2</v>
      </c>
    </row>
    <row r="245" spans="1:7" x14ac:dyDescent="0.2">
      <c r="A245" t="str">
        <f t="shared" si="165"/>
        <v>31 Science, engineering and technology associate professionals</v>
      </c>
      <c r="B245" s="11">
        <v>1.235567222647878</v>
      </c>
      <c r="C245" s="11">
        <v>0.97188162401201794</v>
      </c>
      <c r="D245" s="11">
        <f t="shared" si="166"/>
        <v>-0.26368559863586005</v>
      </c>
      <c r="E245" s="11">
        <v>0.38530245642443295</v>
      </c>
      <c r="F245" s="11">
        <f t="shared" si="167"/>
        <v>0.1216168577885729</v>
      </c>
      <c r="G245" s="200">
        <f>IF(B245&gt;0,(1+(E245/B245))^(1/($C$6-$B$6))-1,0)</f>
        <v>1.8260228488254926E-2</v>
      </c>
    </row>
    <row r="246" spans="1:7" x14ac:dyDescent="0.2">
      <c r="A246" t="str">
        <f t="shared" si="165"/>
        <v>32 Health and social care associate professionals</v>
      </c>
      <c r="B246" s="11">
        <v>0.45472108325296473</v>
      </c>
      <c r="C246" s="11">
        <v>0.42621008785796805</v>
      </c>
      <c r="D246" s="11">
        <f t="shared" si="166"/>
        <v>-2.8510995394996685E-2</v>
      </c>
      <c r="E246" s="11">
        <v>0.24242416352184096</v>
      </c>
      <c r="F246" s="11">
        <f t="shared" si="167"/>
        <v>0.21391316812684427</v>
      </c>
      <c r="G246" s="200">
        <f t="shared" si="169"/>
        <v>2.8896947216709101E-2</v>
      </c>
    </row>
    <row r="247" spans="1:7" x14ac:dyDescent="0.2">
      <c r="A247" t="str">
        <f t="shared" si="165"/>
        <v>33 Protective service occupations</v>
      </c>
      <c r="B247" s="11">
        <v>0.74767613030319791</v>
      </c>
      <c r="C247" s="11">
        <v>0.54141547373186616</v>
      </c>
      <c r="D247" s="11">
        <f t="shared" si="166"/>
        <v>-0.20626065657133175</v>
      </c>
      <c r="E247" s="11">
        <v>0.21421076406296066</v>
      </c>
      <c r="F247" s="11">
        <f t="shared" si="167"/>
        <v>7.9501074916289161E-3</v>
      </c>
      <c r="G247" s="200">
        <f t="shared" si="169"/>
        <v>1.6936962259546773E-2</v>
      </c>
    </row>
    <row r="248" spans="1:7" x14ac:dyDescent="0.2">
      <c r="A248" t="str">
        <f t="shared" si="165"/>
        <v>34 Culture, media and sports occupations</v>
      </c>
      <c r="B248" s="11">
        <v>0.8337852911901118</v>
      </c>
      <c r="C248" s="11">
        <v>0.3739443616662706</v>
      </c>
      <c r="D248" s="11">
        <f t="shared" si="166"/>
        <v>-0.4598409295238412</v>
      </c>
      <c r="E248" s="11">
        <v>0.20056682776464202</v>
      </c>
      <c r="F248" s="11">
        <f t="shared" ref="F248:F249" si="170">SUM(D248:E248)</f>
        <v>-0.25927410175919918</v>
      </c>
      <c r="G248" s="200">
        <f t="shared" si="169"/>
        <v>1.4474056781498268E-2</v>
      </c>
    </row>
    <row r="249" spans="1:7" x14ac:dyDescent="0.2">
      <c r="A249" t="str">
        <f t="shared" si="165"/>
        <v>35 Business and public service associate professionals</v>
      </c>
      <c r="B249" s="11">
        <v>3.2854802624819999</v>
      </c>
      <c r="C249" s="11">
        <v>2.0354090854615281</v>
      </c>
      <c r="D249" s="11">
        <f t="shared" si="166"/>
        <v>-1.2500711770204718</v>
      </c>
      <c r="E249" s="11">
        <v>0.95682673586193723</v>
      </c>
      <c r="F249" s="11">
        <f t="shared" si="170"/>
        <v>-0.29324444115853454</v>
      </c>
      <c r="G249" s="200">
        <f t="shared" si="169"/>
        <v>1.718562817045477E-2</v>
      </c>
    </row>
    <row r="250" spans="1:7" x14ac:dyDescent="0.2">
      <c r="A250" t="str">
        <f t="shared" si="165"/>
        <v>41 Administrative occupations</v>
      </c>
      <c r="B250" s="11">
        <v>5.4896453822072662</v>
      </c>
      <c r="C250" s="11">
        <v>1.4415673870468289</v>
      </c>
      <c r="D250" s="11">
        <f t="shared" si="166"/>
        <v>-4.0480779951604369</v>
      </c>
      <c r="E250" s="11">
        <v>1.2676704842548325</v>
      </c>
      <c r="F250" s="11">
        <f t="shared" ref="F250:F253" si="171">SUM(D250:E250)</f>
        <v>-2.7804075109056043</v>
      </c>
      <c r="G250" s="200">
        <f t="shared" si="169"/>
        <v>1.3947172818824072E-2</v>
      </c>
    </row>
    <row r="251" spans="1:7" x14ac:dyDescent="0.2">
      <c r="A251" t="str">
        <f t="shared" si="165"/>
        <v>42 Secretarial and related occupations</v>
      </c>
      <c r="B251" s="11">
        <v>2.5189386500085336</v>
      </c>
      <c r="C251" s="11">
        <v>0.1379274502544853</v>
      </c>
      <c r="D251" s="11">
        <f t="shared" si="166"/>
        <v>-2.3810111997540484</v>
      </c>
      <c r="E251" s="11">
        <v>0.39133046102272145</v>
      </c>
      <c r="F251" s="11">
        <f t="shared" si="171"/>
        <v>-1.9896807387313269</v>
      </c>
      <c r="G251" s="200">
        <f t="shared" si="169"/>
        <v>9.6736846885716599E-3</v>
      </c>
    </row>
    <row r="252" spans="1:7" x14ac:dyDescent="0.2">
      <c r="A252" t="str">
        <f t="shared" si="165"/>
        <v>51 Skilled agricultural and related trades</v>
      </c>
      <c r="B252" s="11">
        <v>0.97017224537799862</v>
      </c>
      <c r="C252" s="11">
        <v>1.199537453481782</v>
      </c>
      <c r="D252" s="11">
        <f t="shared" si="166"/>
        <v>0.22936520810378336</v>
      </c>
      <c r="E252" s="11">
        <v>0.46947365334339913</v>
      </c>
      <c r="F252" s="11">
        <f t="shared" si="171"/>
        <v>0.69883886144718255</v>
      </c>
      <c r="G252" s="200">
        <f t="shared" si="169"/>
        <v>2.6661136754870585E-2</v>
      </c>
    </row>
    <row r="253" spans="1:7" x14ac:dyDescent="0.2">
      <c r="A253" t="str">
        <f t="shared" si="165"/>
        <v>52 Skilled metal, electrical and electronic trades</v>
      </c>
      <c r="B253" s="11">
        <v>2.0104330914320956</v>
      </c>
      <c r="C253" s="11">
        <v>1.253654103527347</v>
      </c>
      <c r="D253" s="11">
        <f t="shared" si="166"/>
        <v>-0.75677898790474862</v>
      </c>
      <c r="E253" s="11">
        <v>0.63822049125547176</v>
      </c>
      <c r="F253" s="11">
        <f t="shared" si="171"/>
        <v>-0.11855849664927687</v>
      </c>
      <c r="G253" s="200">
        <f t="shared" si="169"/>
        <v>1.8550037511120276E-2</v>
      </c>
    </row>
    <row r="254" spans="1:7" x14ac:dyDescent="0.2">
      <c r="A254" t="str">
        <f t="shared" si="165"/>
        <v>53 Skilled construction and building trades</v>
      </c>
      <c r="B254" s="11">
        <v>2.5634140710883893</v>
      </c>
      <c r="C254" s="11">
        <v>2.7139908529615222</v>
      </c>
      <c r="D254" s="11">
        <f t="shared" si="166"/>
        <v>0.15057678187313295</v>
      </c>
      <c r="E254" s="11">
        <v>1.0819108015354655</v>
      </c>
      <c r="F254" s="11">
        <f t="shared" ref="F254" si="172">SUM(D254:E254)</f>
        <v>1.2324875834085984</v>
      </c>
      <c r="G254" s="200">
        <f t="shared" si="169"/>
        <v>2.3751375612203862E-2</v>
      </c>
    </row>
    <row r="255" spans="1:7" x14ac:dyDescent="0.2">
      <c r="A255" t="str">
        <f t="shared" si="165"/>
        <v>54 Textiles, printing and other skilled trades</v>
      </c>
      <c r="B255" s="11">
        <v>2.2744318080881722</v>
      </c>
      <c r="C255" s="11">
        <v>2.1797753632449268</v>
      </c>
      <c r="D255" s="11">
        <f t="shared" si="166"/>
        <v>-9.4656444843245424E-2</v>
      </c>
      <c r="E255" s="11">
        <v>0.90556107927002638</v>
      </c>
      <c r="F255" s="11">
        <f t="shared" ref="F255" si="173">SUM(D255:E255)</f>
        <v>0.81090463442678096</v>
      </c>
      <c r="G255" s="200">
        <f t="shared" si="169"/>
        <v>2.2594726031193613E-2</v>
      </c>
    </row>
    <row r="256" spans="1:7" x14ac:dyDescent="0.2">
      <c r="A256" t="str">
        <f t="shared" si="165"/>
        <v>61 Caring personal service occupations</v>
      </c>
      <c r="B256" s="11">
        <v>1.8809780442210675</v>
      </c>
      <c r="C256" s="11">
        <v>1.2743031082997178</v>
      </c>
      <c r="D256" s="11">
        <f>C256-B256</f>
        <v>-0.60667493592134969</v>
      </c>
      <c r="E256" s="11">
        <v>0.48827541544591824</v>
      </c>
      <c r="F256" s="11">
        <f>SUM(D256:E256)</f>
        <v>-0.11839952047543145</v>
      </c>
      <c r="G256" s="200">
        <f t="shared" si="169"/>
        <v>1.5504502139601195E-2</v>
      </c>
    </row>
    <row r="257" spans="1:7" x14ac:dyDescent="0.2">
      <c r="A257" t="str">
        <f t="shared" si="165"/>
        <v>62 Leisure, travel and related personal service occupations</v>
      </c>
      <c r="B257" s="11">
        <v>2.2908910550012616</v>
      </c>
      <c r="C257" s="11">
        <v>1.5319897157611464</v>
      </c>
      <c r="D257" s="11">
        <f t="shared" ref="D257:D263" si="174">C257-B257</f>
        <v>-0.75890133924011516</v>
      </c>
      <c r="E257" s="11">
        <v>0.80880124263921316</v>
      </c>
      <c r="F257" s="11">
        <f t="shared" ref="F257:F258" si="175">SUM(D257:E257)</f>
        <v>4.9899903399098E-2</v>
      </c>
      <c r="G257" s="200">
        <f t="shared" si="169"/>
        <v>2.0362000303078887E-2</v>
      </c>
    </row>
    <row r="258" spans="1:7" x14ac:dyDescent="0.2">
      <c r="A258" t="str">
        <f t="shared" si="165"/>
        <v>63 Community and civil enforcement occupations</v>
      </c>
      <c r="B258" s="11">
        <v>0.12492304023572648</v>
      </c>
      <c r="C258" s="11">
        <v>7.7432221103207938E-2</v>
      </c>
      <c r="D258" s="11">
        <f t="shared" si="174"/>
        <v>-4.7490819132518541E-2</v>
      </c>
      <c r="E258" s="11">
        <v>3.5489560253623598E-2</v>
      </c>
      <c r="F258" s="11">
        <f t="shared" si="175"/>
        <v>-1.2001258878894944E-2</v>
      </c>
      <c r="G258" s="200">
        <f t="shared" si="169"/>
        <v>1.680981325442521E-2</v>
      </c>
    </row>
    <row r="259" spans="1:7" x14ac:dyDescent="0.2">
      <c r="A259" t="str">
        <f t="shared" si="165"/>
        <v>71 Sales occupations</v>
      </c>
      <c r="B259" s="11">
        <v>5.4804718001188677</v>
      </c>
      <c r="C259" s="11">
        <v>2.0447782844483107</v>
      </c>
      <c r="D259" s="11">
        <f t="shared" si="174"/>
        <v>-3.435693515670557</v>
      </c>
      <c r="E259" s="11">
        <v>1.3306322049035388</v>
      </c>
      <c r="F259" s="11">
        <f t="shared" ref="F259:F260" si="176">SUM(D259:E259)</f>
        <v>-2.1050613107670184</v>
      </c>
      <c r="G259" s="200">
        <f t="shared" si="169"/>
        <v>1.4596370300300032E-2</v>
      </c>
    </row>
    <row r="260" spans="1:7" x14ac:dyDescent="0.2">
      <c r="A260" t="str">
        <f t="shared" si="165"/>
        <v>72 Customer service occupations</v>
      </c>
      <c r="B260" s="11">
        <v>1.1003807554955611</v>
      </c>
      <c r="C260" s="11">
        <v>1.0111982846228154</v>
      </c>
      <c r="D260" s="11">
        <f t="shared" si="174"/>
        <v>-8.9182470872745778E-2</v>
      </c>
      <c r="E260" s="11">
        <v>0.355517366428382</v>
      </c>
      <c r="F260" s="11">
        <f t="shared" si="176"/>
        <v>0.26633489555563622</v>
      </c>
      <c r="G260" s="200">
        <f t="shared" si="169"/>
        <v>1.883971719805011E-2</v>
      </c>
    </row>
    <row r="261" spans="1:7" x14ac:dyDescent="0.2">
      <c r="A261" t="str">
        <f t="shared" si="165"/>
        <v>81 Process, plant and machine operatives</v>
      </c>
      <c r="B261" s="11">
        <v>1.792015358384297</v>
      </c>
      <c r="C261" s="11">
        <v>0.80812947241854316</v>
      </c>
      <c r="D261" s="11">
        <f t="shared" si="174"/>
        <v>-0.98388588596575388</v>
      </c>
      <c r="E261" s="11">
        <v>0.46744692473089733</v>
      </c>
      <c r="F261" s="11">
        <f t="shared" ref="F261:F262" si="177">SUM(D261:E261)</f>
        <v>-0.51643896123485655</v>
      </c>
      <c r="G261" s="200">
        <f t="shared" si="169"/>
        <v>1.5572403772755816E-2</v>
      </c>
    </row>
    <row r="262" spans="1:7" x14ac:dyDescent="0.2">
      <c r="A262" t="str">
        <f t="shared" si="165"/>
        <v>82 Transport and mobile machine drivers and operatives</v>
      </c>
      <c r="B262" s="11">
        <v>3.6762023161399342</v>
      </c>
      <c r="C262" s="11">
        <v>2.5360120377278075</v>
      </c>
      <c r="D262" s="11">
        <f t="shared" si="174"/>
        <v>-1.1401902784121267</v>
      </c>
      <c r="E262" s="11">
        <v>1.4215598823714974</v>
      </c>
      <c r="F262" s="11">
        <f t="shared" si="177"/>
        <v>0.28136960395937072</v>
      </c>
      <c r="G262" s="200">
        <f t="shared" si="169"/>
        <v>2.2034001966954708E-2</v>
      </c>
    </row>
    <row r="263" spans="1:7" x14ac:dyDescent="0.2">
      <c r="A263" t="str">
        <f t="shared" si="165"/>
        <v>91 Elementary trades and related occupations</v>
      </c>
      <c r="B263" s="11">
        <v>1.8279945580200077</v>
      </c>
      <c r="C263" s="11">
        <v>2.6016845465105964</v>
      </c>
      <c r="D263" s="11">
        <f t="shared" si="174"/>
        <v>0.77368998849058879</v>
      </c>
      <c r="E263" s="11">
        <v>1.0620165858694133</v>
      </c>
      <c r="F263" s="11">
        <f t="shared" ref="F263" si="178">SUM(D263:E263)</f>
        <v>1.8357065743600021</v>
      </c>
      <c r="G263" s="200">
        <f t="shared" si="169"/>
        <v>3.1007064889657654E-2</v>
      </c>
    </row>
    <row r="264" spans="1:7" x14ac:dyDescent="0.2">
      <c r="A264" t="str">
        <f t="shared" si="165"/>
        <v>92 Elementary administration and service occupations</v>
      </c>
      <c r="B264" s="11">
        <v>13.129567755617455</v>
      </c>
      <c r="C264" s="11">
        <v>8.2932669266153276</v>
      </c>
      <c r="D264" s="11">
        <f t="shared" ref="D264" si="179">C264-B264</f>
        <v>-4.836300829002127</v>
      </c>
      <c r="E264" s="11">
        <v>4.2542867011073753</v>
      </c>
      <c r="F264" s="11">
        <f>SUM(D264:E264)</f>
        <v>-0.58201412789475171</v>
      </c>
      <c r="G264" s="200">
        <f t="shared" ref="G264:G265" si="180">IF(B264&gt;0,(1+(E264/B264))^(1/($C$6-$B$6))-1,0)</f>
        <v>1.888783395045901E-2</v>
      </c>
    </row>
    <row r="265" spans="1:7" x14ac:dyDescent="0.2">
      <c r="A265" t="str">
        <f t="shared" si="165"/>
        <v>All occupations</v>
      </c>
      <c r="B265" s="11">
        <f>SUM(B239:B264)</f>
        <v>66.718621686933361</v>
      </c>
      <c r="C265" s="11">
        <f t="shared" ref="C265:F265" si="181">SUM(C239:C264)</f>
        <v>43.275872154672626</v>
      </c>
      <c r="D265" s="11">
        <f t="shared" si="181"/>
        <v>-23.442749532260731</v>
      </c>
      <c r="E265" s="11">
        <f t="shared" si="181"/>
        <v>21.764216438413492</v>
      </c>
      <c r="F265" s="11">
        <f t="shared" si="181"/>
        <v>-1.6785330938472367</v>
      </c>
      <c r="G265" s="200">
        <f t="shared" si="180"/>
        <v>1.8999877750237815E-2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0.85003677120956511</v>
      </c>
      <c r="C268" s="11">
        <v>1.1651372156123863</v>
      </c>
      <c r="D268" s="11">
        <f>C268-B268</f>
        <v>0.31510044440282114</v>
      </c>
      <c r="E268" s="11">
        <v>0.30069292851381718</v>
      </c>
      <c r="F268" s="11">
        <f>SUM(D268:E268)</f>
        <v>0.61579337291663827</v>
      </c>
      <c r="G268" s="200">
        <f>IF(B268&gt;0,(1+(E268/B268))^(1/($C$6-$B$6))-1,0)</f>
        <v>2.0396688709022337E-2</v>
      </c>
    </row>
    <row r="269" spans="1:7" x14ac:dyDescent="0.2">
      <c r="A269" t="str">
        <f t="shared" si="183"/>
        <v>12 Other managers and proprietors</v>
      </c>
      <c r="B269" s="11">
        <v>0.68900126188773936</v>
      </c>
      <c r="C269" s="11">
        <v>1.0682744817015479</v>
      </c>
      <c r="D269" s="11">
        <f t="shared" ref="D269:D284" si="184">C269-B269</f>
        <v>0.37927321981380857</v>
      </c>
      <c r="E269" s="11">
        <v>0.30052467136171107</v>
      </c>
      <c r="F269" s="11">
        <f t="shared" ref="F269:F276" si="185">SUM(D269:E269)</f>
        <v>0.67979789117551959</v>
      </c>
      <c r="G269" s="200">
        <f t="shared" ref="G269:G271" si="186">IF(B269&gt;0,(1+(E269/B269))^(1/($C$6-$B$6))-1,0)</f>
        <v>2.4425729187627754E-2</v>
      </c>
    </row>
    <row r="270" spans="1:7" x14ac:dyDescent="0.2">
      <c r="A270" t="str">
        <f t="shared" si="183"/>
        <v>21 Science, research, engineering and technology professionals</v>
      </c>
      <c r="B270" s="11">
        <v>0.5545473383568722</v>
      </c>
      <c r="C270" s="11">
        <v>1.4698285396899056</v>
      </c>
      <c r="D270" s="11">
        <f t="shared" si="184"/>
        <v>0.91528120133303337</v>
      </c>
      <c r="E270" s="11">
        <v>0.30849365787897326</v>
      </c>
      <c r="F270" s="11">
        <f t="shared" si="185"/>
        <v>1.2237748592120066</v>
      </c>
      <c r="G270" s="200">
        <f t="shared" si="186"/>
        <v>2.9926391020667742E-2</v>
      </c>
    </row>
    <row r="271" spans="1:7" x14ac:dyDescent="0.2">
      <c r="A271" t="str">
        <f t="shared" si="183"/>
        <v>22 Health professionals</v>
      </c>
      <c r="B271" s="11">
        <v>0.14019304120587603</v>
      </c>
      <c r="C271" s="11">
        <v>0.37250183194525094</v>
      </c>
      <c r="D271" s="11">
        <f t="shared" si="184"/>
        <v>0.23230879073937491</v>
      </c>
      <c r="E271" s="11">
        <v>9.197150538839155E-2</v>
      </c>
      <c r="F271" s="11">
        <f t="shared" si="185"/>
        <v>0.32428029612776643</v>
      </c>
      <c r="G271" s="200">
        <f t="shared" si="186"/>
        <v>3.4200228870152172E-2</v>
      </c>
    </row>
    <row r="272" spans="1:7" x14ac:dyDescent="0.2">
      <c r="A272" t="str">
        <f t="shared" si="183"/>
        <v>23 Teaching and other educational professionals</v>
      </c>
      <c r="B272" s="11">
        <v>0.12875639659452925</v>
      </c>
      <c r="C272" s="11">
        <v>0.1972697253312998</v>
      </c>
      <c r="D272" s="11">
        <f t="shared" si="184"/>
        <v>6.8513328736770546E-2</v>
      </c>
      <c r="E272" s="11">
        <v>5.8325685501090907E-2</v>
      </c>
      <c r="F272" s="11">
        <f t="shared" si="185"/>
        <v>0.12683901423786145</v>
      </c>
      <c r="G272" s="200">
        <f>IF(B272&gt;0,(1+(E272/B272))^(1/($C$6-$B$6))-1,0)</f>
        <v>2.522115412817949E-2</v>
      </c>
    </row>
    <row r="273" spans="1:7" x14ac:dyDescent="0.2">
      <c r="A273" t="str">
        <f t="shared" si="183"/>
        <v>24 Business, media and public service professionals</v>
      </c>
      <c r="B273" s="11">
        <v>0.54313302606510694</v>
      </c>
      <c r="C273" s="11">
        <v>1.0657106539416097</v>
      </c>
      <c r="D273" s="11">
        <f t="shared" si="184"/>
        <v>0.52257762787650275</v>
      </c>
      <c r="E273" s="11">
        <v>0.25958241450879266</v>
      </c>
      <c r="F273" s="11">
        <f t="shared" si="185"/>
        <v>0.78216004238529546</v>
      </c>
      <c r="G273" s="200">
        <f t="shared" ref="G273" si="187">IF(B273&gt;0,(1+(E273/B273))^(1/($C$6-$B$6))-1,0)</f>
        <v>2.6385151006454333E-2</v>
      </c>
    </row>
    <row r="274" spans="1:7" x14ac:dyDescent="0.2">
      <c r="A274" t="str">
        <f t="shared" si="183"/>
        <v>31 Science, engineering and technology associate professionals</v>
      </c>
      <c r="B274" s="11">
        <v>0.29836439237288775</v>
      </c>
      <c r="C274" s="11">
        <v>0.71279918460088987</v>
      </c>
      <c r="D274" s="11">
        <f t="shared" si="184"/>
        <v>0.41443479222800211</v>
      </c>
      <c r="E274" s="11">
        <v>0.17217229839017401</v>
      </c>
      <c r="F274" s="11">
        <f t="shared" si="185"/>
        <v>0.58660709061817617</v>
      </c>
      <c r="G274" s="200">
        <f>IF(B274&gt;0,(1+(E274/B274))^(1/($C$6-$B$6))-1,0)</f>
        <v>3.0836450339712718E-2</v>
      </c>
    </row>
    <row r="275" spans="1:7" x14ac:dyDescent="0.2">
      <c r="A275" t="str">
        <f t="shared" si="183"/>
        <v>32 Health and social care associate professionals</v>
      </c>
      <c r="B275" s="11">
        <v>8.6291757670422117E-2</v>
      </c>
      <c r="C275" s="11">
        <v>0.31700579111874705</v>
      </c>
      <c r="D275" s="11">
        <f t="shared" si="184"/>
        <v>0.23071403344832492</v>
      </c>
      <c r="E275" s="11">
        <v>8.1089358081840313E-2</v>
      </c>
      <c r="F275" s="11">
        <f t="shared" si="185"/>
        <v>0.31180339153016523</v>
      </c>
      <c r="G275" s="200">
        <f t="shared" ref="G275:G292" si="188">IF(B275&gt;0,(1+(E275/B275))^(1/($C$6-$B$6))-1,0)</f>
        <v>4.5159268440162048E-2</v>
      </c>
    </row>
    <row r="276" spans="1:7" x14ac:dyDescent="0.2">
      <c r="A276" t="str">
        <f t="shared" si="183"/>
        <v>33 Protective service occupations</v>
      </c>
      <c r="B276" s="11">
        <v>0.10073224188302889</v>
      </c>
      <c r="C276" s="11">
        <v>6.7100423218034971E-2</v>
      </c>
      <c r="D276" s="11">
        <f t="shared" si="184"/>
        <v>-3.3631818664993915E-2</v>
      </c>
      <c r="E276" s="11">
        <v>1.2921841386020979E-2</v>
      </c>
      <c r="F276" s="11">
        <f t="shared" si="185"/>
        <v>-2.0709977278972936E-2</v>
      </c>
      <c r="G276" s="200">
        <f t="shared" si="188"/>
        <v>8.0786947626561023E-3</v>
      </c>
    </row>
    <row r="277" spans="1:7" x14ac:dyDescent="0.2">
      <c r="A277" t="str">
        <f t="shared" si="183"/>
        <v>34 Culture, media and sports occupations</v>
      </c>
      <c r="B277" s="11">
        <v>0.28435674361213165</v>
      </c>
      <c r="C277" s="11">
        <v>0.41335263729105665</v>
      </c>
      <c r="D277" s="11">
        <f t="shared" si="184"/>
        <v>0.128995893678925</v>
      </c>
      <c r="E277" s="11">
        <v>0.10127234522318782</v>
      </c>
      <c r="F277" s="11">
        <f t="shared" ref="F277:F278" si="189">SUM(D277:E277)</f>
        <v>0.23026823890211282</v>
      </c>
      <c r="G277" s="200">
        <f t="shared" si="188"/>
        <v>2.0517407114140962E-2</v>
      </c>
    </row>
    <row r="278" spans="1:7" x14ac:dyDescent="0.2">
      <c r="A278" t="str">
        <f t="shared" si="183"/>
        <v>35 Business and public service associate professionals</v>
      </c>
      <c r="B278" s="11">
        <v>0.72277498044915522</v>
      </c>
      <c r="C278" s="11">
        <v>1.0512011630379747</v>
      </c>
      <c r="D278" s="11">
        <f t="shared" si="184"/>
        <v>0.3284261825888195</v>
      </c>
      <c r="E278" s="11">
        <v>0.25024584806281286</v>
      </c>
      <c r="F278" s="11">
        <f t="shared" si="189"/>
        <v>0.57867203065163242</v>
      </c>
      <c r="G278" s="200">
        <f t="shared" si="188"/>
        <v>2.001823338686437E-2</v>
      </c>
    </row>
    <row r="279" spans="1:7" x14ac:dyDescent="0.2">
      <c r="A279" t="str">
        <f t="shared" si="183"/>
        <v>41 Administrative occupations</v>
      </c>
      <c r="B279" s="11">
        <v>1.2964947013825785</v>
      </c>
      <c r="C279" s="11">
        <v>0.78305805412899432</v>
      </c>
      <c r="D279" s="11">
        <f t="shared" si="184"/>
        <v>-0.51343664725358418</v>
      </c>
      <c r="E279" s="11">
        <v>0.26070351908094236</v>
      </c>
      <c r="F279" s="11">
        <f t="shared" ref="F279:F282" si="190">SUM(D279:E279)</f>
        <v>-0.25273312817264182</v>
      </c>
      <c r="G279" s="200">
        <f t="shared" si="188"/>
        <v>1.2289837268280479E-2</v>
      </c>
    </row>
    <row r="280" spans="1:7" x14ac:dyDescent="0.2">
      <c r="A280" t="str">
        <f t="shared" si="183"/>
        <v>42 Secretarial and related occupations</v>
      </c>
      <c r="B280" s="11">
        <v>0.64656392686638775</v>
      </c>
      <c r="C280" s="11">
        <v>0.32876297811697969</v>
      </c>
      <c r="D280" s="11">
        <f t="shared" si="184"/>
        <v>-0.31780094874940806</v>
      </c>
      <c r="E280" s="11">
        <v>0.16725956494587763</v>
      </c>
      <c r="F280" s="11">
        <f t="shared" si="190"/>
        <v>-0.15054138380353044</v>
      </c>
      <c r="G280" s="200">
        <f t="shared" si="188"/>
        <v>1.5456327439065998E-2</v>
      </c>
    </row>
    <row r="281" spans="1:7" x14ac:dyDescent="0.2">
      <c r="A281" t="str">
        <f t="shared" si="183"/>
        <v>51 Skilled agricultural and related trades</v>
      </c>
      <c r="B281" s="11">
        <v>0.47739912882242935</v>
      </c>
      <c r="C281" s="11">
        <v>0.3594664010043388</v>
      </c>
      <c r="D281" s="11">
        <f t="shared" si="184"/>
        <v>-0.11793272781809055</v>
      </c>
      <c r="E281" s="11">
        <v>0.14434286315551376</v>
      </c>
      <c r="F281" s="11">
        <f t="shared" si="190"/>
        <v>2.6410135337423202E-2</v>
      </c>
      <c r="G281" s="200">
        <f t="shared" si="188"/>
        <v>1.7767484261355992E-2</v>
      </c>
    </row>
    <row r="282" spans="1:7" x14ac:dyDescent="0.2">
      <c r="A282" t="str">
        <f t="shared" si="183"/>
        <v>52 Skilled metal, electrical and electronic trades</v>
      </c>
      <c r="B282" s="11">
        <v>0.65754975700379159</v>
      </c>
      <c r="C282" s="11">
        <v>0.56656213470495997</v>
      </c>
      <c r="D282" s="11">
        <f t="shared" si="184"/>
        <v>-9.0987622298831616E-2</v>
      </c>
      <c r="E282" s="11">
        <v>0.20394818514182</v>
      </c>
      <c r="F282" s="11">
        <f t="shared" si="190"/>
        <v>0.11296056284298839</v>
      </c>
      <c r="G282" s="200">
        <f t="shared" si="188"/>
        <v>1.8173309441430918E-2</v>
      </c>
    </row>
    <row r="283" spans="1:7" x14ac:dyDescent="0.2">
      <c r="A283" t="str">
        <f t="shared" si="183"/>
        <v>53 Skilled construction and building trades</v>
      </c>
      <c r="B283" s="11">
        <v>1.1145182205839184</v>
      </c>
      <c r="C283" s="11">
        <v>0.28185655281091332</v>
      </c>
      <c r="D283" s="11">
        <f t="shared" si="184"/>
        <v>-0.83266166777300499</v>
      </c>
      <c r="E283" s="11">
        <v>0.18988397672842819</v>
      </c>
      <c r="F283" s="11">
        <f t="shared" ref="F283" si="191">SUM(D283:E283)</f>
        <v>-0.64277769104457683</v>
      </c>
      <c r="G283" s="200">
        <f t="shared" si="188"/>
        <v>1.0543368840387091E-2</v>
      </c>
    </row>
    <row r="284" spans="1:7" x14ac:dyDescent="0.2">
      <c r="A284" t="str">
        <f t="shared" si="183"/>
        <v>54 Textiles, printing and other skilled trades</v>
      </c>
      <c r="B284" s="11">
        <v>0.84215939991324551</v>
      </c>
      <c r="C284" s="11">
        <v>0.4861870216091404</v>
      </c>
      <c r="D284" s="11">
        <f t="shared" si="184"/>
        <v>-0.35597237830410511</v>
      </c>
      <c r="E284" s="11">
        <v>0.17268285267173142</v>
      </c>
      <c r="F284" s="11">
        <f t="shared" ref="F284" si="192">SUM(D284:E284)</f>
        <v>-0.18328952563237369</v>
      </c>
      <c r="G284" s="200">
        <f t="shared" si="188"/>
        <v>1.2512241594595741E-2</v>
      </c>
    </row>
    <row r="285" spans="1:7" x14ac:dyDescent="0.2">
      <c r="A285" t="str">
        <f t="shared" si="183"/>
        <v>61 Caring personal service occupations</v>
      </c>
      <c r="B285" s="11">
        <v>0.41482219712563206</v>
      </c>
      <c r="C285" s="11">
        <v>0.61743377071924888</v>
      </c>
      <c r="D285" s="11">
        <f>C285-B285</f>
        <v>0.20261157359361681</v>
      </c>
      <c r="E285" s="11">
        <v>0.13812818854761583</v>
      </c>
      <c r="F285" s="11">
        <f>SUM(D285:E285)</f>
        <v>0.34073976214123264</v>
      </c>
      <c r="G285" s="200">
        <f t="shared" si="188"/>
        <v>1.9345973733543076E-2</v>
      </c>
    </row>
    <row r="286" spans="1:7" x14ac:dyDescent="0.2">
      <c r="A286" t="str">
        <f t="shared" si="183"/>
        <v>62 Leisure, travel and related personal service occupations</v>
      </c>
      <c r="B286" s="11">
        <v>0.68013600409267205</v>
      </c>
      <c r="C286" s="11">
        <v>0.39917883877674482</v>
      </c>
      <c r="D286" s="11">
        <f t="shared" ref="D286:D292" si="193">C286-B286</f>
        <v>-0.28095716531592724</v>
      </c>
      <c r="E286" s="11">
        <v>0.13881890515758549</v>
      </c>
      <c r="F286" s="11">
        <f t="shared" ref="F286:F287" si="194">SUM(D286:E286)</f>
        <v>-0.14213826015834174</v>
      </c>
      <c r="G286" s="200">
        <f t="shared" si="188"/>
        <v>1.2459395670013418E-2</v>
      </c>
    </row>
    <row r="287" spans="1:7" x14ac:dyDescent="0.2">
      <c r="A287" t="str">
        <f t="shared" si="183"/>
        <v>63 Community and civil enforcement occupations</v>
      </c>
      <c r="B287" s="11">
        <v>3.465397108212593E-2</v>
      </c>
      <c r="C287" s="11">
        <v>1.1403840902220653E-2</v>
      </c>
      <c r="D287" s="11">
        <f t="shared" si="193"/>
        <v>-2.3250130179905279E-2</v>
      </c>
      <c r="E287" s="11">
        <v>3.8164620405715887E-3</v>
      </c>
      <c r="F287" s="11">
        <f t="shared" si="194"/>
        <v>-1.9433668139333692E-2</v>
      </c>
      <c r="G287" s="200">
        <f t="shared" si="188"/>
        <v>6.9894899793121468E-3</v>
      </c>
    </row>
    <row r="288" spans="1:7" x14ac:dyDescent="0.2">
      <c r="A288" t="str">
        <f t="shared" si="183"/>
        <v>71 Sales occupations</v>
      </c>
      <c r="B288" s="11">
        <v>1.9739633735100877</v>
      </c>
      <c r="C288" s="11">
        <v>1.5185951962924873</v>
      </c>
      <c r="D288" s="11">
        <f t="shared" si="193"/>
        <v>-0.45536817721760037</v>
      </c>
      <c r="E288" s="11">
        <v>0.41856987095033205</v>
      </c>
      <c r="F288" s="11">
        <f t="shared" ref="F288:F289" si="195">SUM(D288:E288)</f>
        <v>-3.6798306267268321E-2</v>
      </c>
      <c r="G288" s="200">
        <f t="shared" si="188"/>
        <v>1.2903160083043819E-2</v>
      </c>
    </row>
    <row r="289" spans="1:7" x14ac:dyDescent="0.2">
      <c r="A289" t="str">
        <f t="shared" si="183"/>
        <v>72 Customer service occupations</v>
      </c>
      <c r="B289" s="11">
        <v>0.39330231913181812</v>
      </c>
      <c r="C289" s="11">
        <v>0.75611092802072766</v>
      </c>
      <c r="D289" s="11">
        <f t="shared" si="193"/>
        <v>0.36280860888890953</v>
      </c>
      <c r="E289" s="11">
        <v>0.17470615408397944</v>
      </c>
      <c r="F289" s="11">
        <f t="shared" si="195"/>
        <v>0.53751476297288892</v>
      </c>
      <c r="G289" s="200">
        <f t="shared" si="188"/>
        <v>2.4806537303373011E-2</v>
      </c>
    </row>
    <row r="290" spans="1:7" x14ac:dyDescent="0.2">
      <c r="A290" t="str">
        <f t="shared" si="183"/>
        <v>81 Process, plant and machine operatives</v>
      </c>
      <c r="B290" s="11">
        <v>0.61730155026461286</v>
      </c>
      <c r="C290" s="11">
        <v>0.24560908495130881</v>
      </c>
      <c r="D290" s="11">
        <f t="shared" si="193"/>
        <v>-0.37169246531330402</v>
      </c>
      <c r="E290" s="11">
        <v>8.0897456425631981E-2</v>
      </c>
      <c r="F290" s="11">
        <f t="shared" ref="F290:F291" si="196">SUM(D290:E290)</f>
        <v>-0.29079500888767207</v>
      </c>
      <c r="G290" s="200">
        <f t="shared" si="188"/>
        <v>8.2435613137097352E-3</v>
      </c>
    </row>
    <row r="291" spans="1:7" x14ac:dyDescent="0.2">
      <c r="A291" t="str">
        <f t="shared" si="183"/>
        <v>82 Transport and mobile machine drivers and operatives</v>
      </c>
      <c r="B291" s="11">
        <v>1.7262095326253561</v>
      </c>
      <c r="C291" s="11">
        <v>1.2864831861535353</v>
      </c>
      <c r="D291" s="11">
        <f t="shared" si="193"/>
        <v>-0.43972634647182085</v>
      </c>
      <c r="E291" s="11">
        <v>0.58746020333478455</v>
      </c>
      <c r="F291" s="11">
        <f t="shared" si="196"/>
        <v>0.1477338568629637</v>
      </c>
      <c r="G291" s="200">
        <f t="shared" si="188"/>
        <v>1.9719028823339979E-2</v>
      </c>
    </row>
    <row r="292" spans="1:7" x14ac:dyDescent="0.2">
      <c r="A292" t="str">
        <f t="shared" si="183"/>
        <v>91 Elementary trades and related occupations</v>
      </c>
      <c r="B292" s="11">
        <v>0.82533028897797112</v>
      </c>
      <c r="C292" s="11">
        <v>1.8412828782111172</v>
      </c>
      <c r="D292" s="11">
        <f t="shared" si="193"/>
        <v>1.0159525892331462</v>
      </c>
      <c r="E292" s="11">
        <v>0.49413496731451645</v>
      </c>
      <c r="F292" s="11">
        <f t="shared" ref="F292" si="197">SUM(D292:E292)</f>
        <v>1.5100875565476626</v>
      </c>
      <c r="G292" s="200">
        <f t="shared" si="188"/>
        <v>3.1774234261219503E-2</v>
      </c>
    </row>
    <row r="293" spans="1:7" x14ac:dyDescent="0.2">
      <c r="A293" t="str">
        <f t="shared" si="183"/>
        <v>92 Elementary administration and service occupations</v>
      </c>
      <c r="B293" s="11">
        <v>4.9609014303483523</v>
      </c>
      <c r="C293" s="11">
        <v>2.2746744993207328</v>
      </c>
      <c r="D293" s="11">
        <f t="shared" ref="D293" si="198">C293-B293</f>
        <v>-2.6862269310276194</v>
      </c>
      <c r="E293" s="11">
        <v>0.74195124603680718</v>
      </c>
      <c r="F293" s="11">
        <f t="shared" ref="F293" si="199">SUM(D293:E293)</f>
        <v>-1.9442756849908123</v>
      </c>
      <c r="G293" s="200">
        <f t="shared" ref="G293:G294" si="200">IF(B293&gt;0,(1+(E293/B293))^(1/($C$6-$B$6))-1,0)</f>
        <v>9.3352410672242758E-3</v>
      </c>
    </row>
    <row r="294" spans="1:7" x14ac:dyDescent="0.2">
      <c r="A294" s="24" t="str">
        <f t="shared" si="183"/>
        <v>All occupations</v>
      </c>
      <c r="B294" s="34">
        <f>SUM(B268:B293)</f>
        <v>21.059493753038296</v>
      </c>
      <c r="C294" s="34">
        <f t="shared" ref="C294:F294" si="201">SUM(C268:C293)</f>
        <v>19.65684701321215</v>
      </c>
      <c r="D294" s="34">
        <f t="shared" si="201"/>
        <v>-1.4026467398261404</v>
      </c>
      <c r="E294" s="34">
        <f t="shared" si="201"/>
        <v>5.8545969699129508</v>
      </c>
      <c r="F294" s="34">
        <f t="shared" si="201"/>
        <v>4.4519502300868101</v>
      </c>
      <c r="G294" s="234">
        <f t="shared" si="200"/>
        <v>1.6487679333387018E-2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Enterprise M3 LEP (including all of Surrey)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-2.1763894645550792</v>
      </c>
      <c r="Q7" s="11">
        <f>'Occ T1'!J16</f>
        <v>27.431251774688661</v>
      </c>
    </row>
    <row r="8" spans="1:17" x14ac:dyDescent="0.2">
      <c r="O8" t="str">
        <f>name!E11</f>
        <v>Process, plant and machine operatives</v>
      </c>
      <c r="P8" s="11">
        <f>'Occ T1'!H15</f>
        <v>0.43353326447189744</v>
      </c>
      <c r="Q8" s="11">
        <f>'Occ T1'!J15</f>
        <v>12.624297449925876</v>
      </c>
    </row>
    <row r="9" spans="1:17" x14ac:dyDescent="0.2">
      <c r="O9" t="str">
        <f>name!E10</f>
        <v>Sales and customer service occupations</v>
      </c>
      <c r="P9" s="11">
        <f>'Occ T1'!H14</f>
        <v>1.1865291876990725</v>
      </c>
      <c r="Q9" s="11">
        <f>'Occ T1'!J14</f>
        <v>22.648562728046208</v>
      </c>
    </row>
    <row r="10" spans="1:17" x14ac:dyDescent="0.2">
      <c r="O10" t="str">
        <f>name!E9</f>
        <v>Caring, leisure and other service occupations</v>
      </c>
      <c r="P10" s="11">
        <f>'Occ T1'!H13</f>
        <v>4.1901746674759011</v>
      </c>
      <c r="Q10" s="11">
        <f>'Occ T1'!J13</f>
        <v>40.378812275260671</v>
      </c>
    </row>
    <row r="11" spans="1:17" x14ac:dyDescent="0.2">
      <c r="O11" t="str">
        <f>name!E8</f>
        <v>Skilled trades occupations</v>
      </c>
      <c r="P11" s="11">
        <f>'Occ T1'!H12</f>
        <v>2.6224508537093172</v>
      </c>
      <c r="Q11" s="11">
        <f>'Occ T1'!J12</f>
        <v>26.171125446297243</v>
      </c>
    </row>
    <row r="12" spans="1:17" x14ac:dyDescent="0.2">
      <c r="O12" t="str">
        <f>name!E7</f>
        <v>Administrative and secretarial occupations</v>
      </c>
      <c r="P12" s="11">
        <f>'Occ T1'!H11</f>
        <v>-6.5527625443274218</v>
      </c>
      <c r="Q12" s="11">
        <f>'Occ T1'!J11</f>
        <v>27.514859464424227</v>
      </c>
    </row>
    <row r="13" spans="1:17" x14ac:dyDescent="0.2">
      <c r="O13" t="str">
        <f>name!E6</f>
        <v>Associate professional occupations</v>
      </c>
      <c r="P13" s="11">
        <f>'Occ T1'!H10</f>
        <v>12.578163842370657</v>
      </c>
      <c r="Q13" s="11">
        <f>'Occ T1'!J10</f>
        <v>61.397967869219983</v>
      </c>
    </row>
    <row r="14" spans="1:17" x14ac:dyDescent="0.2">
      <c r="O14" t="str">
        <f>name!E5</f>
        <v>Professional occupations</v>
      </c>
      <c r="P14" s="11">
        <f>'Occ T1'!H9</f>
        <v>29.819935101706278</v>
      </c>
      <c r="Q14" s="11">
        <f>'Occ T1'!J9</f>
        <v>113.93681662708235</v>
      </c>
    </row>
    <row r="15" spans="1:17" x14ac:dyDescent="0.2">
      <c r="O15" t="str">
        <f>name!E4</f>
        <v>Managers, directors and senior officials</v>
      </c>
      <c r="P15" s="11">
        <f>'Occ T1'!H8</f>
        <v>4.324365091449522</v>
      </c>
      <c r="Q15" s="11">
        <f>'Occ T1'!J8</f>
        <v>48.687653627580964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Enterprise M3 LEP (including all of Surrey)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-0.25566530321385272</v>
      </c>
      <c r="Q37" s="11">
        <f>'Occ T2'!J8</f>
        <v>29.213994260999648</v>
      </c>
    </row>
    <row r="38" spans="1:17" x14ac:dyDescent="0.2">
      <c r="O38" s="10" t="str">
        <f>name!D5</f>
        <v>12 Other managers and proprietors</v>
      </c>
      <c r="P38" s="11">
        <f>'Occ T2'!H9</f>
        <v>4.5800303946633605</v>
      </c>
      <c r="Q38" s="11">
        <f>'Occ T2'!J9</f>
        <v>19.473659366581302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20.780998628601054</v>
      </c>
      <c r="Q39" s="11">
        <f>'Occ T2'!J10</f>
        <v>45.895442650751434</v>
      </c>
    </row>
    <row r="40" spans="1:17" x14ac:dyDescent="0.2">
      <c r="O40" s="10" t="str">
        <f>name!D7</f>
        <v>22 Health professionals</v>
      </c>
      <c r="P40" s="11">
        <f>'Occ T2'!H11</f>
        <v>0.1378080070860328</v>
      </c>
      <c r="Q40" s="11">
        <f>'Occ T2'!J11</f>
        <v>14.865895109254568</v>
      </c>
    </row>
    <row r="41" spans="1:17" x14ac:dyDescent="0.2">
      <c r="O41" s="10" t="str">
        <f>name!D8</f>
        <v>23 Teaching and other educational professionals</v>
      </c>
      <c r="P41" s="11">
        <f>'Occ T2'!H12</f>
        <v>1.0268453150688757</v>
      </c>
      <c r="Q41" s="11">
        <f>'Occ T2'!J12</f>
        <v>17.830686149766894</v>
      </c>
    </row>
    <row r="42" spans="1:17" x14ac:dyDescent="0.2">
      <c r="O42" s="10" t="str">
        <f>name!D9</f>
        <v>24 Business, media and public service professionals</v>
      </c>
      <c r="P42" s="11">
        <f>'Occ T2'!H13</f>
        <v>7.8742831509503048</v>
      </c>
      <c r="Q42" s="11">
        <f>'Occ T2'!J13</f>
        <v>35.344792717309439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0.39748402116289228</v>
      </c>
      <c r="Q43" s="11">
        <f>'Occ T2'!J14</f>
        <v>6.1240948882076927</v>
      </c>
    </row>
    <row r="44" spans="1:17" x14ac:dyDescent="0.2">
      <c r="O44" s="10" t="str">
        <f>name!D11</f>
        <v>32 Health and social care associate professionals</v>
      </c>
      <c r="P44" s="11">
        <f>'Occ T2'!H15</f>
        <v>9.3444793941756892</v>
      </c>
      <c r="Q44" s="11">
        <f>'Occ T2'!J15</f>
        <v>20.512661801247866</v>
      </c>
    </row>
    <row r="45" spans="1:17" x14ac:dyDescent="0.2">
      <c r="O45" s="10" t="str">
        <f>name!D12</f>
        <v>33 Protective service occupations</v>
      </c>
      <c r="P45" s="11">
        <f>'Occ T2'!H16</f>
        <v>-0.52087238917559464</v>
      </c>
      <c r="Q45" s="11">
        <f>'Occ T2'!J16</f>
        <v>1.6787174905578306</v>
      </c>
    </row>
    <row r="46" spans="1:17" x14ac:dyDescent="0.2">
      <c r="O46" s="10" t="str">
        <f>name!D13</f>
        <v>34 Culture, media and sports occupations</v>
      </c>
      <c r="P46" s="11">
        <f>'Occ T2'!H17</f>
        <v>-1.2493170690142108E-3</v>
      </c>
      <c r="Q46" s="11">
        <f>'Occ T2'!J17</f>
        <v>7.5649984013596017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3.3583221332766726</v>
      </c>
      <c r="Q47" s="11">
        <f>'Occ T2'!J18</f>
        <v>25.51749528784698</v>
      </c>
    </row>
    <row r="48" spans="1:17" x14ac:dyDescent="0.2">
      <c r="O48" s="10" t="str">
        <f>name!D15</f>
        <v>41 Administrative occupations</v>
      </c>
      <c r="P48" s="11">
        <f>'Occ T2'!H19</f>
        <v>-1.80615614418695</v>
      </c>
      <c r="Q48" s="11">
        <f>'Occ T2'!J19</f>
        <v>25.671695724030457</v>
      </c>
    </row>
    <row r="49" spans="15:17" x14ac:dyDescent="0.2">
      <c r="O49" s="10" t="str">
        <f>name!D16</f>
        <v>42 Secretarial and related occupations</v>
      </c>
      <c r="P49" s="11">
        <f>'Occ T2'!H20</f>
        <v>-4.7466064001404664</v>
      </c>
      <c r="Q49" s="11">
        <f>'Occ T2'!J20</f>
        <v>1.8431637403937779</v>
      </c>
    </row>
    <row r="50" spans="15:17" x14ac:dyDescent="0.2">
      <c r="O50" s="10" t="str">
        <f>name!D17</f>
        <v>51 Skilled agricultural and related trades</v>
      </c>
      <c r="P50" s="11">
        <f>'Occ T2'!H21</f>
        <v>1.1851919880540711</v>
      </c>
      <c r="Q50" s="11">
        <f>'Occ T2'!J21</f>
        <v>4.4495439147698566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0.20045790472407532</v>
      </c>
      <c r="Q51" s="11">
        <f>'Occ T2'!J22</f>
        <v>7.4573146361193441</v>
      </c>
    </row>
    <row r="52" spans="15:17" x14ac:dyDescent="0.2">
      <c r="O52" s="10" t="str">
        <f>name!D19</f>
        <v>53 Skilled construction and building trades</v>
      </c>
      <c r="P52" s="11">
        <f>'Occ T2'!H23</f>
        <v>-0.86649356064969041</v>
      </c>
      <c r="Q52" s="11">
        <f>'Occ T2'!J23</f>
        <v>6.4318819913039453</v>
      </c>
    </row>
    <row r="53" spans="15:17" x14ac:dyDescent="0.2">
      <c r="O53" s="10" t="str">
        <f>name!D20</f>
        <v>54 Textiles, printing and other skilled trades</v>
      </c>
      <c r="P53" s="11">
        <f>'Occ T2'!H24</f>
        <v>2.1032945215808656</v>
      </c>
      <c r="Q53" s="11">
        <f>'Occ T2'!J24</f>
        <v>7.8323849041041003</v>
      </c>
    </row>
    <row r="54" spans="15:17" x14ac:dyDescent="0.2">
      <c r="O54" s="10" t="str">
        <f>name!D21</f>
        <v>61 Caring personal service occupations</v>
      </c>
      <c r="P54" s="11">
        <f>'Occ T2'!H25</f>
        <v>5.1174288707890909</v>
      </c>
      <c r="Q54" s="11">
        <f>'Occ T2'!J25</f>
        <v>33.238851542076091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-0.78777159194192947</v>
      </c>
      <c r="Q55" s="11">
        <f>'Occ T2'!J26</f>
        <v>7.026599082101229</v>
      </c>
    </row>
    <row r="56" spans="15:17" x14ac:dyDescent="0.2">
      <c r="O56" s="10" t="str">
        <f>name!D23</f>
        <v>63 Community and civil enforcement occupations</v>
      </c>
      <c r="P56" s="11">
        <f>'Occ T2'!H27</f>
        <v>-0.1394826113712565</v>
      </c>
      <c r="Q56" s="11">
        <f>'Occ T2'!J27</f>
        <v>0.11336165108335816</v>
      </c>
    </row>
    <row r="57" spans="15:17" x14ac:dyDescent="0.2">
      <c r="O57" s="10" t="str">
        <f>name!D24</f>
        <v>71 Sales occupations</v>
      </c>
      <c r="P57" s="11">
        <f>'Occ T2'!H28</f>
        <v>-1.2049655625829843</v>
      </c>
      <c r="Q57" s="11">
        <f>'Occ T2'!J28</f>
        <v>14.881632051434217</v>
      </c>
    </row>
    <row r="58" spans="15:17" x14ac:dyDescent="0.2">
      <c r="O58" s="10" t="str">
        <f>name!D25</f>
        <v>72 Customer service occupations</v>
      </c>
      <c r="P58" s="11">
        <f>'Occ T2'!H29</f>
        <v>2.3914947502820549</v>
      </c>
      <c r="Q58" s="11">
        <f>'Occ T2'!J29</f>
        <v>7.7669306766119881</v>
      </c>
    </row>
    <row r="59" spans="15:17" x14ac:dyDescent="0.2">
      <c r="O59" s="10" t="str">
        <f>name!D26</f>
        <v>81 Process, plant and machine operatives</v>
      </c>
      <c r="P59" s="11">
        <f>'Occ T2'!H30</f>
        <v>0.34432011371383631</v>
      </c>
      <c r="Q59" s="11">
        <f>'Occ T2'!J30</f>
        <v>3.6126062879695429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8.9213150758059356E-2</v>
      </c>
      <c r="Q60" s="11">
        <f>'Occ T2'!J31</f>
        <v>9.0116911619563318</v>
      </c>
    </row>
    <row r="61" spans="15:17" x14ac:dyDescent="0.2">
      <c r="O61" s="10" t="str">
        <f>name!D28</f>
        <v>91 Elementary trades and related occupations</v>
      </c>
      <c r="P61" s="11">
        <f>'Occ T2'!H32</f>
        <v>7.1017991168818861</v>
      </c>
      <c r="Q61" s="11">
        <f>'Occ T2'!J32</f>
        <v>12.256804413820092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-9.2781885814369645</v>
      </c>
      <c r="Q62" s="11">
        <f>'Occ T2'!J33</f>
        <v>15.174447360868569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46.426000000000158</v>
      </c>
      <c r="Q64" s="11">
        <f>'Occ T2'!J35</f>
        <v>380.79134726252613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Enterprise M3 LEP (including all of Surrey)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672.33400000000029</v>
      </c>
      <c r="C8" s="305">
        <f>SUM(C9:C17)</f>
        <v>691.59399999999982</v>
      </c>
      <c r="D8" s="305">
        <f>SUM(D9:D17)</f>
        <v>718.75999999999988</v>
      </c>
      <c r="E8" s="304"/>
      <c r="F8" s="305">
        <f>SUM(F9:F17)</f>
        <v>12.589830729599392</v>
      </c>
      <c r="G8" s="305">
        <f>SUM(G9:G17)</f>
        <v>14.506727060568842</v>
      </c>
      <c r="H8" s="305">
        <f>SUM(H9:H17)</f>
        <v>18.34793101617737</v>
      </c>
      <c r="I8" s="304"/>
      <c r="J8" s="305">
        <f>SUM(J9:J17)</f>
        <v>89.814447945631017</v>
      </c>
      <c r="K8" s="305">
        <f>SUM(K9:K17)</f>
        <v>104.1150533677495</v>
      </c>
      <c r="L8" s="305">
        <f>SUM(L9:L17)</f>
        <v>132.2350896453772</v>
      </c>
      <c r="M8" s="304"/>
      <c r="N8" s="305">
        <f>SUM(N9:N17)</f>
        <v>155.73802959488407</v>
      </c>
      <c r="O8" s="305">
        <f>SUM(O9:O17)</f>
        <v>166.51856667907325</v>
      </c>
      <c r="P8" s="305">
        <f>SUM(P9:P17)</f>
        <v>189.78340346405292</v>
      </c>
      <c r="Q8" s="306"/>
      <c r="R8" s="305">
        <f>SUM(R9:R17)</f>
        <v>40.537135517806455</v>
      </c>
      <c r="S8" s="305">
        <f>SUM(S9:S17)</f>
        <v>40.625190725727158</v>
      </c>
      <c r="T8" s="305">
        <f>SUM(T9:T17)</f>
        <v>45.04871074119815</v>
      </c>
      <c r="U8" s="306"/>
      <c r="V8" s="305">
        <f>SUM(V9:V17)</f>
        <v>41.597170439345028</v>
      </c>
      <c r="W8" s="305">
        <f>SUM(W9:W17)</f>
        <v>42.87240540694502</v>
      </c>
      <c r="X8" s="305">
        <f>SUM(X9:X17)</f>
        <v>48.712757369051914</v>
      </c>
      <c r="Y8" s="306"/>
      <c r="Z8" s="305">
        <f>SUM(Z9:Z17)</f>
        <v>131.73000326718358</v>
      </c>
      <c r="AA8" s="305">
        <f>SUM(AA9:AA17)</f>
        <v>129.23621307171729</v>
      </c>
      <c r="AB8" s="305">
        <f>SUM(AB9:AB17)</f>
        <v>128.5919002552497</v>
      </c>
      <c r="AC8" s="306"/>
      <c r="AD8" s="305">
        <f>SUM(AD9:AD17)</f>
        <v>112.54926706557899</v>
      </c>
      <c r="AE8" s="305">
        <f>SUM(AE9:AE17)</f>
        <v>110.17986421011037</v>
      </c>
      <c r="AF8" s="305">
        <f>SUM(AF9:AF17)</f>
        <v>93.107488341007937</v>
      </c>
      <c r="AG8" s="306"/>
      <c r="AH8" s="305">
        <f>SUM(AH9:AH17)</f>
        <v>66.718621686933346</v>
      </c>
      <c r="AI8" s="305">
        <f>SUM(AI9:AI17)</f>
        <v>63.154479414117404</v>
      </c>
      <c r="AJ8" s="305">
        <f>SUM(AJ9:AJ17)</f>
        <v>43.275872154672619</v>
      </c>
      <c r="AK8" s="306"/>
      <c r="AL8" s="305">
        <f>SUM(AL9:AL17)</f>
        <v>21.059493753038296</v>
      </c>
      <c r="AM8" s="305">
        <f>SUM(AM9:AM17)</f>
        <v>20.385500063990975</v>
      </c>
      <c r="AN8" s="305">
        <f>SUM(AN9:AN17)</f>
        <v>19.656847013212154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84.47567180672641</v>
      </c>
      <c r="C9" s="304">
        <f t="shared" ref="B9:D17" si="0">SUM(C21,C33,C51,C63,C75,C93)</f>
        <v>80.831403027676899</v>
      </c>
      <c r="D9" s="304">
        <f t="shared" si="0"/>
        <v>88.800036898175861</v>
      </c>
      <c r="E9" s="304"/>
      <c r="F9" s="304">
        <f t="shared" ref="F9:H17" si="1">SUM(F21,F33,F51,F63,F75,F93)</f>
        <v>1.5103655722097526</v>
      </c>
      <c r="G9" s="304">
        <f t="shared" si="1"/>
        <v>1.5960813506407312</v>
      </c>
      <c r="H9" s="304">
        <f t="shared" si="1"/>
        <v>2.1070602333746837</v>
      </c>
      <c r="I9" s="304"/>
      <c r="J9" s="304">
        <f t="shared" ref="J9:L17" si="2">SUM(J21,J33,J51,J63,J75,J93)</f>
        <v>12.086626072040305</v>
      </c>
      <c r="K9" s="304">
        <f t="shared" si="2"/>
        <v>12.662695553384696</v>
      </c>
      <c r="L9" s="304">
        <f t="shared" si="2"/>
        <v>16.520786415223832</v>
      </c>
      <c r="M9" s="304"/>
      <c r="N9" s="304">
        <f t="shared" ref="N9:P17" si="3">SUM(N21,N33,N51,N63,N75,N93)</f>
        <v>24.214314509646503</v>
      </c>
      <c r="O9" s="304">
        <f t="shared" si="3"/>
        <v>23.32120158942627</v>
      </c>
      <c r="P9" s="304">
        <f t="shared" si="3"/>
        <v>26.785407833673641</v>
      </c>
      <c r="Q9" s="306"/>
      <c r="R9" s="304">
        <f t="shared" ref="R9:T9" si="4">SUM(R21,R33,R51,R63,R75,R93)</f>
        <v>5.2773706019551643</v>
      </c>
      <c r="S9" s="304">
        <f t="shared" si="4"/>
        <v>4.9505927972140693</v>
      </c>
      <c r="T9" s="304">
        <f t="shared" si="4"/>
        <v>5.6846372913586167</v>
      </c>
      <c r="U9" s="306"/>
      <c r="V9" s="304">
        <f t="shared" ref="V9:X9" si="5">SUM(V21,V33,V51,V63,V75,V93)</f>
        <v>6.9495855612708235</v>
      </c>
      <c r="W9" s="304">
        <f t="shared" si="5"/>
        <v>6.4717700833091696</v>
      </c>
      <c r="X9" s="304">
        <f t="shared" si="5"/>
        <v>7.3598801996095418</v>
      </c>
      <c r="Y9" s="306"/>
      <c r="Z9" s="304">
        <f t="shared" ref="Z9:AB9" si="6">SUM(Z21,Z33,Z51,Z63,Z75,Z93)</f>
        <v>14.610625517912595</v>
      </c>
      <c r="AA9" s="304">
        <f t="shared" si="6"/>
        <v>12.90777977106255</v>
      </c>
      <c r="AB9" s="304">
        <f t="shared" si="6"/>
        <v>13.589377945167554</v>
      </c>
      <c r="AC9" s="306"/>
      <c r="AD9" s="304">
        <f>SUM(AD21,AD33,AD51,AD63,AD75,AD93)</f>
        <v>11.461625711650807</v>
      </c>
      <c r="AE9" s="304">
        <f t="shared" ref="AE9:AF9" si="7">SUM(AE21,AE33,AE51,AE63,AE75,AE93)</f>
        <v>10.613594351681257</v>
      </c>
      <c r="AF9" s="304">
        <f t="shared" si="7"/>
        <v>9.4766414516761497</v>
      </c>
      <c r="AG9" s="306"/>
      <c r="AH9" s="304">
        <f t="shared" ref="AH9:AJ9" si="8">SUM(AH21,AH33,AH51,AH63,AH75,AH93)</f>
        <v>6.8261202269431545</v>
      </c>
      <c r="AI9" s="304">
        <f t="shared" si="8"/>
        <v>6.528157890377825</v>
      </c>
      <c r="AJ9" s="304">
        <f t="shared" si="8"/>
        <v>5.0428338307778988</v>
      </c>
      <c r="AK9" s="306"/>
      <c r="AL9" s="304">
        <f t="shared" ref="AL9:AN9" si="9">SUM(AL21,AL33,AL51,AL63,AL75,AL93)</f>
        <v>1.5390380330973052</v>
      </c>
      <c r="AM9" s="304">
        <f t="shared" si="9"/>
        <v>1.7795296405803265</v>
      </c>
      <c r="AN9" s="304">
        <f t="shared" si="9"/>
        <v>2.2334116973139344</v>
      </c>
    </row>
    <row r="10" spans="1:40" x14ac:dyDescent="0.2">
      <c r="A10" s="13" t="str">
        <f>name!E5</f>
        <v>Professional occupations</v>
      </c>
      <c r="B10" s="304">
        <f t="shared" si="0"/>
        <v>167.34954123329763</v>
      </c>
      <c r="C10" s="304">
        <f t="shared" si="0"/>
        <v>180.48217321351962</v>
      </c>
      <c r="D10" s="304">
        <f t="shared" si="0"/>
        <v>197.16947633500376</v>
      </c>
      <c r="E10" s="304"/>
      <c r="F10" s="304">
        <f t="shared" si="1"/>
        <v>8.7132540603740214</v>
      </c>
      <c r="G10" s="304">
        <f t="shared" si="1"/>
        <v>10.096212549852822</v>
      </c>
      <c r="H10" s="304">
        <f t="shared" si="1"/>
        <v>12.388286884845096</v>
      </c>
      <c r="I10" s="304"/>
      <c r="J10" s="304">
        <f t="shared" si="2"/>
        <v>48.557432323771948</v>
      </c>
      <c r="K10" s="304">
        <f t="shared" si="2"/>
        <v>56.317278317393829</v>
      </c>
      <c r="L10" s="304">
        <f t="shared" si="2"/>
        <v>69.299733361878367</v>
      </c>
      <c r="M10" s="304"/>
      <c r="N10" s="304">
        <f t="shared" si="3"/>
        <v>59.113663143572794</v>
      </c>
      <c r="O10" s="304">
        <f t="shared" si="3"/>
        <v>61.828965359966787</v>
      </c>
      <c r="P10" s="304">
        <f t="shared" si="3"/>
        <v>64.721483509494149</v>
      </c>
      <c r="Q10" s="306"/>
      <c r="R10" s="304">
        <f t="shared" ref="R10:T10" si="10">SUM(R22,R34,R52,R64,R76,R94)</f>
        <v>7.9968986188948552</v>
      </c>
      <c r="S10" s="304">
        <f t="shared" si="10"/>
        <v>6.4783447086633092</v>
      </c>
      <c r="T10" s="304">
        <f t="shared" si="10"/>
        <v>5.9360656424361853</v>
      </c>
      <c r="U10" s="306"/>
      <c r="V10" s="304">
        <f t="shared" ref="V10:X10" si="11">SUM(V22,V34,V52,V64,V76,V94)</f>
        <v>8.5985165452157499</v>
      </c>
      <c r="W10" s="304">
        <f t="shared" si="11"/>
        <v>8.9756223413275631</v>
      </c>
      <c r="X10" s="304">
        <f t="shared" si="11"/>
        <v>9.4573635393443851</v>
      </c>
      <c r="Y10" s="306"/>
      <c r="Z10" s="304">
        <f t="shared" ref="Z10:AB10" si="12">SUM(Z22,Z34,Z52,Z64,Z76,Z94)</f>
        <v>15.993521659450417</v>
      </c>
      <c r="AA10" s="304">
        <f t="shared" si="12"/>
        <v>16.48171226809616</v>
      </c>
      <c r="AB10" s="304">
        <f t="shared" si="12"/>
        <v>17.316863929611639</v>
      </c>
      <c r="AC10" s="306"/>
      <c r="AD10" s="304">
        <f t="shared" ref="AD10:AF10" si="13">SUM(AD22,AD34,AD52,AD64,AD76,AD94)</f>
        <v>10.80481354111804</v>
      </c>
      <c r="AE10" s="304">
        <f t="shared" si="13"/>
        <v>11.390954177158982</v>
      </c>
      <c r="AF10" s="304">
        <f t="shared" si="13"/>
        <v>10.165438233345178</v>
      </c>
      <c r="AG10" s="306"/>
      <c r="AH10" s="304">
        <f t="shared" ref="AH10:AJ10" si="14">SUM(AH22,AH34,AH52,AH64,AH76,AH94)</f>
        <v>6.2048115386774114</v>
      </c>
      <c r="AI10" s="304">
        <f t="shared" si="14"/>
        <v>6.8247278337322212</v>
      </c>
      <c r="AJ10" s="304">
        <f t="shared" si="14"/>
        <v>4.7789304831407078</v>
      </c>
      <c r="AK10" s="306"/>
      <c r="AL10" s="304">
        <f t="shared" ref="AL10:AN10" si="15">SUM(AL22,AL34,AL52,AL64,AL76,AL94)</f>
        <v>1.3666298022223844</v>
      </c>
      <c r="AM10" s="304">
        <f t="shared" si="15"/>
        <v>2.0883556573279334</v>
      </c>
      <c r="AN10" s="304">
        <f t="shared" si="15"/>
        <v>3.1053107509080662</v>
      </c>
    </row>
    <row r="11" spans="1:40" x14ac:dyDescent="0.2">
      <c r="A11" s="13" t="str">
        <f>name!E6</f>
        <v>Associate professional occupations</v>
      </c>
      <c r="B11" s="304">
        <f>SUM(B23,B35,B53,B65,B77,B95)</f>
        <v>97.219178111583133</v>
      </c>
      <c r="C11" s="304">
        <f t="shared" si="0"/>
        <v>101.79139270057092</v>
      </c>
      <c r="D11" s="304">
        <f>SUM(D23,D35,D53,D65,D77,D95)</f>
        <v>109.79734195395373</v>
      </c>
      <c r="E11" s="304"/>
      <c r="F11" s="304">
        <f t="shared" si="1"/>
        <v>1.4531770084558515</v>
      </c>
      <c r="G11" s="304">
        <f t="shared" si="1"/>
        <v>1.6807289380239467</v>
      </c>
      <c r="H11" s="304">
        <f t="shared" si="1"/>
        <v>2.2707564680398966</v>
      </c>
      <c r="I11" s="304"/>
      <c r="J11" s="304">
        <f t="shared" si="2"/>
        <v>15.167101963230925</v>
      </c>
      <c r="K11" s="304">
        <f t="shared" si="2"/>
        <v>17.56203119415509</v>
      </c>
      <c r="L11" s="304">
        <f t="shared" si="2"/>
        <v>22.578110376882769</v>
      </c>
      <c r="M11" s="304"/>
      <c r="N11" s="304">
        <f t="shared" si="3"/>
        <v>30.563373061081048</v>
      </c>
      <c r="O11" s="304">
        <f t="shared" si="3"/>
        <v>32.837626374023898</v>
      </c>
      <c r="P11" s="304">
        <f t="shared" si="3"/>
        <v>37.201560938032515</v>
      </c>
      <c r="Q11" s="306"/>
      <c r="R11" s="304">
        <f t="shared" ref="R11:T11" si="16">SUM(R23,R35,R53,R65,R77,R95)</f>
        <v>7.3606149718776015</v>
      </c>
      <c r="S11" s="304">
        <f t="shared" si="16"/>
        <v>7.5874289089259523</v>
      </c>
      <c r="T11" s="304">
        <f t="shared" si="16"/>
        <v>7.8147534682150486</v>
      </c>
      <c r="U11" s="306"/>
      <c r="V11" s="304">
        <f t="shared" ref="V11:X11" si="17">SUM(V23,V35,V53,V65,V77,V95)</f>
        <v>6.7240697364667952</v>
      </c>
      <c r="W11" s="304">
        <f t="shared" si="17"/>
        <v>6.6440858047388591</v>
      </c>
      <c r="X11" s="304">
        <f t="shared" si="17"/>
        <v>7.1494382096633773</v>
      </c>
      <c r="Y11" s="306"/>
      <c r="Z11" s="304">
        <f t="shared" ref="Z11:AB11" si="18">SUM(Z23,Z35,Z53,Z65,Z77,Z95)</f>
        <v>16.26817199351175</v>
      </c>
      <c r="AA11" s="304">
        <f t="shared" si="18"/>
        <v>16.11241501681544</v>
      </c>
      <c r="AB11" s="304">
        <f t="shared" si="18"/>
        <v>16.308244569966142</v>
      </c>
      <c r="AC11" s="306"/>
      <c r="AD11" s="304">
        <f t="shared" ref="AD11:AF11" si="19">SUM(AD23,AD35,AD53,AD65,AD77,AD95)</f>
        <v>11.632919271095382</v>
      </c>
      <c r="AE11" s="304">
        <f t="shared" si="19"/>
        <v>11.412216678202878</v>
      </c>
      <c r="AF11" s="304">
        <f t="shared" si="19"/>
        <v>9.5641580911576298</v>
      </c>
      <c r="AG11" s="306"/>
      <c r="AH11" s="304">
        <f t="shared" ref="AH11:AJ11" si="20">SUM(AH23,AH35,AH53,AH65,AH77,AH95)</f>
        <v>6.557229989876153</v>
      </c>
      <c r="AI11" s="304">
        <f t="shared" si="20"/>
        <v>6.1818386781827126</v>
      </c>
      <c r="AJ11" s="304">
        <f t="shared" si="20"/>
        <v>4.3488606327296511</v>
      </c>
      <c r="AK11" s="306"/>
      <c r="AL11" s="304">
        <f t="shared" ref="AL11:AN11" si="21">SUM(AL23,AL35,AL53,AL65,AL77,AL95)</f>
        <v>1.4925201159876256</v>
      </c>
      <c r="AM11" s="304">
        <f t="shared" si="21"/>
        <v>1.7730211075021576</v>
      </c>
      <c r="AN11" s="304">
        <f t="shared" si="21"/>
        <v>2.5614591992667028</v>
      </c>
    </row>
    <row r="12" spans="1:40" x14ac:dyDescent="0.2">
      <c r="A12" s="13" t="str">
        <f>name!E7</f>
        <v>Administrative and secretarial occupations</v>
      </c>
      <c r="B12" s="304">
        <f t="shared" si="0"/>
        <v>69.164256990377396</v>
      </c>
      <c r="C12" s="304">
        <f t="shared" si="0"/>
        <v>68.77498310684885</v>
      </c>
      <c r="D12" s="304">
        <f t="shared" si="0"/>
        <v>62.611494446049853</v>
      </c>
      <c r="E12" s="304"/>
      <c r="F12" s="304">
        <f t="shared" si="1"/>
        <v>0.42809816817558427</v>
      </c>
      <c r="G12" s="304">
        <f t="shared" si="1"/>
        <v>0.540319520729583</v>
      </c>
      <c r="H12" s="304">
        <f t="shared" si="1"/>
        <v>0.79157960809062933</v>
      </c>
      <c r="I12" s="304"/>
      <c r="J12" s="304">
        <f t="shared" si="2"/>
        <v>5.034805332606739</v>
      </c>
      <c r="K12" s="304">
        <f t="shared" si="2"/>
        <v>6.3952813902365921</v>
      </c>
      <c r="L12" s="304">
        <f t="shared" si="2"/>
        <v>8.3820046365824901</v>
      </c>
      <c r="M12" s="304"/>
      <c r="N12" s="304">
        <f t="shared" si="3"/>
        <v>14.394250258150842</v>
      </c>
      <c r="O12" s="304">
        <f t="shared" si="3"/>
        <v>16.946235548970126</v>
      </c>
      <c r="P12" s="304">
        <f t="shared" si="3"/>
        <v>21.155364368659988</v>
      </c>
      <c r="Q12" s="306"/>
      <c r="R12" s="304">
        <f t="shared" ref="R12:T12" si="22">SUM(R24,R36,R54,R66,R78,R96)</f>
        <v>5.7307759286712256</v>
      </c>
      <c r="S12" s="304">
        <f t="shared" si="22"/>
        <v>6.489722446302725</v>
      </c>
      <c r="T12" s="304">
        <f t="shared" si="22"/>
        <v>7.6206158932123751</v>
      </c>
      <c r="U12" s="306"/>
      <c r="V12" s="304">
        <f t="shared" ref="V12:X12" si="23">SUM(V24,V36,V54,V66,V78,V96)</f>
        <v>5.055111097311805</v>
      </c>
      <c r="W12" s="304">
        <f t="shared" si="23"/>
        <v>5.4482645092881032</v>
      </c>
      <c r="X12" s="304">
        <f t="shared" si="23"/>
        <v>6.204176205270957</v>
      </c>
      <c r="Y12" s="306"/>
      <c r="Z12" s="304">
        <f t="shared" ref="Z12:AA12" si="24">SUM(Z24,Z36,Z54,Z66,Z78,Z96)</f>
        <v>14.242128921095141</v>
      </c>
      <c r="AA12" s="304">
        <f t="shared" si="24"/>
        <v>13.333913522028634</v>
      </c>
      <c r="AB12" s="304">
        <f>SUM(AB24,AB36,AB54,AB66,AB78,AB96)</f>
        <v>8.5476894890487216</v>
      </c>
      <c r="AC12" s="306"/>
      <c r="AD12" s="304">
        <f t="shared" ref="AD12:AE12" si="25">SUM(AD24,AD36,AD54,AD66,AD78,AD96)</f>
        <v>14.327444623901284</v>
      </c>
      <c r="AE12" s="304">
        <f t="shared" si="25"/>
        <v>12.759942456141189</v>
      </c>
      <c r="AF12" s="304">
        <f>SUM(AF24,AF36,AF54,AF66,AF78,AF96)</f>
        <v>7.2187483756374053</v>
      </c>
      <c r="AG12" s="306"/>
      <c r="AH12" s="304">
        <f t="shared" ref="AH12:AI12" si="26">SUM(AH24,AH36,AH54,AH66,AH78,AH96)</f>
        <v>8.0085840322158006</v>
      </c>
      <c r="AI12" s="304">
        <f t="shared" si="26"/>
        <v>5.2984320050962825</v>
      </c>
      <c r="AJ12" s="304">
        <f>SUM(AJ24,AJ36,AJ54,AJ66,AJ78,AJ96)</f>
        <v>1.579494837301314</v>
      </c>
      <c r="AK12" s="306"/>
      <c r="AL12" s="304">
        <f t="shared" ref="AL12:AM12" si="27">SUM(AL24,AL36,AL54,AL66,AL78,AL96)</f>
        <v>1.9430586282489668</v>
      </c>
      <c r="AM12" s="304">
        <f t="shared" si="27"/>
        <v>1.562871708055622</v>
      </c>
      <c r="AN12" s="304">
        <f>SUM(AN24,AN36,AN54,AN66,AN78,AN96)</f>
        <v>1.1118210322459745</v>
      </c>
    </row>
    <row r="13" spans="1:40" x14ac:dyDescent="0.2">
      <c r="A13" s="13" t="str">
        <f>name!E8</f>
        <v>Skilled trades occupations</v>
      </c>
      <c r="B13" s="304">
        <f t="shared" si="0"/>
        <v>53.130638333109701</v>
      </c>
      <c r="C13" s="304">
        <f t="shared" si="0"/>
        <v>55.737674962588081</v>
      </c>
      <c r="D13" s="304">
        <f t="shared" si="0"/>
        <v>55.753089186819018</v>
      </c>
      <c r="E13" s="304"/>
      <c r="F13" s="304">
        <f t="shared" si="1"/>
        <v>0.111456105353614</v>
      </c>
      <c r="G13" s="304">
        <f t="shared" si="1"/>
        <v>0.14098218657605815</v>
      </c>
      <c r="H13" s="304">
        <f t="shared" si="1"/>
        <v>0.18793902877346391</v>
      </c>
      <c r="I13" s="304"/>
      <c r="J13" s="304">
        <f t="shared" si="2"/>
        <v>1.37817224606875</v>
      </c>
      <c r="K13" s="304">
        <f t="shared" si="2"/>
        <v>1.7692786159516303</v>
      </c>
      <c r="L13" s="304">
        <f t="shared" si="2"/>
        <v>2.5981284192377636</v>
      </c>
      <c r="M13" s="304"/>
      <c r="N13" s="304">
        <f t="shared" si="3"/>
        <v>4.1493652751990933</v>
      </c>
      <c r="O13" s="304">
        <f t="shared" si="3"/>
        <v>4.8915512872418185</v>
      </c>
      <c r="P13" s="304">
        <f t="shared" si="3"/>
        <v>6.3406520420944226</v>
      </c>
      <c r="Q13" s="306"/>
      <c r="R13" s="304">
        <f t="shared" ref="R13:T13" si="28">SUM(R25,R37,R55,R67,R79,R97)</f>
        <v>1.7652145481941661</v>
      </c>
      <c r="S13" s="304">
        <f t="shared" si="28"/>
        <v>1.9697639613320397</v>
      </c>
      <c r="T13" s="304">
        <f t="shared" si="28"/>
        <v>2.503703061808344</v>
      </c>
      <c r="U13" s="306"/>
      <c r="V13" s="304">
        <f t="shared" ref="V13:X13" si="29">SUM(V25,V37,V55,V67,V79,V97)</f>
        <v>3.5218808548361662</v>
      </c>
      <c r="W13" s="304">
        <f t="shared" si="29"/>
        <v>3.7917449081806485</v>
      </c>
      <c r="X13" s="304">
        <f t="shared" si="29"/>
        <v>4.5932892509282182</v>
      </c>
      <c r="Y13" s="306"/>
      <c r="Z13" s="304">
        <f t="shared" ref="Z13:AB13" si="30">SUM(Z25,Z37,Z55,Z67,Z79,Z97)</f>
        <v>17.639950351100296</v>
      </c>
      <c r="AA13" s="304">
        <f t="shared" si="30"/>
        <v>17.762542911985772</v>
      </c>
      <c r="AB13" s="304">
        <f t="shared" si="30"/>
        <v>17.283007088877529</v>
      </c>
      <c r="AC13" s="306"/>
      <c r="AD13" s="304">
        <f t="shared" ref="AD13:AF13" si="31">SUM(AD25,AD37,AD55,AD67,AD79,AD97)</f>
        <v>13.654521230047575</v>
      </c>
      <c r="AE13" s="304">
        <f t="shared" si="31"/>
        <v>14.040563080487269</v>
      </c>
      <c r="AF13" s="304">
        <f t="shared" si="31"/>
        <v>13.205340411754337</v>
      </c>
      <c r="AG13" s="306"/>
      <c r="AH13" s="304">
        <f t="shared" ref="AH13:AJ13" si="32">SUM(AH25,AH37,AH55,AH67,AH79,AH97)</f>
        <v>7.8184512159866548</v>
      </c>
      <c r="AI13" s="304">
        <f t="shared" si="32"/>
        <v>8.4395106472232442</v>
      </c>
      <c r="AJ13" s="304">
        <f t="shared" si="32"/>
        <v>7.3469577732155757</v>
      </c>
      <c r="AK13" s="306"/>
      <c r="AL13" s="304">
        <f t="shared" ref="AL13:AN13" si="33">SUM(AL25,AL37,AL55,AL67,AL79,AL97)</f>
        <v>3.0916265063233839</v>
      </c>
      <c r="AM13" s="304">
        <f t="shared" si="33"/>
        <v>2.9317373636096007</v>
      </c>
      <c r="AN13" s="304">
        <f t="shared" si="33"/>
        <v>1.6940721101293528</v>
      </c>
    </row>
    <row r="14" spans="1:40" x14ac:dyDescent="0.2">
      <c r="A14" s="13" t="str">
        <f>name!E9</f>
        <v>Caring, leisure and other service occupations</v>
      </c>
      <c r="B14" s="304">
        <f t="shared" si="0"/>
        <v>65.062987869591552</v>
      </c>
      <c r="C14" s="304">
        <f t="shared" si="0"/>
        <v>66.015872360150254</v>
      </c>
      <c r="D14" s="304">
        <f t="shared" si="0"/>
        <v>69.253162537067496</v>
      </c>
      <c r="E14" s="304"/>
      <c r="F14" s="304">
        <f t="shared" si="1"/>
        <v>7.9461787869268982E-2</v>
      </c>
      <c r="G14" s="304">
        <f t="shared" si="1"/>
        <v>0.10016936617773153</v>
      </c>
      <c r="H14" s="304">
        <f t="shared" si="1"/>
        <v>0.13756379487781595</v>
      </c>
      <c r="I14" s="304"/>
      <c r="J14" s="304">
        <f t="shared" si="2"/>
        <v>2.9918678856171415</v>
      </c>
      <c r="K14" s="304">
        <f t="shared" si="2"/>
        <v>3.8353722097121787</v>
      </c>
      <c r="L14" s="304">
        <f t="shared" si="2"/>
        <v>5.0967766612023384</v>
      </c>
      <c r="M14" s="304"/>
      <c r="N14" s="304">
        <f t="shared" si="3"/>
        <v>8.7194386406760689</v>
      </c>
      <c r="O14" s="304">
        <f t="shared" si="3"/>
        <v>10.10742380174271</v>
      </c>
      <c r="P14" s="304">
        <f t="shared" si="3"/>
        <v>12.259194667176338</v>
      </c>
      <c r="Q14" s="306"/>
      <c r="R14" s="304">
        <f>SUM(R26,R38,R56,R68,R80,R98)</f>
        <v>6.4661772649532026</v>
      </c>
      <c r="S14" s="304">
        <f t="shared" ref="S14:T14" si="34">SUM(S26,S38,S56,S68,S80,S98)</f>
        <v>6.5295110215656615</v>
      </c>
      <c r="T14" s="304">
        <f t="shared" si="34"/>
        <v>7.1174211065135475</v>
      </c>
      <c r="U14" s="306"/>
      <c r="V14" s="304">
        <f t="shared" ref="V14:X14" si="35">SUM(V26,V38,V56,V68,V80,V98)</f>
        <v>4.7100539063397084</v>
      </c>
      <c r="W14" s="304">
        <f t="shared" si="35"/>
        <v>4.8977327555419912</v>
      </c>
      <c r="X14" s="304">
        <f t="shared" si="35"/>
        <v>5.7424401231937647</v>
      </c>
      <c r="Y14" s="306"/>
      <c r="Z14" s="304">
        <f t="shared" ref="Z14:AB14" si="36">SUM(Z26,Z38,Z56,Z68,Z80,Z98)</f>
        <v>21.843356553441996</v>
      </c>
      <c r="AA14" s="304">
        <f t="shared" si="36"/>
        <v>21.861453407831021</v>
      </c>
      <c r="AB14" s="304">
        <f t="shared" si="36"/>
        <v>23.628304326387447</v>
      </c>
      <c r="AC14" s="306"/>
      <c r="AD14" s="304">
        <f t="shared" ref="AD14:AF14" si="37">SUM(AD26,AD38,AD56,AD68,AD80,AD98)</f>
        <v>14.826227518935678</v>
      </c>
      <c r="AE14" s="304">
        <f t="shared" si="37"/>
        <v>13.906328416095292</v>
      </c>
      <c r="AF14" s="304">
        <f t="shared" si="37"/>
        <v>11.359720362153954</v>
      </c>
      <c r="AG14" s="306"/>
      <c r="AH14" s="304">
        <f t="shared" ref="AH14:AJ14" si="38">SUM(AH26,AH38,AH56,AH68,AH80,AH98)</f>
        <v>4.2967921394580566</v>
      </c>
      <c r="AI14" s="304">
        <f t="shared" si="38"/>
        <v>3.7680335143414641</v>
      </c>
      <c r="AJ14" s="304">
        <f t="shared" si="38"/>
        <v>2.8837250451640726</v>
      </c>
      <c r="AK14" s="306"/>
      <c r="AL14" s="304">
        <f t="shared" ref="AL14:AN14" si="39">SUM(AL26,AL38,AL56,AL68,AL80,AL98)</f>
        <v>1.1296121723004298</v>
      </c>
      <c r="AM14" s="304">
        <f t="shared" si="39"/>
        <v>1.0098478671422011</v>
      </c>
      <c r="AN14" s="304">
        <f t="shared" si="39"/>
        <v>1.0280164503982145</v>
      </c>
    </row>
    <row r="15" spans="1:40" x14ac:dyDescent="0.2">
      <c r="A15" s="13" t="str">
        <f>name!E10</f>
        <v>Sales and customer service occupations</v>
      </c>
      <c r="B15" s="304">
        <f t="shared" si="0"/>
        <v>47.414019707104288</v>
      </c>
      <c r="C15" s="304">
        <f t="shared" si="0"/>
        <v>48.378475274678578</v>
      </c>
      <c r="D15" s="304">
        <f t="shared" si="0"/>
        <v>48.600548894803282</v>
      </c>
      <c r="E15" s="304"/>
      <c r="F15" s="304">
        <f t="shared" si="1"/>
        <v>0.16571350688059008</v>
      </c>
      <c r="G15" s="304">
        <f t="shared" si="1"/>
        <v>0.19931278496453037</v>
      </c>
      <c r="H15" s="304">
        <f t="shared" si="1"/>
        <v>0.25900287338504202</v>
      </c>
      <c r="I15" s="304"/>
      <c r="J15" s="304">
        <f t="shared" si="2"/>
        <v>2.2264753480121322</v>
      </c>
      <c r="K15" s="304">
        <f t="shared" si="2"/>
        <v>2.7320721053861998</v>
      </c>
      <c r="L15" s="304">
        <f t="shared" si="2"/>
        <v>3.8169309490044125</v>
      </c>
      <c r="M15" s="304"/>
      <c r="N15" s="304">
        <f t="shared" si="3"/>
        <v>7.6312990238857994</v>
      </c>
      <c r="O15" s="304">
        <f t="shared" si="3"/>
        <v>8.5739489044913668</v>
      </c>
      <c r="P15" s="304">
        <f t="shared" si="3"/>
        <v>10.842729971088245</v>
      </c>
      <c r="Q15" s="306"/>
      <c r="R15" s="304">
        <f t="shared" ref="R15:T15" si="40">SUM(R27,R39,R57,R69,R81,R99)</f>
        <v>2.3936547395337868</v>
      </c>
      <c r="S15" s="304">
        <f t="shared" si="40"/>
        <v>2.5840245424930535</v>
      </c>
      <c r="T15" s="304">
        <f t="shared" si="40"/>
        <v>3.1214102922351605</v>
      </c>
      <c r="U15" s="306"/>
      <c r="V15" s="304">
        <f t="shared" ref="V15:X15" si="41">SUM(V27,V39,V57,V69,V81,V99)</f>
        <v>2.1422714469810242</v>
      </c>
      <c r="W15" s="304">
        <f t="shared" si="41"/>
        <v>2.2509189726570913</v>
      </c>
      <c r="X15" s="304">
        <f t="shared" si="41"/>
        <v>2.6425667340088776</v>
      </c>
      <c r="Y15" s="306"/>
      <c r="Z15" s="304">
        <f t="shared" ref="Z15:AB15" si="42">SUM(Z27,Z39,Z57,Z69,Z81,Z99)</f>
        <v>12.875977283092386</v>
      </c>
      <c r="AA15" s="304">
        <f t="shared" si="42"/>
        <v>12.914157320751258</v>
      </c>
      <c r="AB15" s="304">
        <f t="shared" si="42"/>
        <v>13.42306981390222</v>
      </c>
      <c r="AC15" s="306"/>
      <c r="AD15" s="304">
        <f t="shared" ref="AD15:AF15" si="43">SUM(AD27,AD39,AD57,AD69,AD81,AD99)</f>
        <v>11.030510110462235</v>
      </c>
      <c r="AE15" s="304">
        <f t="shared" si="43"/>
        <v>10.818576193079373</v>
      </c>
      <c r="AF15" s="304">
        <f t="shared" si="43"/>
        <v>9.1641555677949889</v>
      </c>
      <c r="AG15" s="306"/>
      <c r="AH15" s="304">
        <f t="shared" ref="AH15:AJ15" si="44">SUM(AH27,AH39,AH57,AH69,AH81,AH99)</f>
        <v>6.5808525556144293</v>
      </c>
      <c r="AI15" s="304">
        <f t="shared" si="44"/>
        <v>5.9465994408700116</v>
      </c>
      <c r="AJ15" s="304">
        <f t="shared" si="44"/>
        <v>3.0559765690711274</v>
      </c>
      <c r="AK15" s="306"/>
      <c r="AL15" s="304">
        <f t="shared" ref="AL15:AN15" si="45">SUM(AL27,AL39,AL57,AL69,AL81,AL99)</f>
        <v>2.3672656926419058</v>
      </c>
      <c r="AM15" s="304">
        <f t="shared" si="45"/>
        <v>2.3588650099856996</v>
      </c>
      <c r="AN15" s="304">
        <f t="shared" si="45"/>
        <v>2.2747061243132158</v>
      </c>
    </row>
    <row r="16" spans="1:40" x14ac:dyDescent="0.2">
      <c r="A16" s="13" t="str">
        <f>name!E11</f>
        <v>Process, plant and machine operatives</v>
      </c>
      <c r="B16" s="304">
        <f t="shared" si="0"/>
        <v>24.896142231706133</v>
      </c>
      <c r="C16" s="304">
        <f t="shared" si="0"/>
        <v>25.935374076329939</v>
      </c>
      <c r="D16" s="304">
        <f t="shared" si="0"/>
        <v>25.329675496178023</v>
      </c>
      <c r="E16" s="304"/>
      <c r="F16" s="304">
        <f t="shared" si="1"/>
        <v>7.9668118208553199E-2</v>
      </c>
      <c r="G16" s="304">
        <f t="shared" si="1"/>
        <v>0.10055252448998073</v>
      </c>
      <c r="H16" s="304">
        <f t="shared" si="1"/>
        <v>0.13999915354530049</v>
      </c>
      <c r="I16" s="304"/>
      <c r="J16" s="304">
        <f t="shared" si="2"/>
        <v>0.61497177178472517</v>
      </c>
      <c r="K16" s="304">
        <f t="shared" si="2"/>
        <v>0.74266275269334725</v>
      </c>
      <c r="L16" s="304">
        <f t="shared" si="2"/>
        <v>1.0523621810500607</v>
      </c>
      <c r="M16" s="304"/>
      <c r="N16" s="304">
        <f t="shared" si="3"/>
        <v>1.4508170162061176</v>
      </c>
      <c r="O16" s="304">
        <f t="shared" si="3"/>
        <v>1.7313619098221968</v>
      </c>
      <c r="P16" s="304">
        <f t="shared" si="3"/>
        <v>2.404039055247007</v>
      </c>
      <c r="Q16" s="306"/>
      <c r="R16" s="304">
        <f t="shared" ref="R16:T16" si="46">SUM(R28,R40,R58,R70,R82,R100)</f>
        <v>0.65875736025431231</v>
      </c>
      <c r="S16" s="304">
        <f t="shared" si="46"/>
        <v>0.79199990738022896</v>
      </c>
      <c r="T16" s="304">
        <f t="shared" si="46"/>
        <v>1.0632941078234996</v>
      </c>
      <c r="U16" s="306"/>
      <c r="V16" s="304">
        <f t="shared" ref="V16:X16" si="47">SUM(V28,V40,V58,V70,V82,V100)</f>
        <v>1.2288629829990982</v>
      </c>
      <c r="W16" s="304">
        <f t="shared" si="47"/>
        <v>1.3486020661073441</v>
      </c>
      <c r="X16" s="304">
        <f t="shared" si="47"/>
        <v>1.6201974072322081</v>
      </c>
      <c r="Y16" s="306"/>
      <c r="Z16" s="304">
        <f t="shared" ref="Z16:AB16" si="48">SUM(Z28,Z40,Z58,Z70,Z82,Z100)</f>
        <v>5.9026458925908845</v>
      </c>
      <c r="AA16" s="304">
        <f t="shared" si="48"/>
        <v>6.4033680288874102</v>
      </c>
      <c r="AB16" s="304">
        <f t="shared" si="48"/>
        <v>7.1133829673434494</v>
      </c>
      <c r="AC16" s="306"/>
      <c r="AD16" s="304">
        <f t="shared" ref="AD16:AF16" si="49">SUM(AD28,AD40,AD58,AD70,AD82,AD100)</f>
        <v>7.1486903322482407</v>
      </c>
      <c r="AE16" s="304">
        <f t="shared" si="49"/>
        <v>7.5469994805012099</v>
      </c>
      <c r="AF16" s="304">
        <f t="shared" si="49"/>
        <v>7.060166842685307</v>
      </c>
      <c r="AG16" s="306"/>
      <c r="AH16" s="304">
        <f t="shared" ref="AH16:AJ16" si="50">SUM(AH28,AH40,AH58,AH70,AH82,AH100)</f>
        <v>5.4682176745242312</v>
      </c>
      <c r="AI16" s="304">
        <f t="shared" si="50"/>
        <v>5.1724196153387867</v>
      </c>
      <c r="AJ16" s="304">
        <f t="shared" si="50"/>
        <v>3.3441415101463488</v>
      </c>
      <c r="AK16" s="306"/>
      <c r="AL16" s="304">
        <f t="shared" ref="AL16:AN16" si="51">SUM(AL28,AL40,AL58,AL70,AL82,AL100)</f>
        <v>2.3435110828899699</v>
      </c>
      <c r="AM16" s="304">
        <f t="shared" si="51"/>
        <v>2.0974077911094366</v>
      </c>
      <c r="AN16" s="304">
        <f t="shared" si="51"/>
        <v>1.5320922711048439</v>
      </c>
    </row>
    <row r="17" spans="1:40" x14ac:dyDescent="0.2">
      <c r="A17" s="13" t="str">
        <f>name!E12</f>
        <v>Elementary occupations</v>
      </c>
      <c r="B17" s="304">
        <f t="shared" si="0"/>
        <v>63.621563716503999</v>
      </c>
      <c r="C17" s="304">
        <f t="shared" si="0"/>
        <v>63.646651277636678</v>
      </c>
      <c r="D17" s="304">
        <f t="shared" si="0"/>
        <v>61.445174251948885</v>
      </c>
      <c r="E17" s="304"/>
      <c r="F17" s="304">
        <f t="shared" si="1"/>
        <v>4.8636402072157192E-2</v>
      </c>
      <c r="G17" s="304">
        <f t="shared" si="1"/>
        <v>5.2367839113460248E-2</v>
      </c>
      <c r="H17" s="304">
        <f t="shared" si="1"/>
        <v>6.5742971245443177E-2</v>
      </c>
      <c r="I17" s="304"/>
      <c r="J17" s="304">
        <f t="shared" si="2"/>
        <v>1.7569950024983756</v>
      </c>
      <c r="K17" s="304">
        <f t="shared" si="2"/>
        <v>2.0983812288359394</v>
      </c>
      <c r="L17" s="304">
        <f t="shared" si="2"/>
        <v>2.8902566443151647</v>
      </c>
      <c r="M17" s="304"/>
      <c r="N17" s="304">
        <f t="shared" si="3"/>
        <v>5.5015086664658019</v>
      </c>
      <c r="O17" s="304">
        <f t="shared" si="3"/>
        <v>6.280251903388093</v>
      </c>
      <c r="P17" s="304">
        <f t="shared" si="3"/>
        <v>8.0729710785865905</v>
      </c>
      <c r="Q17" s="306"/>
      <c r="R17" s="304">
        <f t="shared" ref="R17:T17" si="52">SUM(R29,R41,R59,R71,R83,R101)</f>
        <v>2.8876714834721424</v>
      </c>
      <c r="S17" s="304">
        <f t="shared" si="52"/>
        <v>3.2438024318501215</v>
      </c>
      <c r="T17" s="304">
        <f t="shared" si="52"/>
        <v>4.1868098775953655</v>
      </c>
      <c r="U17" s="306"/>
      <c r="V17" s="304">
        <f t="shared" ref="V17:X17" si="53">SUM(V29,V41,V59,V71,V83,V101)</f>
        <v>2.6668183079238554</v>
      </c>
      <c r="W17" s="304">
        <f t="shared" si="53"/>
        <v>3.0436639657942495</v>
      </c>
      <c r="X17" s="304">
        <f t="shared" si="53"/>
        <v>3.9434056998005804</v>
      </c>
      <c r="Y17" s="306"/>
      <c r="Z17" s="304">
        <f t="shared" ref="Z17:AB17" si="54">SUM(Z29,Z41,Z59,Z71,Z83,Z101)</f>
        <v>12.353625094988129</v>
      </c>
      <c r="AA17" s="304">
        <f t="shared" si="54"/>
        <v>11.458870824259044</v>
      </c>
      <c r="AB17" s="304">
        <f t="shared" si="54"/>
        <v>11.381960124944984</v>
      </c>
      <c r="AC17" s="306"/>
      <c r="AD17" s="304">
        <f t="shared" ref="AD17:AF17" si="55">SUM(AD29,AD41,AD59,AD71,AD83,AD101)</f>
        <v>17.662514726119749</v>
      </c>
      <c r="AE17" s="304">
        <f t="shared" si="55"/>
        <v>17.690689376762926</v>
      </c>
      <c r="AF17" s="304">
        <f t="shared" si="55"/>
        <v>15.893119004802983</v>
      </c>
      <c r="AG17" s="306"/>
      <c r="AH17" s="304">
        <f t="shared" ref="AH17:AJ17" si="56">SUM(AH29,AH41,AH59,AH71,AH83,AH101)</f>
        <v>14.957562313637462</v>
      </c>
      <c r="AI17" s="304">
        <f t="shared" si="56"/>
        <v>14.994759788954855</v>
      </c>
      <c r="AJ17" s="304">
        <f t="shared" si="56"/>
        <v>10.894951473125923</v>
      </c>
      <c r="AK17" s="306"/>
      <c r="AL17" s="304">
        <f t="shared" ref="AL17:AN17" si="57">SUM(AL29,AL41,AL59,AL71,AL83,AL101)</f>
        <v>5.7862317193263255</v>
      </c>
      <c r="AM17" s="304">
        <f t="shared" si="57"/>
        <v>4.7838639186779988</v>
      </c>
      <c r="AN17" s="304">
        <f t="shared" si="57"/>
        <v>4.1159573775318501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11.855999999999982</v>
      </c>
      <c r="C20" s="305">
        <f>SUM(C21:C29)</f>
        <v>12.000000000000007</v>
      </c>
      <c r="D20" s="305">
        <f>SUM(D21:D29)</f>
        <v>12.406999999999995</v>
      </c>
      <c r="E20" s="304"/>
      <c r="F20" s="305">
        <f>SUM(F21:F29)</f>
        <v>0.20028289803644711</v>
      </c>
      <c r="G20" s="305">
        <f>SUM(G21:G29)</f>
        <v>0.23198858105474332</v>
      </c>
      <c r="H20" s="305">
        <f>SUM(H21:H29)</f>
        <v>0.30915616768145787</v>
      </c>
      <c r="I20" s="304"/>
      <c r="J20" s="305">
        <f>SUM(J21:J29)</f>
        <v>1.1248854389334133</v>
      </c>
      <c r="K20" s="305">
        <f>SUM(K21:K29)</f>
        <v>1.2453682267131205</v>
      </c>
      <c r="L20" s="305">
        <f>SUM(L21:L29)</f>
        <v>1.5991193552803149</v>
      </c>
      <c r="M20" s="304"/>
      <c r="N20" s="305">
        <f>SUM(N21:N29)</f>
        <v>2.4427135427925313</v>
      </c>
      <c r="O20" s="305">
        <f>SUM(O21:O29)</f>
        <v>2.508407718797601</v>
      </c>
      <c r="P20" s="305">
        <f>SUM(P21:P29)</f>
        <v>2.8678368013503297</v>
      </c>
      <c r="Q20" s="306"/>
      <c r="R20" s="305">
        <f>SUM(R21:R29)</f>
        <v>0.45096115203452192</v>
      </c>
      <c r="S20" s="305">
        <f>SUM(S21:S29)</f>
        <v>0.46873145166335467</v>
      </c>
      <c r="T20" s="305">
        <f>SUM(T21:T29)</f>
        <v>0.55181357519110641</v>
      </c>
      <c r="U20" s="306"/>
      <c r="V20" s="305">
        <f>SUM(V21:V29)</f>
        <v>1.1294517336781191</v>
      </c>
      <c r="W20" s="305">
        <f>SUM(W21:W29)</f>
        <v>1.1439489502185352</v>
      </c>
      <c r="X20" s="305">
        <f>SUM(X21:X29)</f>
        <v>1.2905702191986936</v>
      </c>
      <c r="Y20" s="306"/>
      <c r="Z20" s="305">
        <f>SUM(Z21:Z29)</f>
        <v>2.372576615823057</v>
      </c>
      <c r="AA20" s="305">
        <f>SUM(AA21:AA29)</f>
        <v>2.2758424538485018</v>
      </c>
      <c r="AB20" s="305">
        <f>SUM(AB21:AB29)</f>
        <v>2.2594430191792019</v>
      </c>
      <c r="AC20" s="306"/>
      <c r="AD20" s="305">
        <f>SUM(AD21:AD29)</f>
        <v>2.0236782463052418</v>
      </c>
      <c r="AE20" s="305">
        <f>SUM(AE21:AE29)</f>
        <v>1.9512122170599013</v>
      </c>
      <c r="AF20" s="305">
        <f>SUM(AF21:AF29)</f>
        <v>1.7025666399877932</v>
      </c>
      <c r="AG20" s="306"/>
      <c r="AH20" s="305">
        <f>SUM(AH21:AH29)</f>
        <v>1.4233150969460748</v>
      </c>
      <c r="AI20" s="305">
        <f>SUM(AI21:AI29)</f>
        <v>1.3278810649588288</v>
      </c>
      <c r="AJ20" s="305">
        <f>SUM(AJ21:AJ29)</f>
        <v>0.96918233196885817</v>
      </c>
      <c r="AK20" s="306"/>
      <c r="AL20" s="305">
        <f>SUM(AL21:AL29)</f>
        <v>0.68813527545057673</v>
      </c>
      <c r="AM20" s="305">
        <f>SUM(AM21:AM29)</f>
        <v>0.84661933568542003</v>
      </c>
      <c r="AN20" s="305">
        <f>SUM(AN21:AN29)</f>
        <v>0.85731189016223897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1.579205246807603</v>
      </c>
      <c r="C21" s="304">
        <f t="shared" ref="C21:D21" si="59">SUM(G21,K21,O21,S21,W21,AA21,AE21,AI21,AM21)</f>
        <v>1.5116066183145209</v>
      </c>
      <c r="D21" s="304">
        <f t="shared" si="59"/>
        <v>1.6023230531232626</v>
      </c>
      <c r="E21" s="304"/>
      <c r="F21" s="304">
        <v>4.4339297318701738E-2</v>
      </c>
      <c r="G21" s="304">
        <v>4.6121729172927971E-2</v>
      </c>
      <c r="H21" s="304">
        <v>5.5294321791959311E-2</v>
      </c>
      <c r="I21" s="304"/>
      <c r="J21" s="304">
        <v>0.32920521153724619</v>
      </c>
      <c r="K21" s="304">
        <v>0.31609348141090626</v>
      </c>
      <c r="L21" s="304">
        <v>0.35473943308027228</v>
      </c>
      <c r="M21" s="304"/>
      <c r="N21" s="304">
        <v>0.41005265861090179</v>
      </c>
      <c r="O21" s="304">
        <v>0.37504444302456907</v>
      </c>
      <c r="P21" s="304">
        <v>0.40687288607007432</v>
      </c>
      <c r="Q21" s="306"/>
      <c r="R21" s="304">
        <v>6.1941880661868981E-2</v>
      </c>
      <c r="S21" s="304">
        <v>5.7251732870427764E-2</v>
      </c>
      <c r="T21" s="304">
        <v>6.0368020937984983E-2</v>
      </c>
      <c r="U21" s="306"/>
      <c r="V21" s="304">
        <v>0.12057149990687933</v>
      </c>
      <c r="W21" s="304">
        <v>0.1000239617103339</v>
      </c>
      <c r="X21" s="304">
        <v>9.8763321325224585E-2</v>
      </c>
      <c r="Y21" s="306"/>
      <c r="Z21" s="304">
        <v>0.21682536709638689</v>
      </c>
      <c r="AA21" s="304">
        <v>0.21169915718800805</v>
      </c>
      <c r="AB21" s="304">
        <v>0.24921138028941028</v>
      </c>
      <c r="AC21" s="306"/>
      <c r="AD21" s="304">
        <v>0.19557317466338123</v>
      </c>
      <c r="AE21" s="304">
        <v>0.18725989571322918</v>
      </c>
      <c r="AF21" s="304">
        <v>0.16025857457147349</v>
      </c>
      <c r="AG21" s="306"/>
      <c r="AH21" s="304">
        <v>0.12791573975365705</v>
      </c>
      <c r="AI21" s="304">
        <v>0.11764513642244954</v>
      </c>
      <c r="AJ21" s="304">
        <v>8.3025325882922094E-2</v>
      </c>
      <c r="AK21" s="306"/>
      <c r="AL21" s="304">
        <v>7.2780417258579658E-2</v>
      </c>
      <c r="AM21" s="304">
        <v>0.10046708080166912</v>
      </c>
      <c r="AN21" s="304">
        <v>0.13378978917394124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2.1011149982371724</v>
      </c>
      <c r="C22" s="304">
        <f t="shared" ref="C22:C29" si="61">SUM(G22,K22,O22,S22,W22,AA22,AE22,AI22,AM22)</f>
        <v>2.353090171259308</v>
      </c>
      <c r="D22" s="304">
        <f t="shared" ref="D22:D29" si="62">SUM(H22,L22,P22,T22,X22,AB22,AF22,AJ22,AN22)</f>
        <v>2.6572554867257354</v>
      </c>
      <c r="E22" s="304"/>
      <c r="F22" s="304">
        <v>9.9133387035505213E-2</v>
      </c>
      <c r="G22" s="304">
        <v>0.12459839252031003</v>
      </c>
      <c r="H22" s="304">
        <v>0.17066617050290975</v>
      </c>
      <c r="I22" s="304"/>
      <c r="J22" s="304">
        <v>0.44142579761674527</v>
      </c>
      <c r="K22" s="304">
        <v>0.54531625794383121</v>
      </c>
      <c r="L22" s="304">
        <v>0.72231171931679383</v>
      </c>
      <c r="M22" s="304"/>
      <c r="N22" s="304">
        <v>0.6959184096698483</v>
      </c>
      <c r="O22" s="304">
        <v>0.75161133630487498</v>
      </c>
      <c r="P22" s="304">
        <v>0.80592305244656404</v>
      </c>
      <c r="Q22" s="306"/>
      <c r="R22" s="304">
        <v>7.1042461009483471E-2</v>
      </c>
      <c r="S22" s="304">
        <v>7.8727482781192265E-2</v>
      </c>
      <c r="T22" s="304">
        <v>8.8041605048509872E-2</v>
      </c>
      <c r="U22" s="306"/>
      <c r="V22" s="304">
        <v>0.28357520886055476</v>
      </c>
      <c r="W22" s="304">
        <v>0.29839539106771684</v>
      </c>
      <c r="X22" s="304">
        <v>0.30868643151726666</v>
      </c>
      <c r="Y22" s="306"/>
      <c r="Z22" s="304">
        <v>0.22583906824747804</v>
      </c>
      <c r="AA22" s="304">
        <v>0.22949045736864884</v>
      </c>
      <c r="AB22" s="304">
        <v>0.20426739620755188</v>
      </c>
      <c r="AC22" s="306"/>
      <c r="AD22" s="304">
        <v>0.13673622858125623</v>
      </c>
      <c r="AE22" s="304">
        <v>0.13400492846775292</v>
      </c>
      <c r="AF22" s="304">
        <v>0.14764780824179732</v>
      </c>
      <c r="AG22" s="306"/>
      <c r="AH22" s="304">
        <v>0.10042025385514121</v>
      </c>
      <c r="AI22" s="304">
        <v>0.11231403201211385</v>
      </c>
      <c r="AJ22" s="304">
        <v>9.0487680282974228E-2</v>
      </c>
      <c r="AK22" s="306"/>
      <c r="AL22" s="304">
        <v>4.702418336115987E-2</v>
      </c>
      <c r="AM22" s="304">
        <v>7.8631892792866795E-2</v>
      </c>
      <c r="AN22" s="304">
        <v>0.11922362316136788</v>
      </c>
    </row>
    <row r="23" spans="1:40" x14ac:dyDescent="0.2">
      <c r="A23" s="13" t="str">
        <f t="shared" si="58"/>
        <v>Associate professional occupations</v>
      </c>
      <c r="B23" s="304">
        <f t="shared" si="60"/>
        <v>1.4747530276802905</v>
      </c>
      <c r="C23" s="304">
        <f t="shared" si="61"/>
        <v>1.4155644445169544</v>
      </c>
      <c r="D23" s="304">
        <f t="shared" si="62"/>
        <v>1.504234139787715</v>
      </c>
      <c r="E23" s="304"/>
      <c r="F23" s="304">
        <v>2.7113163453104421E-2</v>
      </c>
      <c r="G23" s="304">
        <v>2.8062178931992404E-2</v>
      </c>
      <c r="H23" s="304">
        <v>3.7894468421712207E-2</v>
      </c>
      <c r="I23" s="304"/>
      <c r="J23" s="304">
        <v>0.16093728270533178</v>
      </c>
      <c r="K23" s="304">
        <v>0.16837045861900371</v>
      </c>
      <c r="L23" s="304">
        <v>0.18731467555820835</v>
      </c>
      <c r="M23" s="304"/>
      <c r="N23" s="304">
        <v>0.41672226802585455</v>
      </c>
      <c r="O23" s="304">
        <v>0.3926951259822738</v>
      </c>
      <c r="P23" s="304">
        <v>0.41670942968640257</v>
      </c>
      <c r="Q23" s="306"/>
      <c r="R23" s="304">
        <v>3.9170618365617624E-2</v>
      </c>
      <c r="S23" s="304">
        <v>3.7680517700701452E-2</v>
      </c>
      <c r="T23" s="304">
        <v>4.3462187346465633E-2</v>
      </c>
      <c r="U23" s="306"/>
      <c r="V23" s="304">
        <v>0.20175246599546323</v>
      </c>
      <c r="W23" s="304">
        <v>0.20198479996474963</v>
      </c>
      <c r="X23" s="304">
        <v>0.23998732634227724</v>
      </c>
      <c r="Y23" s="306"/>
      <c r="Z23" s="304">
        <v>0.33381770758779156</v>
      </c>
      <c r="AA23" s="304">
        <v>0.29466813184269258</v>
      </c>
      <c r="AB23" s="304">
        <v>0.29955576622241142</v>
      </c>
      <c r="AC23" s="306"/>
      <c r="AD23" s="304">
        <v>0.13006658580357369</v>
      </c>
      <c r="AE23" s="304">
        <v>0.10166937528659335</v>
      </c>
      <c r="AF23" s="304">
        <v>7.2334131238799698E-2</v>
      </c>
      <c r="AG23" s="306"/>
      <c r="AH23" s="304">
        <v>0.11541560946089378</v>
      </c>
      <c r="AI23" s="304">
        <v>0.11874589670247522</v>
      </c>
      <c r="AJ23" s="304">
        <v>9.4422675394517749E-2</v>
      </c>
      <c r="AK23" s="306"/>
      <c r="AL23" s="304">
        <v>4.9757326282659935E-2</v>
      </c>
      <c r="AM23" s="304">
        <v>7.168795948647215E-2</v>
      </c>
      <c r="AN23" s="304">
        <v>0.11255347957691998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0.85131481663305331</v>
      </c>
      <c r="C24" s="304">
        <f t="shared" si="61"/>
        <v>0.78362896335418752</v>
      </c>
      <c r="D24" s="304">
        <f t="shared" si="62"/>
        <v>0.7195909361059758</v>
      </c>
      <c r="E24" s="304"/>
      <c r="F24" s="304">
        <v>3.855474445853436E-3</v>
      </c>
      <c r="G24" s="304">
        <v>4.3383004736832756E-3</v>
      </c>
      <c r="H24" s="304">
        <v>1.0270579741589793E-2</v>
      </c>
      <c r="I24" s="304"/>
      <c r="J24" s="304">
        <v>5.4264800922271469E-2</v>
      </c>
      <c r="K24" s="304">
        <v>6.4329616659836442E-2</v>
      </c>
      <c r="L24" s="304">
        <v>0.14139977853892893</v>
      </c>
      <c r="M24" s="304"/>
      <c r="N24" s="304">
        <v>0.16307553735785071</v>
      </c>
      <c r="O24" s="304">
        <v>0.16381260185817956</v>
      </c>
      <c r="P24" s="304">
        <v>0.17076319995831149</v>
      </c>
      <c r="Q24" s="306"/>
      <c r="R24" s="304">
        <v>2.7624743676798888E-2</v>
      </c>
      <c r="S24" s="304">
        <v>2.5464635713521901E-2</v>
      </c>
      <c r="T24" s="304">
        <v>2.6957975096888079E-2</v>
      </c>
      <c r="U24" s="306"/>
      <c r="V24" s="304">
        <v>8.6426297325637072E-2</v>
      </c>
      <c r="W24" s="304">
        <v>8.3663610508555197E-2</v>
      </c>
      <c r="X24" s="304">
        <v>8.471584063198366E-2</v>
      </c>
      <c r="Y24" s="306"/>
      <c r="Z24" s="304">
        <v>0.20057949319012394</v>
      </c>
      <c r="AA24" s="304">
        <v>0.16319231989551378</v>
      </c>
      <c r="AB24" s="304">
        <v>0.10225689211914604</v>
      </c>
      <c r="AC24" s="306"/>
      <c r="AD24" s="304">
        <v>0.16088966623708587</v>
      </c>
      <c r="AE24" s="304">
        <v>0.13595423922026004</v>
      </c>
      <c r="AF24" s="304">
        <v>8.9046557828516573E-2</v>
      </c>
      <c r="AG24" s="306"/>
      <c r="AH24" s="304">
        <v>0.10277926279352398</v>
      </c>
      <c r="AI24" s="304">
        <v>8.2896128387542636E-2</v>
      </c>
      <c r="AJ24" s="304">
        <v>4.3530611863151464E-2</v>
      </c>
      <c r="AK24" s="306"/>
      <c r="AL24" s="304">
        <v>5.1819540683907955E-2</v>
      </c>
      <c r="AM24" s="304">
        <v>5.9977510637094646E-2</v>
      </c>
      <c r="AN24" s="304">
        <v>5.0649500327459789E-2</v>
      </c>
    </row>
    <row r="25" spans="1:40" x14ac:dyDescent="0.2">
      <c r="A25" s="13" t="str">
        <f t="shared" si="58"/>
        <v>Skilled trades occupations</v>
      </c>
      <c r="B25" s="304">
        <f t="shared" si="60"/>
        <v>2.7385580201770678</v>
      </c>
      <c r="C25" s="304">
        <f t="shared" si="61"/>
        <v>2.6789800635316485</v>
      </c>
      <c r="D25" s="304">
        <f t="shared" si="62"/>
        <v>2.6498279585031037</v>
      </c>
      <c r="E25" s="304"/>
      <c r="F25" s="304">
        <v>1.8088785973160795E-2</v>
      </c>
      <c r="G25" s="304">
        <v>2.05710672111756E-2</v>
      </c>
      <c r="H25" s="304">
        <v>2.4849590183110264E-2</v>
      </c>
      <c r="I25" s="304"/>
      <c r="J25" s="304">
        <v>6.7856765330763083E-2</v>
      </c>
      <c r="K25" s="304">
        <v>7.3195069876764246E-2</v>
      </c>
      <c r="L25" s="304">
        <v>0.1042301183832653</v>
      </c>
      <c r="M25" s="304"/>
      <c r="N25" s="304">
        <v>0.4684847807438865</v>
      </c>
      <c r="O25" s="304">
        <v>0.52665899284529505</v>
      </c>
      <c r="P25" s="304">
        <v>0.7124559037821282</v>
      </c>
      <c r="Q25" s="306"/>
      <c r="R25" s="304">
        <v>0.1106791961497556</v>
      </c>
      <c r="S25" s="304">
        <v>0.10775005677352992</v>
      </c>
      <c r="T25" s="304">
        <v>0.12681850208631695</v>
      </c>
      <c r="U25" s="306"/>
      <c r="V25" s="304">
        <v>0.27964182229385759</v>
      </c>
      <c r="W25" s="304">
        <v>0.28233807272705869</v>
      </c>
      <c r="X25" s="304">
        <v>0.35497982614599138</v>
      </c>
      <c r="Y25" s="306"/>
      <c r="Z25" s="304">
        <v>0.66532950482842124</v>
      </c>
      <c r="AA25" s="304">
        <v>0.5721344415917704</v>
      </c>
      <c r="AB25" s="304">
        <v>0.47494365763949264</v>
      </c>
      <c r="AC25" s="306"/>
      <c r="AD25" s="304">
        <v>0.5993949831957136</v>
      </c>
      <c r="AE25" s="304">
        <v>0.5817732809575914</v>
      </c>
      <c r="AF25" s="304">
        <v>0.52837709369524499</v>
      </c>
      <c r="AG25" s="306"/>
      <c r="AH25" s="304">
        <v>0.35732216139982909</v>
      </c>
      <c r="AI25" s="304">
        <v>0.33610285180809679</v>
      </c>
      <c r="AJ25" s="304">
        <v>0.2562785190317271</v>
      </c>
      <c r="AK25" s="306"/>
      <c r="AL25" s="304">
        <v>0.17176002026168066</v>
      </c>
      <c r="AM25" s="304">
        <v>0.17845622974036629</v>
      </c>
      <c r="AN25" s="304">
        <v>6.689474755582675E-2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0.3630203244235356</v>
      </c>
      <c r="C26" s="304">
        <f t="shared" si="61"/>
        <v>0.35176189666288826</v>
      </c>
      <c r="D26" s="304">
        <f t="shared" si="62"/>
        <v>0.35641147136626428</v>
      </c>
      <c r="E26" s="304"/>
      <c r="F26" s="304">
        <v>1.9352057922514105E-3</v>
      </c>
      <c r="G26" s="304">
        <v>1.9933551034410652E-3</v>
      </c>
      <c r="H26" s="304">
        <v>2.2630233632169455E-3</v>
      </c>
      <c r="I26" s="304"/>
      <c r="J26" s="304">
        <v>1.5057649702529565E-2</v>
      </c>
      <c r="K26" s="304">
        <v>1.6379854213175095E-2</v>
      </c>
      <c r="L26" s="304">
        <v>1.7554796512056492E-2</v>
      </c>
      <c r="M26" s="304"/>
      <c r="N26" s="304">
        <v>9.2446216605187509E-2</v>
      </c>
      <c r="O26" s="304">
        <v>9.0731430761172099E-2</v>
      </c>
      <c r="P26" s="304">
        <v>8.4615071470606582E-2</v>
      </c>
      <c r="Q26" s="306"/>
      <c r="R26" s="304">
        <v>2.4864580332649946E-2</v>
      </c>
      <c r="S26" s="304">
        <v>2.7769435261451085E-2</v>
      </c>
      <c r="T26" s="304">
        <v>3.4616650333656518E-2</v>
      </c>
      <c r="U26" s="306"/>
      <c r="V26" s="304">
        <v>2.4163972152859842E-2</v>
      </c>
      <c r="W26" s="304">
        <v>2.2160734553422747E-2</v>
      </c>
      <c r="X26" s="304">
        <v>2.3419777308027235E-2</v>
      </c>
      <c r="Y26" s="306"/>
      <c r="Z26" s="304">
        <v>5.6096267685764617E-2</v>
      </c>
      <c r="AA26" s="304">
        <v>5.5617377132633636E-2</v>
      </c>
      <c r="AB26" s="304">
        <v>6.2813602538386748E-2</v>
      </c>
      <c r="AC26" s="306"/>
      <c r="AD26" s="304">
        <v>5.024689685636332E-2</v>
      </c>
      <c r="AE26" s="304">
        <v>4.0406009577525277E-2</v>
      </c>
      <c r="AF26" s="304">
        <v>3.3157239562080415E-2</v>
      </c>
      <c r="AG26" s="306"/>
      <c r="AH26" s="304">
        <v>5.9152086412202841E-2</v>
      </c>
      <c r="AI26" s="304">
        <v>5.6834076094880982E-2</v>
      </c>
      <c r="AJ26" s="304">
        <v>5.4556549145123541E-2</v>
      </c>
      <c r="AK26" s="306"/>
      <c r="AL26" s="304">
        <v>3.9057448883726566E-2</v>
      </c>
      <c r="AM26" s="304">
        <v>3.9869623965186299E-2</v>
      </c>
      <c r="AN26" s="304">
        <v>4.3414761133109853E-2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0.68349805622738868</v>
      </c>
      <c r="C27" s="304">
        <f t="shared" si="61"/>
        <v>0.6596382180880529</v>
      </c>
      <c r="D27" s="304">
        <f t="shared" si="62"/>
        <v>0.68768948599426027</v>
      </c>
      <c r="E27" s="304"/>
      <c r="F27" s="304">
        <v>5.5600151880271925E-3</v>
      </c>
      <c r="G27" s="304">
        <v>5.9863821963764448E-3</v>
      </c>
      <c r="H27" s="304">
        <v>7.4763969038130805E-3</v>
      </c>
      <c r="I27" s="304"/>
      <c r="J27" s="304">
        <v>2.8244504703701358E-2</v>
      </c>
      <c r="K27" s="304">
        <v>2.9398543947191481E-2</v>
      </c>
      <c r="L27" s="304">
        <v>3.2500888452709556E-2</v>
      </c>
      <c r="M27" s="304"/>
      <c r="N27" s="304">
        <v>0.12329293118070049</v>
      </c>
      <c r="O27" s="304">
        <v>0.12106989984758776</v>
      </c>
      <c r="P27" s="304">
        <v>0.16392668002945704</v>
      </c>
      <c r="Q27" s="306"/>
      <c r="R27" s="304">
        <v>7.0569662276460707E-2</v>
      </c>
      <c r="S27" s="304">
        <v>6.9487280410868005E-2</v>
      </c>
      <c r="T27" s="304">
        <v>9.7729163650335238E-2</v>
      </c>
      <c r="U27" s="306"/>
      <c r="V27" s="304">
        <v>4.0317471806308194E-2</v>
      </c>
      <c r="W27" s="304">
        <v>3.5733617924357426E-2</v>
      </c>
      <c r="X27" s="304">
        <v>3.666301956158096E-2</v>
      </c>
      <c r="Y27" s="306"/>
      <c r="Z27" s="304">
        <v>0.15946356695838385</v>
      </c>
      <c r="AA27" s="304">
        <v>0.15966687139889932</v>
      </c>
      <c r="AB27" s="304">
        <v>0.18369244167404472</v>
      </c>
      <c r="AC27" s="306"/>
      <c r="AD27" s="304">
        <v>9.1466252085866506E-2</v>
      </c>
      <c r="AE27" s="304">
        <v>8.285657057338254E-2</v>
      </c>
      <c r="AF27" s="304">
        <v>7.3302850477045545E-2</v>
      </c>
      <c r="AG27" s="306"/>
      <c r="AH27" s="304">
        <v>0.12014032726971693</v>
      </c>
      <c r="AI27" s="304">
        <v>0.10476848433630201</v>
      </c>
      <c r="AJ27" s="304">
        <v>6.2208392695958743E-2</v>
      </c>
      <c r="AK27" s="306"/>
      <c r="AL27" s="304">
        <v>4.444332475822349E-2</v>
      </c>
      <c r="AM27" s="304">
        <v>5.0670567453087859E-2</v>
      </c>
      <c r="AN27" s="304">
        <v>3.0189652549315351E-2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1.0043304887735676</v>
      </c>
      <c r="C28" s="304">
        <f t="shared" si="61"/>
        <v>1.0395479944168091</v>
      </c>
      <c r="D28" s="304">
        <f t="shared" si="62"/>
        <v>1.0968724728923065</v>
      </c>
      <c r="E28" s="304"/>
      <c r="F28" s="304">
        <v>2.1136786334268292E-4</v>
      </c>
      <c r="G28" s="304">
        <v>2.7391208047097127E-4</v>
      </c>
      <c r="H28" s="304">
        <v>3.9862321727635031E-4</v>
      </c>
      <c r="I28" s="304"/>
      <c r="J28" s="304">
        <v>1.7147128426724119E-2</v>
      </c>
      <c r="K28" s="304">
        <v>1.8427285616119463E-2</v>
      </c>
      <c r="L28" s="304">
        <v>2.1697637009976959E-2</v>
      </c>
      <c r="M28" s="304"/>
      <c r="N28" s="304">
        <v>4.555456920271056E-2</v>
      </c>
      <c r="O28" s="304">
        <v>5.1221145190912386E-2</v>
      </c>
      <c r="P28" s="304">
        <v>6.4242329678120116E-2</v>
      </c>
      <c r="Q28" s="306"/>
      <c r="R28" s="304">
        <v>1.5903753729025569E-2</v>
      </c>
      <c r="S28" s="304">
        <v>1.6027378937955489E-2</v>
      </c>
      <c r="T28" s="304">
        <v>1.9135475562094745E-2</v>
      </c>
      <c r="U28" s="306"/>
      <c r="V28" s="304">
        <v>3.3334409267832425E-2</v>
      </c>
      <c r="W28" s="304">
        <v>3.334595729041169E-2</v>
      </c>
      <c r="X28" s="304">
        <v>3.6200314997889241E-2</v>
      </c>
      <c r="Y28" s="306"/>
      <c r="Z28" s="304">
        <v>0.28653665329640238</v>
      </c>
      <c r="AA28" s="304">
        <v>0.31688646509697438</v>
      </c>
      <c r="AB28" s="304">
        <v>0.4147464953592771</v>
      </c>
      <c r="AC28" s="306"/>
      <c r="AD28" s="304">
        <v>0.31369780734630465</v>
      </c>
      <c r="AE28" s="304">
        <v>0.31501423160265596</v>
      </c>
      <c r="AF28" s="304">
        <v>0.30429461731625418</v>
      </c>
      <c r="AG28" s="306"/>
      <c r="AH28" s="304">
        <v>0.1561628497820208</v>
      </c>
      <c r="AI28" s="304">
        <v>0.13529605224834632</v>
      </c>
      <c r="AJ28" s="304">
        <v>8.2195288094641258E-2</v>
      </c>
      <c r="AK28" s="306"/>
      <c r="AL28" s="304">
        <v>0.13578194985920447</v>
      </c>
      <c r="AM28" s="304">
        <v>0.15305556635296255</v>
      </c>
      <c r="AN28" s="304">
        <v>0.15396169165677656</v>
      </c>
    </row>
    <row r="29" spans="1:40" x14ac:dyDescent="0.2">
      <c r="A29" s="13" t="str">
        <f t="shared" si="58"/>
        <v>Elementary occupations</v>
      </c>
      <c r="B29" s="304">
        <f t="shared" si="60"/>
        <v>1.0602050210403042</v>
      </c>
      <c r="C29" s="304">
        <f t="shared" si="61"/>
        <v>1.2061816298556371</v>
      </c>
      <c r="D29" s="304">
        <f t="shared" si="62"/>
        <v>1.132794995501371</v>
      </c>
      <c r="E29" s="304"/>
      <c r="F29" s="304">
        <v>4.6200966500219563E-5</v>
      </c>
      <c r="G29" s="304">
        <v>4.3263364365552144E-5</v>
      </c>
      <c r="H29" s="304">
        <v>4.2993555870171229E-5</v>
      </c>
      <c r="I29" s="304"/>
      <c r="J29" s="304">
        <v>1.0746297988100275E-2</v>
      </c>
      <c r="K29" s="304">
        <v>1.3857658426292632E-2</v>
      </c>
      <c r="L29" s="304">
        <v>1.7370308428103127E-2</v>
      </c>
      <c r="M29" s="304"/>
      <c r="N29" s="304">
        <v>2.7166171395591361E-2</v>
      </c>
      <c r="O29" s="304">
        <v>3.5562742982736262E-2</v>
      </c>
      <c r="P29" s="304">
        <v>4.2328248228665197E-2</v>
      </c>
      <c r="Q29" s="306"/>
      <c r="R29" s="304">
        <v>2.9164255832861061E-2</v>
      </c>
      <c r="S29" s="304">
        <v>4.857293121370683E-2</v>
      </c>
      <c r="T29" s="304">
        <v>5.4683995128854399E-2</v>
      </c>
      <c r="U29" s="306"/>
      <c r="V29" s="304">
        <v>5.9668586068726583E-2</v>
      </c>
      <c r="W29" s="304">
        <v>8.6302804471928965E-2</v>
      </c>
      <c r="X29" s="304">
        <v>0.10715436136845267</v>
      </c>
      <c r="Y29" s="306"/>
      <c r="Z29" s="304">
        <v>0.22808898693230423</v>
      </c>
      <c r="AA29" s="304">
        <v>0.27248723233336075</v>
      </c>
      <c r="AB29" s="304">
        <v>0.26795538712948092</v>
      </c>
      <c r="AC29" s="306"/>
      <c r="AD29" s="304">
        <v>0.34560665153569697</v>
      </c>
      <c r="AE29" s="304">
        <v>0.37227368566091035</v>
      </c>
      <c r="AF29" s="304">
        <v>0.29414776705658091</v>
      </c>
      <c r="AG29" s="306"/>
      <c r="AH29" s="304">
        <v>0.28400680621908925</v>
      </c>
      <c r="AI29" s="304">
        <v>0.26327840694662147</v>
      </c>
      <c r="AJ29" s="304">
        <v>0.20247728957784192</v>
      </c>
      <c r="AK29" s="306"/>
      <c r="AL29" s="304">
        <v>7.5711064101434161E-2</v>
      </c>
      <c r="AM29" s="304">
        <v>0.11380290445571424</v>
      </c>
      <c r="AN29" s="304">
        <v>0.14663464502752152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29.341000000000019</v>
      </c>
      <c r="C32" s="305">
        <f>SUM(C33:C41)</f>
        <v>27.689000000000007</v>
      </c>
      <c r="D32" s="305">
        <f>SUM(D33:D41)</f>
        <v>24.625</v>
      </c>
      <c r="E32" s="304"/>
      <c r="F32" s="305">
        <f>SUM(F33:F41)</f>
        <v>0.51236377750795115</v>
      </c>
      <c r="G32" s="305">
        <f>SUM(G33:G41)</f>
        <v>0.52284359914738221</v>
      </c>
      <c r="H32" s="305">
        <f>SUM(H33:H41)</f>
        <v>0.57331158407724936</v>
      </c>
      <c r="I32" s="304"/>
      <c r="J32" s="305">
        <f>SUM(J33:J41)</f>
        <v>2.7128025938389464</v>
      </c>
      <c r="K32" s="305">
        <f>SUM(K33:K41)</f>
        <v>2.8854431855220999</v>
      </c>
      <c r="L32" s="305">
        <f>SUM(L33:L41)</f>
        <v>3.3035774523644355</v>
      </c>
      <c r="M32" s="304"/>
      <c r="N32" s="305">
        <f>SUM(N33:N41)</f>
        <v>5.8408363422958116</v>
      </c>
      <c r="O32" s="305">
        <f>SUM(O33:O41)</f>
        <v>5.658980697524818</v>
      </c>
      <c r="P32" s="305">
        <f>SUM(P33:P41)</f>
        <v>5.5649206929230965</v>
      </c>
      <c r="Q32" s="306"/>
      <c r="R32" s="305">
        <f>SUM(R33:R41)</f>
        <v>1.3269742912217894</v>
      </c>
      <c r="S32" s="305">
        <f>SUM(S33:S41)</f>
        <v>1.3063874364389938</v>
      </c>
      <c r="T32" s="305">
        <f>SUM(T33:T41)</f>
        <v>1.3481408133941213</v>
      </c>
      <c r="U32" s="306"/>
      <c r="V32" s="305">
        <f>SUM(V33:V41)</f>
        <v>2.9516909055455076</v>
      </c>
      <c r="W32" s="305">
        <f>SUM(W33:W41)</f>
        <v>2.7544045076483821</v>
      </c>
      <c r="X32" s="305">
        <f>SUM(X33:X41)</f>
        <v>2.5956822874387164</v>
      </c>
      <c r="Y32" s="306"/>
      <c r="Z32" s="305">
        <f>SUM(Z33:Z41)</f>
        <v>6.5587198968513549</v>
      </c>
      <c r="AA32" s="305">
        <f>SUM(AA33:AA41)</f>
        <v>6.0967529036760899</v>
      </c>
      <c r="AB32" s="305">
        <f>SUM(AB33:AB41)</f>
        <v>5.2134919102349784</v>
      </c>
      <c r="AC32" s="306"/>
      <c r="AD32" s="305">
        <f>SUM(AD33:AD41)</f>
        <v>5.1038229015338654</v>
      </c>
      <c r="AE32" s="305">
        <f>SUM(AE33:AE41)</f>
        <v>4.6897801538802311</v>
      </c>
      <c r="AF32" s="305">
        <f>SUM(AF33:AF41)</f>
        <v>3.4508090364424806</v>
      </c>
      <c r="AG32" s="306"/>
      <c r="AH32" s="305">
        <f>SUM(AH33:AH41)</f>
        <v>3.3139016184836194</v>
      </c>
      <c r="AI32" s="305">
        <f>SUM(AI33:AI41)</f>
        <v>2.9041705812886596</v>
      </c>
      <c r="AJ32" s="305">
        <f>SUM(AJ33:AJ41)</f>
        <v>1.7278872889604617</v>
      </c>
      <c r="AK32" s="306"/>
      <c r="AL32" s="305">
        <f>SUM(AL33:AL41)</f>
        <v>1.0198876727211725</v>
      </c>
      <c r="AM32" s="305">
        <f>SUM(AM33:AM41)</f>
        <v>0.87023693487335141</v>
      </c>
      <c r="AN32" s="305">
        <f>SUM(AN33:AN41)</f>
        <v>0.84717893416445644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5.0982266959479574</v>
      </c>
      <c r="C33" s="304">
        <f t="shared" ref="C33:C41" si="64">SUM(G33,K33,O33,S33,W33,AA33,AE33,AI33,AM33)</f>
        <v>4.3442214080668524</v>
      </c>
      <c r="D33" s="304">
        <f t="shared" ref="D33:D40" si="65">SUM(H33,L33,P33,T33,X33,AB33,AF33,AJ33,AN33)</f>
        <v>4.0250970096494445</v>
      </c>
      <c r="E33" s="304"/>
      <c r="F33" s="304">
        <v>8.2893341115963887E-2</v>
      </c>
      <c r="G33" s="304">
        <v>6.7339789798195937E-2</v>
      </c>
      <c r="H33" s="304">
        <v>6.4468777112061185E-2</v>
      </c>
      <c r="I33" s="304"/>
      <c r="J33" s="304">
        <v>0.61214589326124147</v>
      </c>
      <c r="K33" s="304">
        <v>0.56076044962087368</v>
      </c>
      <c r="L33" s="304">
        <v>0.60969842075426295</v>
      </c>
      <c r="M33" s="304"/>
      <c r="N33" s="304">
        <v>1.4515726997868652</v>
      </c>
      <c r="O33" s="304">
        <v>1.2627668523523421</v>
      </c>
      <c r="P33" s="304">
        <v>1.2325888826591878</v>
      </c>
      <c r="Q33" s="306"/>
      <c r="R33" s="304">
        <v>0.29855789282075446</v>
      </c>
      <c r="S33" s="304">
        <v>0.26155894435390992</v>
      </c>
      <c r="T33" s="304">
        <v>0.26577848831304934</v>
      </c>
      <c r="U33" s="306"/>
      <c r="V33" s="304">
        <v>0.70789158589056933</v>
      </c>
      <c r="W33" s="304">
        <v>0.59494030734016257</v>
      </c>
      <c r="X33" s="304">
        <v>0.56973891126542586</v>
      </c>
      <c r="Y33" s="306"/>
      <c r="Z33" s="304">
        <v>0.85466732074037444</v>
      </c>
      <c r="AA33" s="304">
        <v>0.68146722601552512</v>
      </c>
      <c r="AB33" s="304">
        <v>0.55570822035226819</v>
      </c>
      <c r="AC33" s="306"/>
      <c r="AD33" s="304">
        <v>0.63225629848316101</v>
      </c>
      <c r="AE33" s="304">
        <v>0.51129981129706348</v>
      </c>
      <c r="AF33" s="304">
        <v>0.38320574947246644</v>
      </c>
      <c r="AG33" s="306"/>
      <c r="AH33" s="304">
        <v>0.35781244772245691</v>
      </c>
      <c r="AI33" s="304">
        <v>0.2822526523310569</v>
      </c>
      <c r="AJ33" s="304">
        <v>0.17702699416906686</v>
      </c>
      <c r="AK33" s="306"/>
      <c r="AL33" s="304">
        <v>0.10042921612657116</v>
      </c>
      <c r="AM33" s="304">
        <v>0.12183537495772258</v>
      </c>
      <c r="AN33" s="304">
        <v>0.16688256555165615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6.7021085173286989</v>
      </c>
      <c r="C34" s="304">
        <f t="shared" si="64"/>
        <v>7.0035115425143593</v>
      </c>
      <c r="D34" s="304">
        <f t="shared" si="65"/>
        <v>6.5365335798136215</v>
      </c>
      <c r="E34" s="304"/>
      <c r="F34" s="304">
        <v>0.31687558387064479</v>
      </c>
      <c r="G34" s="304">
        <v>0.34289164366155389</v>
      </c>
      <c r="H34" s="304">
        <v>0.38482732347564413</v>
      </c>
      <c r="I34" s="304"/>
      <c r="J34" s="304">
        <v>1.1738128008511253</v>
      </c>
      <c r="K34" s="304">
        <v>1.3339132175906059</v>
      </c>
      <c r="L34" s="304">
        <v>1.5290860771582653</v>
      </c>
      <c r="M34" s="304"/>
      <c r="N34" s="304">
        <v>1.9896726295131093</v>
      </c>
      <c r="O34" s="304">
        <v>2.0078246702817397</v>
      </c>
      <c r="P34" s="304">
        <v>1.8627501216761349</v>
      </c>
      <c r="Q34" s="306"/>
      <c r="R34" s="304">
        <v>0.21190875676902429</v>
      </c>
      <c r="S34" s="304">
        <v>0.22070606400886134</v>
      </c>
      <c r="T34" s="304">
        <v>0.21968068498416893</v>
      </c>
      <c r="U34" s="306"/>
      <c r="V34" s="304">
        <v>0.87966387840177063</v>
      </c>
      <c r="W34" s="304">
        <v>0.896254881598602</v>
      </c>
      <c r="X34" s="304">
        <v>0.82401441472074499</v>
      </c>
      <c r="Y34" s="306"/>
      <c r="Z34" s="304">
        <v>1.1193666789230776</v>
      </c>
      <c r="AA34" s="304">
        <v>1.1420066588818976</v>
      </c>
      <c r="AB34" s="304">
        <v>0.9078042005900151</v>
      </c>
      <c r="AC34" s="306"/>
      <c r="AD34" s="304">
        <v>0.58206188831913586</v>
      </c>
      <c r="AE34" s="304">
        <v>0.5738621329380269</v>
      </c>
      <c r="AF34" s="304">
        <v>0.38711447282012562</v>
      </c>
      <c r="AG34" s="306"/>
      <c r="AH34" s="304">
        <v>0.35229266412050958</v>
      </c>
      <c r="AI34" s="304">
        <v>0.37953842009389499</v>
      </c>
      <c r="AJ34" s="304">
        <v>0.29580019258322221</v>
      </c>
      <c r="AK34" s="306"/>
      <c r="AL34" s="304">
        <v>7.6453636560301866E-2</v>
      </c>
      <c r="AM34" s="304">
        <v>0.10651385345917648</v>
      </c>
      <c r="AN34" s="304">
        <v>0.1254560918052996</v>
      </c>
    </row>
    <row r="35" spans="1:40" x14ac:dyDescent="0.2">
      <c r="A35" s="13" t="str">
        <f t="shared" si="63"/>
        <v>Associate professional occupations</v>
      </c>
      <c r="B35" s="304">
        <f t="shared" si="66"/>
        <v>4.6858385073859461</v>
      </c>
      <c r="C35" s="304">
        <f t="shared" si="64"/>
        <v>4.2114814151267899</v>
      </c>
      <c r="D35" s="304">
        <f t="shared" si="65"/>
        <v>3.8717533216304276</v>
      </c>
      <c r="E35" s="304"/>
      <c r="F35" s="304">
        <v>7.0026612188562265E-2</v>
      </c>
      <c r="G35" s="304">
        <v>6.7600493674581014E-2</v>
      </c>
      <c r="H35" s="304">
        <v>7.4978362644409061E-2</v>
      </c>
      <c r="I35" s="304"/>
      <c r="J35" s="304">
        <v>0.52441915491104618</v>
      </c>
      <c r="K35" s="304">
        <v>0.51306088620881396</v>
      </c>
      <c r="L35" s="304">
        <v>0.55424797470500986</v>
      </c>
      <c r="M35" s="304"/>
      <c r="N35" s="304">
        <v>1.201161280400709</v>
      </c>
      <c r="O35" s="304">
        <v>1.1119325480629587</v>
      </c>
      <c r="P35" s="304">
        <v>1.075718576539092</v>
      </c>
      <c r="Q35" s="306"/>
      <c r="R35" s="304">
        <v>0.34809373524536968</v>
      </c>
      <c r="S35" s="304">
        <v>0.33370352832612105</v>
      </c>
      <c r="T35" s="304">
        <v>0.34372195755331514</v>
      </c>
      <c r="U35" s="306"/>
      <c r="V35" s="304">
        <v>0.50722741387727488</v>
      </c>
      <c r="W35" s="304">
        <v>0.42507956798575719</v>
      </c>
      <c r="X35" s="304">
        <v>0.38152008800094395</v>
      </c>
      <c r="Y35" s="306"/>
      <c r="Z35" s="304">
        <v>1.024038723921312</v>
      </c>
      <c r="AA35" s="304">
        <v>0.89830046081160164</v>
      </c>
      <c r="AB35" s="304">
        <v>0.77677356370299222</v>
      </c>
      <c r="AC35" s="306"/>
      <c r="AD35" s="304">
        <v>0.65159185482375115</v>
      </c>
      <c r="AE35" s="304">
        <v>0.56172202357305623</v>
      </c>
      <c r="AF35" s="304">
        <v>0.42645083181389454</v>
      </c>
      <c r="AG35" s="306"/>
      <c r="AH35" s="304">
        <v>0.30776278686148717</v>
      </c>
      <c r="AI35" s="304">
        <v>0.23442085471029633</v>
      </c>
      <c r="AJ35" s="304">
        <v>0.15840414757739232</v>
      </c>
      <c r="AK35" s="306"/>
      <c r="AL35" s="304">
        <v>5.1516945156433083E-2</v>
      </c>
      <c r="AM35" s="304">
        <v>6.5661051773603235E-2</v>
      </c>
      <c r="AN35" s="304">
        <v>7.9937819093378368E-2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2.5472448014389033</v>
      </c>
      <c r="C36" s="304">
        <f t="shared" si="64"/>
        <v>2.3413765962746358</v>
      </c>
      <c r="D36" s="304">
        <f t="shared" si="65"/>
        <v>1.9831903670347415</v>
      </c>
      <c r="E36" s="304"/>
      <c r="F36" s="304">
        <v>9.8594856613202185E-3</v>
      </c>
      <c r="G36" s="304">
        <v>1.0494285127900746E-2</v>
      </c>
      <c r="H36" s="304">
        <v>1.118523138350923E-2</v>
      </c>
      <c r="I36" s="304"/>
      <c r="J36" s="304">
        <v>0.12434035832503364</v>
      </c>
      <c r="K36" s="304">
        <v>0.14455504454207882</v>
      </c>
      <c r="L36" s="304">
        <v>0.17310501885651824</v>
      </c>
      <c r="M36" s="304"/>
      <c r="N36" s="304">
        <v>0.46242468292023925</v>
      </c>
      <c r="O36" s="304">
        <v>0.48361645322667912</v>
      </c>
      <c r="P36" s="304">
        <v>0.50745880743449989</v>
      </c>
      <c r="Q36" s="306"/>
      <c r="R36" s="304">
        <v>0.16168696480520023</v>
      </c>
      <c r="S36" s="304">
        <v>0.17039679235714222</v>
      </c>
      <c r="T36" s="304">
        <v>0.18452664940483005</v>
      </c>
      <c r="U36" s="306"/>
      <c r="V36" s="304">
        <v>0.19709164609477631</v>
      </c>
      <c r="W36" s="304">
        <v>0.20003706060918439</v>
      </c>
      <c r="X36" s="304">
        <v>0.20534182245511068</v>
      </c>
      <c r="Y36" s="306"/>
      <c r="Z36" s="304">
        <v>0.57783993035859738</v>
      </c>
      <c r="AA36" s="304">
        <v>0.55086485199013324</v>
      </c>
      <c r="AB36" s="304">
        <v>0.48376451581652613</v>
      </c>
      <c r="AC36" s="306"/>
      <c r="AD36" s="304">
        <v>0.68877071133487988</v>
      </c>
      <c r="AE36" s="304">
        <v>0.57020167997494242</v>
      </c>
      <c r="AF36" s="304">
        <v>0.36921108853384327</v>
      </c>
      <c r="AG36" s="306"/>
      <c r="AH36" s="304">
        <v>0.27259177875954249</v>
      </c>
      <c r="AI36" s="304">
        <v>0.16085132418910844</v>
      </c>
      <c r="AJ36" s="304">
        <v>2.2884481521679281E-2</v>
      </c>
      <c r="AK36" s="306"/>
      <c r="AL36" s="304">
        <v>5.2639243179314218E-2</v>
      </c>
      <c r="AM36" s="304">
        <v>5.0359104257465932E-2</v>
      </c>
      <c r="AN36" s="304">
        <v>2.5712751628224791E-2</v>
      </c>
    </row>
    <row r="37" spans="1:40" x14ac:dyDescent="0.2">
      <c r="A37" s="13" t="str">
        <f t="shared" si="63"/>
        <v>Skilled trades occupations</v>
      </c>
      <c r="B37" s="304">
        <f t="shared" si="66"/>
        <v>4.6019103006531736</v>
      </c>
      <c r="C37" s="304">
        <f t="shared" si="64"/>
        <v>4.155329850498755</v>
      </c>
      <c r="D37" s="304">
        <f t="shared" si="65"/>
        <v>3.2918654520197195</v>
      </c>
      <c r="E37" s="304"/>
      <c r="F37" s="304">
        <v>8.3867953482304556E-3</v>
      </c>
      <c r="G37" s="304">
        <v>1.0230706962029948E-2</v>
      </c>
      <c r="H37" s="304">
        <v>1.3415554091867548E-2</v>
      </c>
      <c r="I37" s="304"/>
      <c r="J37" s="304">
        <v>0.14098840657214146</v>
      </c>
      <c r="K37" s="304">
        <v>0.16958071382330361</v>
      </c>
      <c r="L37" s="304">
        <v>0.23489819941829768</v>
      </c>
      <c r="M37" s="304"/>
      <c r="N37" s="304">
        <v>0.2995431289213592</v>
      </c>
      <c r="O37" s="304">
        <v>0.3118930489839038</v>
      </c>
      <c r="P37" s="304">
        <v>0.35563324081550768</v>
      </c>
      <c r="Q37" s="306"/>
      <c r="R37" s="304">
        <v>0.12208794234974632</v>
      </c>
      <c r="S37" s="304">
        <v>0.12258190202900576</v>
      </c>
      <c r="T37" s="304">
        <v>0.12006373683356367</v>
      </c>
      <c r="U37" s="306"/>
      <c r="V37" s="304">
        <v>0.38728841252374741</v>
      </c>
      <c r="W37" s="304">
        <v>0.34187201895409342</v>
      </c>
      <c r="X37" s="304">
        <v>0.30371156986771308</v>
      </c>
      <c r="Y37" s="306"/>
      <c r="Z37" s="304">
        <v>1.735989520564968</v>
      </c>
      <c r="AA37" s="304">
        <v>1.5747298396818104</v>
      </c>
      <c r="AB37" s="304">
        <v>1.3010501390153459</v>
      </c>
      <c r="AC37" s="306"/>
      <c r="AD37" s="304">
        <v>1.0490226481426075</v>
      </c>
      <c r="AE37" s="304">
        <v>0.92119879904812019</v>
      </c>
      <c r="AF37" s="304">
        <v>0.5740920166597252</v>
      </c>
      <c r="AG37" s="306"/>
      <c r="AH37" s="304">
        <v>0.63425060565596825</v>
      </c>
      <c r="AI37" s="304">
        <v>0.54496055860197312</v>
      </c>
      <c r="AJ37" s="304">
        <v>0.27832250024826977</v>
      </c>
      <c r="AK37" s="306"/>
      <c r="AL37" s="304">
        <v>0.22435284057440516</v>
      </c>
      <c r="AM37" s="304">
        <v>0.15828226241451501</v>
      </c>
      <c r="AN37" s="304">
        <v>0.11067849506942862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0.46248244141201617</v>
      </c>
      <c r="C38" s="304">
        <f t="shared" si="64"/>
        <v>0.43600603185932924</v>
      </c>
      <c r="D38" s="304">
        <f t="shared" si="65"/>
        <v>0.40548195496315986</v>
      </c>
      <c r="E38" s="304"/>
      <c r="F38" s="304">
        <v>1.1101060614786095E-2</v>
      </c>
      <c r="G38" s="304">
        <v>1.1896866260399186E-2</v>
      </c>
      <c r="H38" s="304">
        <v>1.2290079634907945E-2</v>
      </c>
      <c r="I38" s="304"/>
      <c r="J38" s="304">
        <v>8.9486460251863437E-3</v>
      </c>
      <c r="K38" s="304">
        <v>8.9148516025207031E-3</v>
      </c>
      <c r="L38" s="304">
        <v>8.6951546346483097E-3</v>
      </c>
      <c r="M38" s="304"/>
      <c r="N38" s="304">
        <v>5.311416375212967E-2</v>
      </c>
      <c r="O38" s="304">
        <v>4.7453772439773168E-2</v>
      </c>
      <c r="P38" s="304">
        <v>4.1270971745389899E-2</v>
      </c>
      <c r="Q38" s="306"/>
      <c r="R38" s="304">
        <v>1.3219114004241245E-2</v>
      </c>
      <c r="S38" s="304">
        <v>1.0638285204448308E-2</v>
      </c>
      <c r="T38" s="304">
        <v>9.6047673557506912E-3</v>
      </c>
      <c r="U38" s="306"/>
      <c r="V38" s="304">
        <v>4.1343354971203491E-2</v>
      </c>
      <c r="W38" s="304">
        <v>3.5651837267294838E-2</v>
      </c>
      <c r="X38" s="304">
        <v>3.1321313002925594E-2</v>
      </c>
      <c r="Y38" s="306"/>
      <c r="Z38" s="304">
        <v>6.3138660943155039E-2</v>
      </c>
      <c r="AA38" s="304">
        <v>4.6969782808562961E-2</v>
      </c>
      <c r="AB38" s="304">
        <v>3.7554885592487881E-2</v>
      </c>
      <c r="AC38" s="306"/>
      <c r="AD38" s="304">
        <v>7.3520437444510672E-2</v>
      </c>
      <c r="AE38" s="304">
        <v>6.124798270864671E-2</v>
      </c>
      <c r="AF38" s="304">
        <v>4.3829133566848907E-2</v>
      </c>
      <c r="AG38" s="306"/>
      <c r="AH38" s="304">
        <v>0.1670157059915274</v>
      </c>
      <c r="AI38" s="304">
        <v>0.16942753398205315</v>
      </c>
      <c r="AJ38" s="304">
        <v>0.1555086195524942</v>
      </c>
      <c r="AK38" s="306"/>
      <c r="AL38" s="304">
        <v>3.1081297665276182E-2</v>
      </c>
      <c r="AM38" s="304">
        <v>4.3805119585630214E-2</v>
      </c>
      <c r="AN38" s="304">
        <v>6.5407029877706441E-2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0.98702436448162367</v>
      </c>
      <c r="C39" s="304">
        <f t="shared" si="64"/>
        <v>0.94146903893124367</v>
      </c>
      <c r="D39" s="304">
        <f t="shared" si="65"/>
        <v>0.89500250279231641</v>
      </c>
      <c r="E39" s="304"/>
      <c r="F39" s="304">
        <v>7.3719307349650884E-3</v>
      </c>
      <c r="G39" s="304">
        <v>7.0074755423345757E-3</v>
      </c>
      <c r="H39" s="304">
        <v>6.3754053456908403E-3</v>
      </c>
      <c r="I39" s="304"/>
      <c r="J39" s="304">
        <v>6.8814087454020831E-2</v>
      </c>
      <c r="K39" s="304">
        <v>7.5270094387109257E-2</v>
      </c>
      <c r="L39" s="304">
        <v>8.7962271855958313E-2</v>
      </c>
      <c r="M39" s="304"/>
      <c r="N39" s="304">
        <v>0.20716135343834791</v>
      </c>
      <c r="O39" s="304">
        <v>0.20862754497144709</v>
      </c>
      <c r="P39" s="304">
        <v>0.2113503417059828</v>
      </c>
      <c r="Q39" s="306"/>
      <c r="R39" s="304">
        <v>6.3992469810105521E-2</v>
      </c>
      <c r="S39" s="304">
        <v>6.5542429907555336E-2</v>
      </c>
      <c r="T39" s="304">
        <v>6.6938920948371936E-2</v>
      </c>
      <c r="U39" s="306"/>
      <c r="V39" s="304">
        <v>7.2496376164643023E-2</v>
      </c>
      <c r="W39" s="304">
        <v>7.2801338802449669E-2</v>
      </c>
      <c r="X39" s="304">
        <v>7.1450065370687224E-2</v>
      </c>
      <c r="Y39" s="306"/>
      <c r="Z39" s="304">
        <v>0.22424746903137194</v>
      </c>
      <c r="AA39" s="304">
        <v>0.19295235625831716</v>
      </c>
      <c r="AB39" s="304">
        <v>0.16873345464808159</v>
      </c>
      <c r="AC39" s="306"/>
      <c r="AD39" s="304">
        <v>0.1767636138296215</v>
      </c>
      <c r="AE39" s="304">
        <v>0.17305849975341012</v>
      </c>
      <c r="AF39" s="304">
        <v>0.16470971015553929</v>
      </c>
      <c r="AG39" s="306"/>
      <c r="AH39" s="304">
        <v>0.10600224200737009</v>
      </c>
      <c r="AI39" s="304">
        <v>7.6863115084362374E-2</v>
      </c>
      <c r="AJ39" s="304">
        <v>2.7212912159126426E-2</v>
      </c>
      <c r="AK39" s="306"/>
      <c r="AL39" s="304">
        <v>6.0174822011177853E-2</v>
      </c>
      <c r="AM39" s="304">
        <v>6.9346184224258048E-2</v>
      </c>
      <c r="AN39" s="304">
        <v>9.0269420602877945E-2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2.8402182598868619</v>
      </c>
      <c r="C40" s="304">
        <f t="shared" si="64"/>
        <v>2.6491700123202593</v>
      </c>
      <c r="D40" s="304">
        <f t="shared" si="65"/>
        <v>2.1580309658712342</v>
      </c>
      <c r="E40" s="304"/>
      <c r="F40" s="304">
        <v>1.197870789000326E-3</v>
      </c>
      <c r="G40" s="304">
        <v>1.0921399303582397E-3</v>
      </c>
      <c r="H40" s="304">
        <v>1.0834192706794623E-3</v>
      </c>
      <c r="I40" s="304"/>
      <c r="J40" s="304">
        <v>3.7245478689516082E-2</v>
      </c>
      <c r="K40" s="304">
        <v>5.4159491926787179E-2</v>
      </c>
      <c r="L40" s="304">
        <v>7.5392661651933784E-2</v>
      </c>
      <c r="M40" s="304"/>
      <c r="N40" s="304">
        <v>0.10248065259190413</v>
      </c>
      <c r="O40" s="304">
        <v>0.11530354241220181</v>
      </c>
      <c r="P40" s="304">
        <v>0.13717802863067982</v>
      </c>
      <c r="Q40" s="306"/>
      <c r="R40" s="305">
        <v>6.5230477525411446E-2</v>
      </c>
      <c r="S40" s="305">
        <v>6.5658759620820531E-2</v>
      </c>
      <c r="T40" s="305">
        <v>6.7011888213890619E-2</v>
      </c>
      <c r="U40" s="306"/>
      <c r="V40" s="305">
        <v>0.12154641965151246</v>
      </c>
      <c r="W40" s="305">
        <v>0.13196029914510438</v>
      </c>
      <c r="X40" s="305">
        <v>0.13974893534689756</v>
      </c>
      <c r="Y40" s="306"/>
      <c r="Z40" s="305">
        <v>0.73811400785617209</v>
      </c>
      <c r="AA40" s="305">
        <v>0.75777811349979585</v>
      </c>
      <c r="AB40" s="305">
        <v>0.73059513823770261</v>
      </c>
      <c r="AC40" s="306"/>
      <c r="AD40" s="305">
        <v>0.89846052029618273</v>
      </c>
      <c r="AE40" s="305">
        <v>0.89153905572309933</v>
      </c>
      <c r="AF40" s="305">
        <v>0.72674347614218582</v>
      </c>
      <c r="AG40" s="306"/>
      <c r="AH40" s="305">
        <v>0.6285866474213706</v>
      </c>
      <c r="AI40" s="305">
        <v>0.50640344350523747</v>
      </c>
      <c r="AJ40" s="305">
        <v>0.17667975467556465</v>
      </c>
      <c r="AK40" s="306"/>
      <c r="AL40" s="305">
        <v>0.24735618506579185</v>
      </c>
      <c r="AM40" s="305">
        <v>0.12527516655685425</v>
      </c>
      <c r="AN40" s="305">
        <v>0.10359766370169998</v>
      </c>
    </row>
    <row r="41" spans="1:40" x14ac:dyDescent="0.2">
      <c r="A41" s="39" t="str">
        <f t="shared" si="63"/>
        <v>Elementary occupations</v>
      </c>
      <c r="B41" s="307">
        <f t="shared" si="66"/>
        <v>1.4159461114648388</v>
      </c>
      <c r="C41" s="307">
        <f t="shared" si="64"/>
        <v>1.6064341044077857</v>
      </c>
      <c r="D41" s="307">
        <f>SUM(H41,L41,P41,T41,X41,AB41,AF41,AJ41,AN41)</f>
        <v>1.458044846225333</v>
      </c>
      <c r="E41" s="307"/>
      <c r="F41" s="307">
        <v>4.6510971844780152E-3</v>
      </c>
      <c r="G41" s="307">
        <v>4.2901981900285912E-3</v>
      </c>
      <c r="H41" s="307">
        <v>4.6874311184800328E-3</v>
      </c>
      <c r="I41" s="307"/>
      <c r="J41" s="307">
        <v>2.2087767749635334E-2</v>
      </c>
      <c r="K41" s="307">
        <v>2.5228435820006861E-2</v>
      </c>
      <c r="L41" s="307">
        <v>3.0491673329541492E-2</v>
      </c>
      <c r="M41" s="307"/>
      <c r="N41" s="307">
        <v>7.3705750971148939E-2</v>
      </c>
      <c r="O41" s="307">
        <v>0.10956226479377211</v>
      </c>
      <c r="P41" s="307">
        <v>0.14097172171662231</v>
      </c>
      <c r="Q41" s="308"/>
      <c r="R41" s="307">
        <v>4.2196937891936376E-2</v>
      </c>
      <c r="S41" s="307">
        <v>5.5600730631129608E-2</v>
      </c>
      <c r="T41" s="307">
        <v>7.0813719787180734E-2</v>
      </c>
      <c r="U41" s="308"/>
      <c r="V41" s="307">
        <v>3.714181797001008E-2</v>
      </c>
      <c r="W41" s="307">
        <v>5.5807195945733648E-2</v>
      </c>
      <c r="X41" s="307">
        <v>6.8835167408267506E-2</v>
      </c>
      <c r="Y41" s="308"/>
      <c r="Z41" s="307">
        <v>0.2213175845123265</v>
      </c>
      <c r="AA41" s="307">
        <v>0.25168361372844633</v>
      </c>
      <c r="AB41" s="307">
        <v>0.25150779227955877</v>
      </c>
      <c r="AC41" s="308"/>
      <c r="AD41" s="307">
        <v>0.35137492886001559</v>
      </c>
      <c r="AE41" s="307">
        <v>0.42565016886386642</v>
      </c>
      <c r="AF41" s="307">
        <v>0.37545255727785165</v>
      </c>
      <c r="AG41" s="308"/>
      <c r="AH41" s="307">
        <v>0.4875867399433868</v>
      </c>
      <c r="AI41" s="307">
        <v>0.5494526787906765</v>
      </c>
      <c r="AJ41" s="307">
        <v>0.43604768647364589</v>
      </c>
      <c r="AK41" s="308"/>
      <c r="AL41" s="307">
        <v>0.17588348638190118</v>
      </c>
      <c r="AM41" s="307">
        <v>0.12915881764412557</v>
      </c>
      <c r="AN41" s="307">
        <v>7.9237096834184687E-2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Enterprise M3 LEP (including all of Surrey)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54.8200000000001</v>
      </c>
      <c r="C50" s="305">
        <f>SUM(C51:C59)</f>
        <v>58.791999999999852</v>
      </c>
      <c r="D50" s="305">
        <f>SUM(D51:D59)</f>
        <v>63.850999999999999</v>
      </c>
      <c r="E50" s="304"/>
      <c r="F50" s="305">
        <f>SUM(F51:F59)</f>
        <v>0.22653751920970791</v>
      </c>
      <c r="G50" s="305">
        <f>SUM(G51:G59)</f>
        <v>0.28265063578810012</v>
      </c>
      <c r="H50" s="305">
        <f>SUM(H51:H59)</f>
        <v>0.43139872463631079</v>
      </c>
      <c r="I50" s="304"/>
      <c r="J50" s="305">
        <f>SUM(J51:J59)</f>
        <v>3.4997098120748129</v>
      </c>
      <c r="K50" s="305">
        <f>SUM(K51:K59)</f>
        <v>4.391507120898722</v>
      </c>
      <c r="L50" s="305">
        <f>SUM(L51:L59)</f>
        <v>6.4520570197697324</v>
      </c>
      <c r="M50" s="304"/>
      <c r="N50" s="305">
        <f>SUM(N51:N59)</f>
        <v>6.0060941460528072</v>
      </c>
      <c r="O50" s="305">
        <f>SUM(O51:O59)</f>
        <v>6.5558874318373705</v>
      </c>
      <c r="P50" s="305">
        <f>SUM(P51:P59)</f>
        <v>8.0122965035180957</v>
      </c>
      <c r="Q50" s="304"/>
      <c r="R50" s="305">
        <f>SUM(R51:R59)</f>
        <v>2.1279599106342575</v>
      </c>
      <c r="S50" s="305">
        <f>SUM(S51:S59)</f>
        <v>2.2950843405881738</v>
      </c>
      <c r="T50" s="305">
        <f>SUM(T51:T59)</f>
        <v>2.9313459888346225</v>
      </c>
      <c r="U50" s="304"/>
      <c r="V50" s="305">
        <f>SUM(V51:V59)</f>
        <v>4.4198640310848765</v>
      </c>
      <c r="W50" s="305">
        <f>SUM(W51:W59)</f>
        <v>4.5875084030497808</v>
      </c>
      <c r="X50" s="305">
        <f>SUM(X51:X59)</f>
        <v>5.4692014436567318</v>
      </c>
      <c r="Y50" s="304"/>
      <c r="Z50" s="305">
        <f>SUM(Z51:Z59)</f>
        <v>16.221651621987348</v>
      </c>
      <c r="AA50" s="305">
        <f>SUM(AA51:AA59)</f>
        <v>16.956173726802515</v>
      </c>
      <c r="AB50" s="305">
        <f>SUM(AB51:AB59)</f>
        <v>18.308220664098279</v>
      </c>
      <c r="AC50" s="304"/>
      <c r="AD50" s="305">
        <f>SUM(AD51:AD59)</f>
        <v>12.474488309963506</v>
      </c>
      <c r="AE50" s="305">
        <f>SUM(AE51:AE59)</f>
        <v>13.540425077929196</v>
      </c>
      <c r="AF50" s="305">
        <f>SUM(AF51:AF59)</f>
        <v>13.93167796297586</v>
      </c>
      <c r="AG50" s="304"/>
      <c r="AH50" s="305">
        <f>SUM(AH51:AH59)</f>
        <v>7.4609260402344724</v>
      </c>
      <c r="AI50" s="305">
        <f>SUM(AI51:AI59)</f>
        <v>8.1053938159771768</v>
      </c>
      <c r="AJ50" s="305">
        <f>SUM(AJ51:AJ59)</f>
        <v>7.042984732602628</v>
      </c>
      <c r="AK50" s="304"/>
      <c r="AL50" s="305">
        <f>SUM(AL51:AL59)</f>
        <v>2.3827686087583038</v>
      </c>
      <c r="AM50" s="305">
        <f>SUM(AM51:AM59)</f>
        <v>2.0773694471288153</v>
      </c>
      <c r="AN50" s="305">
        <f>SUM(AN51:AN59)</f>
        <v>1.2718169599077265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8.3538541595530944</v>
      </c>
      <c r="C51" s="304">
        <f t="shared" ref="C51:D51" si="68">SUM(G51,K51,O51,S51,W51,AA51,AE51,AI51,AM51)</f>
        <v>8.0117707210001488</v>
      </c>
      <c r="D51" s="304">
        <f t="shared" si="68"/>
        <v>9.342822734972744</v>
      </c>
      <c r="E51" s="304"/>
      <c r="F51" s="304">
        <v>4.9385549577843815E-2</v>
      </c>
      <c r="G51" s="304">
        <v>5.8048440420969315E-2</v>
      </c>
      <c r="H51" s="304">
        <v>8.9930465937904616E-2</v>
      </c>
      <c r="I51" s="304"/>
      <c r="J51" s="304">
        <v>0.98944111108529376</v>
      </c>
      <c r="K51" s="304">
        <v>1.0807527400725903</v>
      </c>
      <c r="L51" s="304">
        <v>1.6181133556024252</v>
      </c>
      <c r="M51" s="304"/>
      <c r="N51" s="304">
        <v>1.5599115132133841</v>
      </c>
      <c r="O51" s="304">
        <v>1.4762006469671753</v>
      </c>
      <c r="P51" s="304">
        <v>1.6978918710592861</v>
      </c>
      <c r="Q51" s="304"/>
      <c r="R51" s="304">
        <v>0.4122444760395797</v>
      </c>
      <c r="S51" s="304">
        <v>0.36142064189517509</v>
      </c>
      <c r="T51" s="304">
        <v>0.39390156682549804</v>
      </c>
      <c r="U51" s="304"/>
      <c r="V51" s="304">
        <v>1.0249742425146027</v>
      </c>
      <c r="W51" s="304">
        <v>0.92577148476111126</v>
      </c>
      <c r="X51" s="304">
        <v>1.1039132948188861</v>
      </c>
      <c r="Y51" s="304"/>
      <c r="Z51" s="304">
        <v>2.0992630450753076</v>
      </c>
      <c r="AA51" s="304">
        <v>1.9385374277021834</v>
      </c>
      <c r="AB51" s="304">
        <v>2.3398926532771696</v>
      </c>
      <c r="AC51" s="304"/>
      <c r="AD51" s="304">
        <v>1.2515763154319952</v>
      </c>
      <c r="AE51" s="304">
        <v>1.1554057158616688</v>
      </c>
      <c r="AF51" s="304">
        <v>1.1298100364351131</v>
      </c>
      <c r="AG51" s="304"/>
      <c r="AH51" s="304">
        <v>0.71247729808306182</v>
      </c>
      <c r="AI51" s="304">
        <v>0.67800766515630206</v>
      </c>
      <c r="AJ51" s="304">
        <v>0.55843014815955094</v>
      </c>
      <c r="AK51" s="304"/>
      <c r="AL51" s="304">
        <v>0.25458060853202491</v>
      </c>
      <c r="AM51" s="304">
        <v>0.33762595816297458</v>
      </c>
      <c r="AN51" s="304">
        <v>0.4109393428569082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7.7773555661749674</v>
      </c>
      <c r="C52" s="304">
        <f t="shared" ref="C52:C59" si="70">SUM(G52,K52,O52,S52,W52,AA52,AE52,AI52,AM52)</f>
        <v>9.2739287465910749</v>
      </c>
      <c r="D52" s="304">
        <f t="shared" ref="D52:D59" si="71">SUM(H52,L52,P52,T52,X52,AB52,AF52,AJ52,AN52)</f>
        <v>11.354128058505315</v>
      </c>
      <c r="E52" s="304"/>
      <c r="F52" s="304">
        <v>9.1044474875145318E-2</v>
      </c>
      <c r="G52" s="304">
        <v>0.11459540685356048</v>
      </c>
      <c r="H52" s="304">
        <v>0.15947775928286806</v>
      </c>
      <c r="I52" s="304"/>
      <c r="J52" s="304">
        <v>1.4112303171564156</v>
      </c>
      <c r="K52" s="304">
        <v>1.9231954179103883</v>
      </c>
      <c r="L52" s="304">
        <v>2.8336836610559324</v>
      </c>
      <c r="M52" s="304"/>
      <c r="N52" s="304">
        <v>1.7895774141373986</v>
      </c>
      <c r="O52" s="304">
        <v>1.907458653783807</v>
      </c>
      <c r="P52" s="304">
        <v>2.1209425509685462</v>
      </c>
      <c r="Q52" s="304"/>
      <c r="R52" s="304">
        <v>0.24445329458475792</v>
      </c>
      <c r="S52" s="304">
        <v>0.21607917661576909</v>
      </c>
      <c r="T52" s="304">
        <v>0.26710933701427847</v>
      </c>
      <c r="U52" s="304"/>
      <c r="V52" s="304">
        <v>0.69936605372089078</v>
      </c>
      <c r="W52" s="304">
        <v>0.64999598451742258</v>
      </c>
      <c r="X52" s="304">
        <v>0.51178382705687353</v>
      </c>
      <c r="Y52" s="304"/>
      <c r="Z52" s="304">
        <v>1.9661249588427734</v>
      </c>
      <c r="AA52" s="304">
        <v>2.4821051978874111</v>
      </c>
      <c r="AB52" s="304">
        <v>3.33280277629569</v>
      </c>
      <c r="AC52" s="304"/>
      <c r="AD52" s="304">
        <v>1.0341613789333004</v>
      </c>
      <c r="AE52" s="304">
        <v>1.3205084979560069</v>
      </c>
      <c r="AF52" s="304">
        <v>1.5337369078274379</v>
      </c>
      <c r="AG52" s="304"/>
      <c r="AH52" s="304">
        <v>0.40374219317277549</v>
      </c>
      <c r="AI52" s="304">
        <v>0.46317641166864199</v>
      </c>
      <c r="AJ52" s="304">
        <v>0.39448769405477219</v>
      </c>
      <c r="AK52" s="304"/>
      <c r="AL52" s="304">
        <v>0.13765548075151046</v>
      </c>
      <c r="AM52" s="304">
        <v>0.19681399939806846</v>
      </c>
      <c r="AN52" s="304">
        <v>0.20010354494891572</v>
      </c>
    </row>
    <row r="53" spans="1:40" x14ac:dyDescent="0.2">
      <c r="A53" s="13" t="str">
        <f t="shared" si="67"/>
        <v>Associate professional occupations</v>
      </c>
      <c r="B53" s="304">
        <f t="shared" si="69"/>
        <v>4.2812808856973872</v>
      </c>
      <c r="C53" s="304">
        <f t="shared" si="70"/>
        <v>4.4792447025217248</v>
      </c>
      <c r="D53" s="304">
        <f t="shared" si="71"/>
        <v>5.2165329180100297</v>
      </c>
      <c r="E53" s="304"/>
      <c r="F53" s="304">
        <v>1.3376732110997153E-2</v>
      </c>
      <c r="G53" s="304">
        <v>1.5092984243047322E-2</v>
      </c>
      <c r="H53" s="304">
        <v>2.4038359948627849E-2</v>
      </c>
      <c r="I53" s="304"/>
      <c r="J53" s="304">
        <v>0.43220246579185378</v>
      </c>
      <c r="K53" s="304">
        <v>0.52179491761853247</v>
      </c>
      <c r="L53" s="304">
        <v>0.76370248296245036</v>
      </c>
      <c r="M53" s="304"/>
      <c r="N53" s="304">
        <v>0.74768878811173956</v>
      </c>
      <c r="O53" s="304">
        <v>0.78078475149314142</v>
      </c>
      <c r="P53" s="304">
        <v>0.92249314533336768</v>
      </c>
      <c r="Q53" s="304"/>
      <c r="R53" s="304">
        <v>0.35327013064690738</v>
      </c>
      <c r="S53" s="304">
        <v>0.39994931309213977</v>
      </c>
      <c r="T53" s="304">
        <v>0.51341092158034596</v>
      </c>
      <c r="U53" s="304"/>
      <c r="V53" s="304">
        <v>0.62614659719236487</v>
      </c>
      <c r="W53" s="304">
        <v>0.60526946392956094</v>
      </c>
      <c r="X53" s="304">
        <v>0.69375887553103688</v>
      </c>
      <c r="Y53" s="304"/>
      <c r="Z53" s="304">
        <v>0.84548394392406867</v>
      </c>
      <c r="AA53" s="304">
        <v>0.77295633097642158</v>
      </c>
      <c r="AB53" s="304">
        <v>0.79370192520497374</v>
      </c>
      <c r="AC53" s="304"/>
      <c r="AD53" s="304">
        <v>0.71193702593622921</v>
      </c>
      <c r="AE53" s="304">
        <v>0.76098007238746668</v>
      </c>
      <c r="AF53" s="304">
        <v>0.84716912036435588</v>
      </c>
      <c r="AG53" s="304"/>
      <c r="AH53" s="304">
        <v>0.47118670580409899</v>
      </c>
      <c r="AI53" s="304">
        <v>0.54092024744635936</v>
      </c>
      <c r="AJ53" s="304">
        <v>0.51505445331248656</v>
      </c>
      <c r="AK53" s="304"/>
      <c r="AL53" s="304">
        <v>7.9988496179128205E-2</v>
      </c>
      <c r="AM53" s="304">
        <v>8.1496621335055044E-2</v>
      </c>
      <c r="AN53" s="304">
        <v>0.1432036337723856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4.9248784493440372</v>
      </c>
      <c r="C54" s="304">
        <f t="shared" si="70"/>
        <v>5.1015408490139018</v>
      </c>
      <c r="D54" s="304">
        <f t="shared" si="71"/>
        <v>5.0507513829818134</v>
      </c>
      <c r="E54" s="304"/>
      <c r="F54" s="304">
        <v>5.0067736646393531E-2</v>
      </c>
      <c r="G54" s="304">
        <v>6.7160441791677503E-2</v>
      </c>
      <c r="H54" s="304">
        <v>0.11788670063178729</v>
      </c>
      <c r="I54" s="304"/>
      <c r="J54" s="304">
        <v>0.26354922743626652</v>
      </c>
      <c r="K54" s="304">
        <v>0.36477674187056769</v>
      </c>
      <c r="L54" s="304">
        <v>0.51076461080242874</v>
      </c>
      <c r="M54" s="304"/>
      <c r="N54" s="304">
        <v>0.8064487750115269</v>
      </c>
      <c r="O54" s="304">
        <v>1.0474713231680006</v>
      </c>
      <c r="P54" s="304">
        <v>1.5331850187583902</v>
      </c>
      <c r="Q54" s="304"/>
      <c r="R54" s="304">
        <v>0.48104652872147219</v>
      </c>
      <c r="S54" s="304">
        <v>0.55564663114068547</v>
      </c>
      <c r="T54" s="304">
        <v>0.76789181927199557</v>
      </c>
      <c r="U54" s="304"/>
      <c r="V54" s="304">
        <v>0.34654350563717462</v>
      </c>
      <c r="W54" s="304">
        <v>0.40825370048360848</v>
      </c>
      <c r="X54" s="304">
        <v>0.59913080261481977</v>
      </c>
      <c r="Y54" s="304"/>
      <c r="Z54" s="304">
        <v>0.8880613894498478</v>
      </c>
      <c r="AA54" s="304">
        <v>0.79958725423940091</v>
      </c>
      <c r="AB54" s="304">
        <v>0.42537453467728609</v>
      </c>
      <c r="AC54" s="304"/>
      <c r="AD54" s="304">
        <v>0.7747104708555731</v>
      </c>
      <c r="AE54" s="304">
        <v>0.61794347255097481</v>
      </c>
      <c r="AF54" s="304">
        <v>0.2718958168129964</v>
      </c>
      <c r="AG54" s="304"/>
      <c r="AH54" s="304">
        <v>1.0995610778002904</v>
      </c>
      <c r="AI54" s="304">
        <v>1.212531402365786</v>
      </c>
      <c r="AJ54" s="304">
        <v>0.81684935279981907</v>
      </c>
      <c r="AK54" s="304"/>
      <c r="AL54" s="304">
        <v>0.21488973778549203</v>
      </c>
      <c r="AM54" s="304">
        <v>2.8169881403200057E-2</v>
      </c>
      <c r="AN54" s="304">
        <v>7.7727266122905011E-3</v>
      </c>
    </row>
    <row r="55" spans="1:40" x14ac:dyDescent="0.2">
      <c r="A55" s="13" t="str">
        <f t="shared" si="67"/>
        <v>Skilled trades occupations</v>
      </c>
      <c r="B55" s="304">
        <f t="shared" si="69"/>
        <v>21.264870096770437</v>
      </c>
      <c r="C55" s="304">
        <f t="shared" si="70"/>
        <v>22.731376254168953</v>
      </c>
      <c r="D55" s="304">
        <f t="shared" si="71"/>
        <v>22.939311558327745</v>
      </c>
      <c r="E55" s="304"/>
      <c r="F55" s="304">
        <v>4.268824465216323E-3</v>
      </c>
      <c r="G55" s="304">
        <v>5.0077197720751442E-3</v>
      </c>
      <c r="H55" s="304">
        <v>6.5590192610572107E-3</v>
      </c>
      <c r="I55" s="304"/>
      <c r="J55" s="304">
        <v>0.23121667308415925</v>
      </c>
      <c r="K55" s="304">
        <v>0.29134295983387204</v>
      </c>
      <c r="L55" s="304">
        <v>0.42049956810421035</v>
      </c>
      <c r="M55" s="304"/>
      <c r="N55" s="304">
        <v>0.75589873044970668</v>
      </c>
      <c r="O55" s="304">
        <v>0.92184952155714195</v>
      </c>
      <c r="P55" s="304">
        <v>1.1865467512860619</v>
      </c>
      <c r="Q55" s="304"/>
      <c r="R55" s="304">
        <v>0.47299388796745534</v>
      </c>
      <c r="S55" s="304">
        <v>0.55840927528314643</v>
      </c>
      <c r="T55" s="304">
        <v>0.70503980583831249</v>
      </c>
      <c r="U55" s="304"/>
      <c r="V55" s="304">
        <v>1.2742622796763576</v>
      </c>
      <c r="W55" s="304">
        <v>1.4543521040004732</v>
      </c>
      <c r="X55" s="304">
        <v>1.853368116323759</v>
      </c>
      <c r="Y55" s="304"/>
      <c r="Z55" s="304">
        <v>8.0739063585011319</v>
      </c>
      <c r="AA55" s="304">
        <v>8.1633842914258086</v>
      </c>
      <c r="AB55" s="304">
        <v>7.7721175713449409</v>
      </c>
      <c r="AC55" s="304"/>
      <c r="AD55" s="304">
        <v>6.3853964494423705</v>
      </c>
      <c r="AE55" s="304">
        <v>7.0537270303286013</v>
      </c>
      <c r="AF55" s="304">
        <v>7.3448555730066278</v>
      </c>
      <c r="AG55" s="304"/>
      <c r="AH55" s="304">
        <v>2.9494095787725838</v>
      </c>
      <c r="AI55" s="304">
        <v>3.3067839796713998</v>
      </c>
      <c r="AJ55" s="304">
        <v>3.4230734063480908</v>
      </c>
      <c r="AK55" s="304"/>
      <c r="AL55" s="304">
        <v>1.1175173144114527</v>
      </c>
      <c r="AM55" s="304">
        <v>0.97651937229643193</v>
      </c>
      <c r="AN55" s="304">
        <v>0.22725174681468302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0.20608391074107446</v>
      </c>
      <c r="C56" s="304">
        <f t="shared" si="70"/>
        <v>0.19471262417069124</v>
      </c>
      <c r="D56" s="304">
        <f t="shared" si="71"/>
        <v>0.21109990610619017</v>
      </c>
      <c r="E56" s="304"/>
      <c r="F56" s="304">
        <v>2.430144483283911E-4</v>
      </c>
      <c r="G56" s="304">
        <v>1.6524667289203275E-4</v>
      </c>
      <c r="H56" s="304">
        <v>2.0676939637731437E-4</v>
      </c>
      <c r="I56" s="304"/>
      <c r="J56" s="304">
        <v>6.6931094943822999E-3</v>
      </c>
      <c r="K56" s="304">
        <v>7.1853926962735185E-3</v>
      </c>
      <c r="L56" s="304">
        <v>8.3956362068165862E-3</v>
      </c>
      <c r="M56" s="304"/>
      <c r="N56" s="304">
        <v>9.4803953046834061E-3</v>
      </c>
      <c r="O56" s="304">
        <v>8.3988066013373618E-3</v>
      </c>
      <c r="P56" s="304">
        <v>9.0001752737423439E-3</v>
      </c>
      <c r="Q56" s="304"/>
      <c r="R56" s="304">
        <v>1.7563454402530242E-3</v>
      </c>
      <c r="S56" s="304">
        <v>1.5566247437962372E-3</v>
      </c>
      <c r="T56" s="304">
        <v>1.7336836793401512E-3</v>
      </c>
      <c r="U56" s="304"/>
      <c r="V56" s="304">
        <v>6.7671586804735305E-3</v>
      </c>
      <c r="W56" s="304">
        <v>6.3833568914517134E-3</v>
      </c>
      <c r="X56" s="304">
        <v>7.1789575317960652E-3</v>
      </c>
      <c r="Y56" s="304"/>
      <c r="Z56" s="304">
        <v>6.1365476046240396E-2</v>
      </c>
      <c r="AA56" s="304">
        <v>6.9748075881817806E-2</v>
      </c>
      <c r="AB56" s="304">
        <v>8.8209393551094334E-2</v>
      </c>
      <c r="AC56" s="304"/>
      <c r="AD56" s="304">
        <v>1.2364225169217057E-2</v>
      </c>
      <c r="AE56" s="304">
        <v>1.0697401748949115E-2</v>
      </c>
      <c r="AF56" s="304">
        <v>1.1314286457056745E-2</v>
      </c>
      <c r="AG56" s="304"/>
      <c r="AH56" s="304">
        <v>5.9911373005181068E-2</v>
      </c>
      <c r="AI56" s="304">
        <v>4.8508468144720249E-2</v>
      </c>
      <c r="AJ56" s="304">
        <v>4.5386465017007244E-2</v>
      </c>
      <c r="AK56" s="304"/>
      <c r="AL56" s="304">
        <v>4.7502813152315276E-2</v>
      </c>
      <c r="AM56" s="304">
        <v>4.2069250789453186E-2</v>
      </c>
      <c r="AN56" s="304">
        <v>3.9674538992959391E-2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0.92786534865799242</v>
      </c>
      <c r="C57" s="304">
        <f t="shared" si="70"/>
        <v>1.0027668159903995</v>
      </c>
      <c r="D57" s="304">
        <f t="shared" si="71"/>
        <v>1.0915260599124725</v>
      </c>
      <c r="E57" s="304"/>
      <c r="F57" s="304">
        <v>3.3304962768872181E-3</v>
      </c>
      <c r="G57" s="304">
        <v>4.3720438949852855E-3</v>
      </c>
      <c r="H57" s="304">
        <v>6.6431184707836655E-3</v>
      </c>
      <c r="I57" s="304"/>
      <c r="J57" s="304">
        <v>6.7863851313379117E-2</v>
      </c>
      <c r="K57" s="304">
        <v>6.9057706739406033E-2</v>
      </c>
      <c r="L57" s="304">
        <v>7.7807297902920861E-2</v>
      </c>
      <c r="M57" s="304"/>
      <c r="N57" s="304">
        <v>0.17288709367059368</v>
      </c>
      <c r="O57" s="304">
        <v>0.19663288749173752</v>
      </c>
      <c r="P57" s="304">
        <v>0.23350967319532406</v>
      </c>
      <c r="Q57" s="304"/>
      <c r="R57" s="304">
        <v>4.4775149501603002E-2</v>
      </c>
      <c r="S57" s="304">
        <v>5.3132364283879907E-2</v>
      </c>
      <c r="T57" s="304">
        <v>6.3716465898315547E-2</v>
      </c>
      <c r="U57" s="304"/>
      <c r="V57" s="304">
        <v>5.5404827979479293E-2</v>
      </c>
      <c r="W57" s="304">
        <v>6.2025801236340272E-2</v>
      </c>
      <c r="X57" s="304">
        <v>7.4457668925731427E-2</v>
      </c>
      <c r="Y57" s="304"/>
      <c r="Z57" s="304">
        <v>0.35446466357662948</v>
      </c>
      <c r="AA57" s="304">
        <v>0.37688179692765972</v>
      </c>
      <c r="AB57" s="304">
        <v>0.45088821072811264</v>
      </c>
      <c r="AC57" s="304"/>
      <c r="AD57" s="304">
        <v>5.4090119892447885E-2</v>
      </c>
      <c r="AE57" s="304">
        <v>4.6318693220488101E-2</v>
      </c>
      <c r="AF57" s="304">
        <v>2.8688824502426692E-2</v>
      </c>
      <c r="AG57" s="304"/>
      <c r="AH57" s="304">
        <v>9.6127643474139796E-2</v>
      </c>
      <c r="AI57" s="304">
        <v>9.2800205494119978E-2</v>
      </c>
      <c r="AJ57" s="304">
        <v>2.0913380330210715E-2</v>
      </c>
      <c r="AK57" s="304"/>
      <c r="AL57" s="304">
        <v>7.892150297283293E-2</v>
      </c>
      <c r="AM57" s="304">
        <v>0.10154531670178267</v>
      </c>
      <c r="AN57" s="304">
        <v>0.13490141995864685</v>
      </c>
    </row>
    <row r="58" spans="1:40" x14ac:dyDescent="0.2">
      <c r="A58" s="13" t="str">
        <f t="shared" si="67"/>
        <v>Process, plant and machine operatives</v>
      </c>
      <c r="B58" s="304">
        <f t="shared" si="69"/>
        <v>4.1616705168597585</v>
      </c>
      <c r="C58" s="304">
        <f t="shared" si="70"/>
        <v>4.6260629861105151</v>
      </c>
      <c r="D58" s="304">
        <f t="shared" si="71"/>
        <v>4.8274775739803397</v>
      </c>
      <c r="E58" s="304"/>
      <c r="F58" s="304">
        <v>1.4474121306644491E-2</v>
      </c>
      <c r="G58" s="304">
        <v>1.7828134072110872E-2</v>
      </c>
      <c r="H58" s="304">
        <v>2.6216962002950712E-2</v>
      </c>
      <c r="I58" s="304"/>
      <c r="J58" s="304">
        <v>5.565608479846218E-2</v>
      </c>
      <c r="K58" s="304">
        <v>7.7040764331123557E-2</v>
      </c>
      <c r="L58" s="304">
        <v>0.13025133084927504</v>
      </c>
      <c r="M58" s="304"/>
      <c r="N58" s="304">
        <v>8.4999225778915749E-2</v>
      </c>
      <c r="O58" s="304">
        <v>0.10826420976883865</v>
      </c>
      <c r="P58" s="304">
        <v>0.16835235581105615</v>
      </c>
      <c r="Q58" s="304"/>
      <c r="R58" s="304">
        <v>9.9123492649915296E-2</v>
      </c>
      <c r="S58" s="304">
        <v>0.12705633664550037</v>
      </c>
      <c r="T58" s="304">
        <v>0.19507864434057584</v>
      </c>
      <c r="U58" s="304"/>
      <c r="V58" s="304">
        <v>0.2315891883515665</v>
      </c>
      <c r="W58" s="304">
        <v>0.26471618264348173</v>
      </c>
      <c r="X58" s="304">
        <v>0.32989467974290942</v>
      </c>
      <c r="Y58" s="304"/>
      <c r="Z58" s="304">
        <v>1.1484163462497952</v>
      </c>
      <c r="AA58" s="304">
        <v>1.3453731171825976</v>
      </c>
      <c r="AB58" s="304">
        <v>1.6639164089718921</v>
      </c>
      <c r="AC58" s="304"/>
      <c r="AD58" s="304">
        <v>1.4142610132825981</v>
      </c>
      <c r="AE58" s="304">
        <v>1.611276922479348</v>
      </c>
      <c r="AF58" s="304">
        <v>1.6916622009599505</v>
      </c>
      <c r="AG58" s="304"/>
      <c r="AH58" s="304">
        <v>0.90357439136998485</v>
      </c>
      <c r="AI58" s="304">
        <v>0.89360030777998423</v>
      </c>
      <c r="AJ58" s="304">
        <v>0.57794754342131749</v>
      </c>
      <c r="AK58" s="304"/>
      <c r="AL58" s="304">
        <v>0.20957665307187673</v>
      </c>
      <c r="AM58" s="304">
        <v>0.18090701120753006</v>
      </c>
      <c r="AN58" s="304">
        <v>4.4157447880411982E-2</v>
      </c>
    </row>
    <row r="59" spans="1:40" x14ac:dyDescent="0.2">
      <c r="A59" s="13" t="str">
        <f t="shared" si="67"/>
        <v>Elementary occupations</v>
      </c>
      <c r="B59" s="304">
        <f t="shared" si="69"/>
        <v>2.9221410662013461</v>
      </c>
      <c r="C59" s="304">
        <f t="shared" si="70"/>
        <v>3.3705963004324437</v>
      </c>
      <c r="D59" s="304">
        <f t="shared" si="71"/>
        <v>3.8173498072033425</v>
      </c>
      <c r="E59" s="304"/>
      <c r="F59" s="304">
        <v>3.4656950225166899E-4</v>
      </c>
      <c r="G59" s="304">
        <v>3.8021806678212121E-4</v>
      </c>
      <c r="H59" s="304">
        <v>4.3956970395402409E-4</v>
      </c>
      <c r="I59" s="304"/>
      <c r="J59" s="304">
        <v>4.1856971914600465E-2</v>
      </c>
      <c r="K59" s="304">
        <v>5.6360479825967105E-2</v>
      </c>
      <c r="L59" s="304">
        <v>8.8839076283272297E-2</v>
      </c>
      <c r="M59" s="304"/>
      <c r="N59" s="304">
        <v>7.9202210374859389E-2</v>
      </c>
      <c r="O59" s="304">
        <v>0.10882663100619069</v>
      </c>
      <c r="P59" s="304">
        <v>0.14037496183232187</v>
      </c>
      <c r="Q59" s="304"/>
      <c r="R59" s="304">
        <v>1.8296605082314059E-2</v>
      </c>
      <c r="S59" s="304">
        <v>2.1833976888081332E-2</v>
      </c>
      <c r="T59" s="304">
        <v>2.3463744385960821E-2</v>
      </c>
      <c r="U59" s="304"/>
      <c r="V59" s="304">
        <v>0.15481017733196523</v>
      </c>
      <c r="W59" s="304">
        <v>0.21074032458633052</v>
      </c>
      <c r="X59" s="304">
        <v>0.29571522111091997</v>
      </c>
      <c r="Y59" s="304"/>
      <c r="Z59" s="304">
        <v>0.78456544032155295</v>
      </c>
      <c r="AA59" s="304">
        <v>1.0076002345792145</v>
      </c>
      <c r="AB59" s="304">
        <v>1.4413171900471193</v>
      </c>
      <c r="AC59" s="304"/>
      <c r="AD59" s="304">
        <v>0.83599131101977586</v>
      </c>
      <c r="AE59" s="304">
        <v>0.96356727139569287</v>
      </c>
      <c r="AF59" s="304">
        <v>1.072545196609896</v>
      </c>
      <c r="AG59" s="304"/>
      <c r="AH59" s="304">
        <v>0.76493577875235552</v>
      </c>
      <c r="AI59" s="304">
        <v>0.86906512824986482</v>
      </c>
      <c r="AJ59" s="304">
        <v>0.69084228915937296</v>
      </c>
      <c r="AK59" s="304"/>
      <c r="AL59" s="304">
        <v>0.24213600190167073</v>
      </c>
      <c r="AM59" s="304">
        <v>0.13222203583431971</v>
      </c>
      <c r="AN59" s="304">
        <v>6.381255807052541E-2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154.29800000000023</v>
      </c>
      <c r="C62" s="305">
        <f>SUM(C63:C71)</f>
        <v>158.38999999999993</v>
      </c>
      <c r="D62" s="305">
        <f>SUM(D63:D71)</f>
        <v>165.941</v>
      </c>
      <c r="E62" s="304"/>
      <c r="F62" s="305">
        <f>SUM(F63:F71)</f>
        <v>0.56276034488120541</v>
      </c>
      <c r="G62" s="305">
        <f>SUM(G63:G71)</f>
        <v>0.71980439428136644</v>
      </c>
      <c r="H62" s="305">
        <f>SUM(H63:H71)</f>
        <v>1.1157059509617788</v>
      </c>
      <c r="I62" s="304"/>
      <c r="J62" s="305">
        <f>SUM(J63:J71)</f>
        <v>7.189512556186159</v>
      </c>
      <c r="K62" s="305">
        <f>SUM(K63:K71)</f>
        <v>8.8312270246988476</v>
      </c>
      <c r="L62" s="305">
        <f>SUM(L63:L71)</f>
        <v>13.23293830399261</v>
      </c>
      <c r="M62" s="304"/>
      <c r="N62" s="305">
        <f>SUM(N63:N71)</f>
        <v>24.275921230100511</v>
      </c>
      <c r="O62" s="305">
        <f>SUM(O63:O71)</f>
        <v>27.49768951546455</v>
      </c>
      <c r="P62" s="305">
        <f>SUM(P63:P71)</f>
        <v>36.466927000009335</v>
      </c>
      <c r="Q62" s="304"/>
      <c r="R62" s="305">
        <f>SUM(R63:R71)</f>
        <v>7.194162513686817</v>
      </c>
      <c r="S62" s="305">
        <f>SUM(S63:S71)</f>
        <v>7.9115696772152777</v>
      </c>
      <c r="T62" s="305">
        <f>SUM(T63:T71)</f>
        <v>10.30970395153474</v>
      </c>
      <c r="U62" s="304"/>
      <c r="V62" s="305">
        <f>SUM(V63:V71)</f>
        <v>8.21600699836101</v>
      </c>
      <c r="W62" s="305">
        <f>SUM(W63:W71)</f>
        <v>8.8430769498288928</v>
      </c>
      <c r="X62" s="305">
        <f>SUM(X63:X71)</f>
        <v>11.221964127884105</v>
      </c>
      <c r="Y62" s="304"/>
      <c r="Z62" s="305">
        <f>SUM(Z63:Z71)</f>
        <v>37.800820642171182</v>
      </c>
      <c r="AA62" s="305">
        <f>SUM(AA63:AA71)</f>
        <v>37.904855056103919</v>
      </c>
      <c r="AB62" s="305">
        <f>SUM(AB63:AB71)</f>
        <v>40.818097190662677</v>
      </c>
      <c r="AC62" s="304"/>
      <c r="AD62" s="305">
        <f>SUM(AD63:AD71)</f>
        <v>37.477390019964297</v>
      </c>
      <c r="AE62" s="305">
        <f>SUM(AE63:AE71)</f>
        <v>37.259133694892725</v>
      </c>
      <c r="AF62" s="305">
        <f>SUM(AF63:AF71)</f>
        <v>33.285326760538737</v>
      </c>
      <c r="AG62" s="304"/>
      <c r="AH62" s="305">
        <f>SUM(AH63:AH71)</f>
        <v>23.608289351380183</v>
      </c>
      <c r="AI62" s="305">
        <f>SUM(AI63:AI71)</f>
        <v>22.040507682221957</v>
      </c>
      <c r="AJ62" s="305">
        <f>SUM(AJ63:AJ71)</f>
        <v>12.518055919978895</v>
      </c>
      <c r="AK62" s="304"/>
      <c r="AL62" s="305">
        <f>SUM(AL63:AL71)</f>
        <v>7.9731363432688447</v>
      </c>
      <c r="AM62" s="305">
        <f>SUM(AM63:AM71)</f>
        <v>7.3821360052924092</v>
      </c>
      <c r="AN62" s="305">
        <f>SUM(AN63:AN71)</f>
        <v>6.9722807944371272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20.791712628757242</v>
      </c>
      <c r="C63" s="304">
        <f t="shared" ref="C63:C71" si="73">SUM(G63,K63,O63,S63,W63,AA63,AE63,AI63,AM63)</f>
        <v>20.200324231797477</v>
      </c>
      <c r="D63" s="304">
        <f t="shared" ref="D63:D71" si="74">SUM(H63,L63,P63,T63,X63,AB63,AF63,AJ63,AN63)</f>
        <v>22.826326297455935</v>
      </c>
      <c r="E63" s="304"/>
      <c r="F63" s="304">
        <v>9.0874006084968678E-2</v>
      </c>
      <c r="G63" s="304">
        <v>0.108637530304911</v>
      </c>
      <c r="H63" s="304">
        <v>0.17275801131589061</v>
      </c>
      <c r="I63" s="304"/>
      <c r="J63" s="304">
        <v>1.4872156549928099</v>
      </c>
      <c r="K63" s="304">
        <v>1.6544540846274298</v>
      </c>
      <c r="L63" s="304">
        <v>2.4256035186491305</v>
      </c>
      <c r="M63" s="304"/>
      <c r="N63" s="304">
        <v>5.1767412191696156</v>
      </c>
      <c r="O63" s="304">
        <v>5.2875463824953552</v>
      </c>
      <c r="P63" s="304">
        <v>6.8406987911364325</v>
      </c>
      <c r="Q63" s="304"/>
      <c r="R63" s="304">
        <v>1.0778050534685033</v>
      </c>
      <c r="S63" s="304">
        <v>1.0525095694906508</v>
      </c>
      <c r="T63" s="304">
        <v>1.3687249880455878</v>
      </c>
      <c r="U63" s="304"/>
      <c r="V63" s="304">
        <v>1.3447214314842322</v>
      </c>
      <c r="W63" s="304">
        <v>1.2963443137981667</v>
      </c>
      <c r="X63" s="304">
        <v>1.5723348232321406</v>
      </c>
      <c r="Y63" s="304"/>
      <c r="Z63" s="304">
        <v>4.2080401236770735</v>
      </c>
      <c r="AA63" s="304">
        <v>3.8870279699983001</v>
      </c>
      <c r="AB63" s="304">
        <v>4.4992134754826232</v>
      </c>
      <c r="AC63" s="304"/>
      <c r="AD63" s="304">
        <v>4.1688518028709787</v>
      </c>
      <c r="AE63" s="304">
        <v>3.8203354698544554</v>
      </c>
      <c r="AF63" s="304">
        <v>3.4343651013057923</v>
      </c>
      <c r="AG63" s="304"/>
      <c r="AH63" s="304">
        <v>2.9032066114888337</v>
      </c>
      <c r="AI63" s="304">
        <v>2.7695000680516082</v>
      </c>
      <c r="AJ63" s="304">
        <v>2.0972075052036736</v>
      </c>
      <c r="AK63" s="304"/>
      <c r="AL63" s="304">
        <v>0.33425672552022628</v>
      </c>
      <c r="AM63" s="304">
        <v>0.32396884317659935</v>
      </c>
      <c r="AN63" s="304">
        <v>0.41542008308466172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13.314600935595713</v>
      </c>
      <c r="C64" s="304">
        <f t="shared" si="73"/>
        <v>15.081475831000231</v>
      </c>
      <c r="D64" s="304">
        <f t="shared" si="74"/>
        <v>17.503529019089321</v>
      </c>
      <c r="E64" s="304"/>
      <c r="F64" s="304">
        <v>0.24192765161646818</v>
      </c>
      <c r="G64" s="304">
        <v>0.3217389996989467</v>
      </c>
      <c r="H64" s="304">
        <v>0.5039038415327628</v>
      </c>
      <c r="I64" s="304"/>
      <c r="J64" s="304">
        <v>1.5908048965368147</v>
      </c>
      <c r="K64" s="304">
        <v>2.0479970798413558</v>
      </c>
      <c r="L64" s="304">
        <v>2.9892132200844395</v>
      </c>
      <c r="M64" s="304"/>
      <c r="N64" s="304">
        <v>3.7398660151022778</v>
      </c>
      <c r="O64" s="304">
        <v>4.4030030052336686</v>
      </c>
      <c r="P64" s="304">
        <v>5.6200066844090699</v>
      </c>
      <c r="Q64" s="304"/>
      <c r="R64" s="304">
        <v>0.56837935648951954</v>
      </c>
      <c r="S64" s="304">
        <v>0.59149121751455269</v>
      </c>
      <c r="T64" s="304">
        <v>0.66924060968056387</v>
      </c>
      <c r="U64" s="304"/>
      <c r="V64" s="304">
        <v>0.75639125132886531</v>
      </c>
      <c r="W64" s="304">
        <v>0.85422189360067535</v>
      </c>
      <c r="X64" s="304">
        <v>1.0582172758473776</v>
      </c>
      <c r="Y64" s="304"/>
      <c r="Z64" s="304">
        <v>2.8132653913610057</v>
      </c>
      <c r="AA64" s="304">
        <v>3.0902101535452413</v>
      </c>
      <c r="AB64" s="304">
        <v>3.6015454365356021</v>
      </c>
      <c r="AC64" s="304"/>
      <c r="AD64" s="304">
        <v>2.0673056371698966</v>
      </c>
      <c r="AE64" s="304">
        <v>2.1175389212878306</v>
      </c>
      <c r="AF64" s="304">
        <v>1.7556790946752803</v>
      </c>
      <c r="AG64" s="304"/>
      <c r="AH64" s="304">
        <v>1.2704139378462</v>
      </c>
      <c r="AI64" s="304">
        <v>1.3635414345560837</v>
      </c>
      <c r="AJ64" s="304">
        <v>0.78341440268077744</v>
      </c>
      <c r="AK64" s="304"/>
      <c r="AL64" s="304">
        <v>0.26624679814466651</v>
      </c>
      <c r="AM64" s="304">
        <v>0.29173312572187748</v>
      </c>
      <c r="AN64" s="304">
        <v>0.52230845364344836</v>
      </c>
    </row>
    <row r="65" spans="1:40" x14ac:dyDescent="0.2">
      <c r="A65" s="13" t="str">
        <f t="shared" si="72"/>
        <v>Associate professional occupations</v>
      </c>
      <c r="B65" s="304">
        <f t="shared" si="75"/>
        <v>13.373293723821027</v>
      </c>
      <c r="C65" s="304">
        <f t="shared" si="73"/>
        <v>13.946444657011172</v>
      </c>
      <c r="D65" s="304">
        <f t="shared" si="74"/>
        <v>15.774466439931413</v>
      </c>
      <c r="E65" s="304"/>
      <c r="F65" s="304">
        <v>9.032959991200204E-2</v>
      </c>
      <c r="G65" s="304">
        <v>0.11014846771392023</v>
      </c>
      <c r="H65" s="304">
        <v>0.160149094291266</v>
      </c>
      <c r="I65" s="304"/>
      <c r="J65" s="304">
        <v>0.81302302649720093</v>
      </c>
      <c r="K65" s="304">
        <v>0.95336735225591707</v>
      </c>
      <c r="L65" s="304">
        <v>1.3178529496709903</v>
      </c>
      <c r="M65" s="304"/>
      <c r="N65" s="304">
        <v>2.9672625634279863</v>
      </c>
      <c r="O65" s="304">
        <v>3.1952214930291172</v>
      </c>
      <c r="P65" s="304">
        <v>4.0045486189834065</v>
      </c>
      <c r="Q65" s="304"/>
      <c r="R65" s="304">
        <v>0.70099065096822111</v>
      </c>
      <c r="S65" s="304">
        <v>0.75789645956718543</v>
      </c>
      <c r="T65" s="304">
        <v>0.97521849390505377</v>
      </c>
      <c r="U65" s="304"/>
      <c r="V65" s="304">
        <v>0.88547829806251066</v>
      </c>
      <c r="W65" s="304">
        <v>0.96437283926152284</v>
      </c>
      <c r="X65" s="304">
        <v>1.2344193994577597</v>
      </c>
      <c r="Y65" s="304"/>
      <c r="Z65" s="304">
        <v>3.2423757179461474</v>
      </c>
      <c r="AA65" s="304">
        <v>3.3316951357436646</v>
      </c>
      <c r="AB65" s="304">
        <v>3.9296068378824329</v>
      </c>
      <c r="AC65" s="304"/>
      <c r="AD65" s="304">
        <v>2.8242992096566084</v>
      </c>
      <c r="AE65" s="304">
        <v>2.9647549182270589</v>
      </c>
      <c r="AF65" s="304">
        <v>2.9716228909440394</v>
      </c>
      <c r="AG65" s="304"/>
      <c r="AH65" s="304">
        <v>1.4961010994017629</v>
      </c>
      <c r="AI65" s="304">
        <v>1.3622645079569307</v>
      </c>
      <c r="AJ65" s="304">
        <v>0.72889152013318392</v>
      </c>
      <c r="AK65" s="304"/>
      <c r="AL65" s="304">
        <v>0.35343355794858622</v>
      </c>
      <c r="AM65" s="304">
        <v>0.30672348325585558</v>
      </c>
      <c r="AN65" s="304">
        <v>0.4521566346632806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13.788941025313925</v>
      </c>
      <c r="C66" s="304">
        <f t="shared" si="73"/>
        <v>14.859546036299921</v>
      </c>
      <c r="D66" s="304">
        <f t="shared" si="74"/>
        <v>15.427155548125588</v>
      </c>
      <c r="E66" s="304"/>
      <c r="F66" s="304">
        <v>3.9169183004940863E-2</v>
      </c>
      <c r="G66" s="304">
        <v>5.754504976627859E-2</v>
      </c>
      <c r="H66" s="304">
        <v>0.10016873495175457</v>
      </c>
      <c r="I66" s="304"/>
      <c r="J66" s="304">
        <v>0.68450055663635245</v>
      </c>
      <c r="K66" s="304">
        <v>0.90969577811562896</v>
      </c>
      <c r="L66" s="304">
        <v>1.4465751818957451</v>
      </c>
      <c r="M66" s="304"/>
      <c r="N66" s="304">
        <v>2.3320473840769487</v>
      </c>
      <c r="O66" s="304">
        <v>2.9543871253709271</v>
      </c>
      <c r="P66" s="304">
        <v>4.1437085428646503</v>
      </c>
      <c r="Q66" s="304"/>
      <c r="R66" s="304">
        <v>0.76019999147155359</v>
      </c>
      <c r="S66" s="304">
        <v>0.90450549201390551</v>
      </c>
      <c r="T66" s="304">
        <v>1.1707534062439116</v>
      </c>
      <c r="U66" s="304"/>
      <c r="V66" s="304">
        <v>0.70783620977546946</v>
      </c>
      <c r="W66" s="304">
        <v>0.76000859829751843</v>
      </c>
      <c r="X66" s="304">
        <v>0.91542162276303651</v>
      </c>
      <c r="Y66" s="304"/>
      <c r="Z66" s="304">
        <v>3.4608291433308866</v>
      </c>
      <c r="AA66" s="304">
        <v>3.6925473725841864</v>
      </c>
      <c r="AB66" s="304">
        <v>3.7478596801588173</v>
      </c>
      <c r="AC66" s="304"/>
      <c r="AD66" s="304">
        <v>3.8845203490407441</v>
      </c>
      <c r="AE66" s="304">
        <v>4.2202025580789062</v>
      </c>
      <c r="AF66" s="304">
        <v>3.5973565272235097</v>
      </c>
      <c r="AG66" s="304"/>
      <c r="AH66" s="304">
        <v>1.6675429378395459</v>
      </c>
      <c r="AI66" s="304">
        <v>1.1817104566150858</v>
      </c>
      <c r="AJ66" s="304">
        <v>0.1880104003421246</v>
      </c>
      <c r="AK66" s="304"/>
      <c r="AL66" s="304">
        <v>0.25229527013748398</v>
      </c>
      <c r="AM66" s="304">
        <v>0.1789436054574832</v>
      </c>
      <c r="AN66" s="304">
        <v>0.11730145168203961</v>
      </c>
    </row>
    <row r="67" spans="1:40" x14ac:dyDescent="0.2">
      <c r="A67" s="13" t="str">
        <f t="shared" si="72"/>
        <v>Skilled trades occupations</v>
      </c>
      <c r="B67" s="304">
        <f t="shared" si="75"/>
        <v>13.382718990036267</v>
      </c>
      <c r="C67" s="304">
        <f t="shared" si="73"/>
        <v>14.021671326838275</v>
      </c>
      <c r="D67" s="304">
        <f t="shared" si="74"/>
        <v>14.264949259983172</v>
      </c>
      <c r="E67" s="304"/>
      <c r="F67" s="304">
        <v>7.6029415086446743E-3</v>
      </c>
      <c r="G67" s="304">
        <v>9.9592987527873725E-3</v>
      </c>
      <c r="H67" s="304">
        <v>1.6112862989174408E-2</v>
      </c>
      <c r="I67" s="304"/>
      <c r="J67" s="304">
        <v>0.27395633296799937</v>
      </c>
      <c r="K67" s="304">
        <v>0.3608392332933687</v>
      </c>
      <c r="L67" s="304">
        <v>0.61847321355438023</v>
      </c>
      <c r="M67" s="304"/>
      <c r="N67" s="304">
        <v>0.87536867496855852</v>
      </c>
      <c r="O67" s="304">
        <v>1.0887243390524923</v>
      </c>
      <c r="P67" s="304">
        <v>1.4764955106886921</v>
      </c>
      <c r="Q67" s="304"/>
      <c r="R67" s="304">
        <v>0.41781479321359588</v>
      </c>
      <c r="S67" s="304">
        <v>0.45630213744145043</v>
      </c>
      <c r="T67" s="304">
        <v>0.57873627794712934</v>
      </c>
      <c r="U67" s="304"/>
      <c r="V67" s="304">
        <v>0.75459047857256401</v>
      </c>
      <c r="W67" s="304">
        <v>0.84966823433116223</v>
      </c>
      <c r="X67" s="304">
        <v>1.0678702351658265</v>
      </c>
      <c r="Y67" s="304"/>
      <c r="Z67" s="304">
        <v>4.599344268079018</v>
      </c>
      <c r="AA67" s="304">
        <v>4.9570896950140755</v>
      </c>
      <c r="AB67" s="304">
        <v>5.4985787554876149</v>
      </c>
      <c r="AC67" s="304"/>
      <c r="AD67" s="304">
        <v>3.0784524961033939</v>
      </c>
      <c r="AE67" s="304">
        <v>2.8715287500512678</v>
      </c>
      <c r="AF67" s="304">
        <v>2.5850813237540033</v>
      </c>
      <c r="AG67" s="304"/>
      <c r="AH67" s="304">
        <v>2.4451284840533436</v>
      </c>
      <c r="AI67" s="304">
        <v>2.6679603473116131</v>
      </c>
      <c r="AJ67" s="304">
        <v>2.0230676789716551</v>
      </c>
      <c r="AK67" s="304"/>
      <c r="AL67" s="304">
        <v>0.93046052056914808</v>
      </c>
      <c r="AM67" s="304">
        <v>0.75959929159005812</v>
      </c>
      <c r="AN67" s="304">
        <v>0.40053340142469562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4.798163748861322</v>
      </c>
      <c r="C68" s="304">
        <f t="shared" si="73"/>
        <v>4.7050336314286305</v>
      </c>
      <c r="D68" s="304">
        <f t="shared" si="74"/>
        <v>5.6321600396049263</v>
      </c>
      <c r="E68" s="304"/>
      <c r="F68" s="304">
        <v>7.3243707237418626E-3</v>
      </c>
      <c r="G68" s="304">
        <v>9.5598476429929243E-3</v>
      </c>
      <c r="H68" s="304">
        <v>1.4994743467817368E-2</v>
      </c>
      <c r="I68" s="304"/>
      <c r="J68" s="304">
        <v>0.11734738427505366</v>
      </c>
      <c r="K68" s="304">
        <v>0.13465373255627322</v>
      </c>
      <c r="L68" s="304">
        <v>0.20346086062875132</v>
      </c>
      <c r="M68" s="304"/>
      <c r="N68" s="304">
        <v>0.63943934666653413</v>
      </c>
      <c r="O68" s="304">
        <v>0.672968815472202</v>
      </c>
      <c r="P68" s="304">
        <v>0.88991037100136927</v>
      </c>
      <c r="Q68" s="304"/>
      <c r="R68" s="304">
        <v>0.55124544811075205</v>
      </c>
      <c r="S68" s="304">
        <v>0.61169803801971545</v>
      </c>
      <c r="T68" s="304">
        <v>0.90685490791361312</v>
      </c>
      <c r="U68" s="304"/>
      <c r="V68" s="304">
        <v>0.51956880059533106</v>
      </c>
      <c r="W68" s="304">
        <v>0.54815288866117839</v>
      </c>
      <c r="X68" s="304">
        <v>0.81025198778834884</v>
      </c>
      <c r="Y68" s="304"/>
      <c r="Z68" s="304">
        <v>0.89181045368200351</v>
      </c>
      <c r="AA68" s="304">
        <v>0.80392084493126514</v>
      </c>
      <c r="AB68" s="304">
        <v>0.89884531723353833</v>
      </c>
      <c r="AC68" s="304"/>
      <c r="AD68" s="304">
        <v>1.1438342965624198</v>
      </c>
      <c r="AE68" s="304">
        <v>1.0992792442101218</v>
      </c>
      <c r="AF68" s="304">
        <v>1.1859092058808942</v>
      </c>
      <c r="AG68" s="304"/>
      <c r="AH68" s="304">
        <v>0.61603867334332751</v>
      </c>
      <c r="AI68" s="304">
        <v>0.6101465417678672</v>
      </c>
      <c r="AJ68" s="304">
        <v>0.49374785961123774</v>
      </c>
      <c r="AK68" s="304"/>
      <c r="AL68" s="304">
        <v>0.31155497490215817</v>
      </c>
      <c r="AM68" s="304">
        <v>0.21465367816701444</v>
      </c>
      <c r="AN68" s="304">
        <v>0.22818478607935475</v>
      </c>
    </row>
    <row r="69" spans="1:40" x14ac:dyDescent="0.2">
      <c r="A69" s="13" t="str">
        <f t="shared" si="72"/>
        <v>Sales and customer service occupations</v>
      </c>
      <c r="B69" s="304">
        <f t="shared" si="75"/>
        <v>31.842210086836541</v>
      </c>
      <c r="C69" s="304">
        <f t="shared" si="73"/>
        <v>31.851013555006642</v>
      </c>
      <c r="D69" s="304">
        <f t="shared" si="74"/>
        <v>31.505478068887982</v>
      </c>
      <c r="E69" s="304"/>
      <c r="F69" s="304">
        <v>4.3404162018912763E-2</v>
      </c>
      <c r="G69" s="304">
        <v>4.9231028130245401E-2</v>
      </c>
      <c r="H69" s="304">
        <v>7.0195959928069956E-2</v>
      </c>
      <c r="I69" s="304"/>
      <c r="J69" s="304">
        <v>1.0133992374822616</v>
      </c>
      <c r="K69" s="304">
        <v>1.2711677710641813</v>
      </c>
      <c r="L69" s="304">
        <v>1.9660563826902822</v>
      </c>
      <c r="M69" s="304"/>
      <c r="N69" s="304">
        <v>4.2609518759395311</v>
      </c>
      <c r="O69" s="304">
        <v>4.8600254219035017</v>
      </c>
      <c r="P69" s="304">
        <v>6.5099685249246493</v>
      </c>
      <c r="Q69" s="304"/>
      <c r="R69" s="304">
        <v>1.2900056458938305</v>
      </c>
      <c r="S69" s="304">
        <v>1.3929598179834579</v>
      </c>
      <c r="T69" s="304">
        <v>1.7200956345302827</v>
      </c>
      <c r="U69" s="304"/>
      <c r="V69" s="304">
        <v>1.0751897562037827</v>
      </c>
      <c r="W69" s="304">
        <v>1.066019934086383</v>
      </c>
      <c r="X69" s="304">
        <v>1.3066844594113998</v>
      </c>
      <c r="Y69" s="304"/>
      <c r="Z69" s="304">
        <v>9.4781194498230743</v>
      </c>
      <c r="AA69" s="304">
        <v>9.5714606132542652</v>
      </c>
      <c r="AB69" s="304">
        <v>10.292918418570572</v>
      </c>
      <c r="AC69" s="304"/>
      <c r="AD69" s="304">
        <v>7.9703507998923904</v>
      </c>
      <c r="AE69" s="304">
        <v>7.6595891016874527</v>
      </c>
      <c r="AF69" s="304">
        <v>6.4199932544761174</v>
      </c>
      <c r="AG69" s="304"/>
      <c r="AH69" s="304">
        <v>4.9806370285818264</v>
      </c>
      <c r="AI69" s="304">
        <v>4.4344220016237381</v>
      </c>
      <c r="AJ69" s="304">
        <v>2.026675013073957</v>
      </c>
      <c r="AK69" s="304"/>
      <c r="AL69" s="304">
        <v>1.7301521310009318</v>
      </c>
      <c r="AM69" s="304">
        <v>1.5461378652734206</v>
      </c>
      <c r="AN69" s="304">
        <v>1.1928904212826492</v>
      </c>
    </row>
    <row r="70" spans="1:40" x14ac:dyDescent="0.2">
      <c r="A70" s="13" t="str">
        <f t="shared" si="72"/>
        <v>Process, plant and machine operatives</v>
      </c>
      <c r="B70" s="304">
        <f t="shared" si="75"/>
        <v>10.66201081469347</v>
      </c>
      <c r="C70" s="304">
        <f t="shared" si="73"/>
        <v>10.949787922537615</v>
      </c>
      <c r="D70" s="304">
        <f t="shared" si="74"/>
        <v>10.790036874717794</v>
      </c>
      <c r="E70" s="304"/>
      <c r="F70" s="304">
        <v>3.0438952548768775E-2</v>
      </c>
      <c r="G70" s="304">
        <v>3.8495841909255049E-2</v>
      </c>
      <c r="H70" s="304">
        <v>5.869983460277451E-2</v>
      </c>
      <c r="I70" s="304"/>
      <c r="J70" s="304">
        <v>0.21533454436274388</v>
      </c>
      <c r="K70" s="304">
        <v>0.25192398687133344</v>
      </c>
      <c r="L70" s="304">
        <v>0.38046399477333021</v>
      </c>
      <c r="M70" s="304"/>
      <c r="N70" s="304">
        <v>0.62430846952926733</v>
      </c>
      <c r="O70" s="304">
        <v>0.77328696880916115</v>
      </c>
      <c r="P70" s="304">
        <v>1.2594283869812215</v>
      </c>
      <c r="Q70" s="304"/>
      <c r="R70" s="304">
        <v>0.25486224576797389</v>
      </c>
      <c r="S70" s="304">
        <v>0.30194125387313514</v>
      </c>
      <c r="T70" s="304">
        <v>0.42511024049566287</v>
      </c>
      <c r="U70" s="304"/>
      <c r="V70" s="304">
        <v>0.44097203374146721</v>
      </c>
      <c r="W70" s="304">
        <v>0.48142419053448265</v>
      </c>
      <c r="X70" s="304">
        <v>0.59402873268590994</v>
      </c>
      <c r="Y70" s="304"/>
      <c r="Z70" s="304">
        <v>2.1006307857622026</v>
      </c>
      <c r="AA70" s="304">
        <v>2.234370071223581</v>
      </c>
      <c r="AB70" s="304">
        <v>2.3764274720723395</v>
      </c>
      <c r="AC70" s="304"/>
      <c r="AD70" s="304">
        <v>3.3575968626941166</v>
      </c>
      <c r="AE70" s="304">
        <v>3.5484332029670438</v>
      </c>
      <c r="AF70" s="304">
        <v>3.3844917831426966</v>
      </c>
      <c r="AG70" s="304"/>
      <c r="AH70" s="304">
        <v>2.5403479955465302</v>
      </c>
      <c r="AI70" s="304">
        <v>2.3899117703551256</v>
      </c>
      <c r="AJ70" s="304">
        <v>1.7239995127278707</v>
      </c>
      <c r="AK70" s="304"/>
      <c r="AL70" s="304">
        <v>1.0975189247403998</v>
      </c>
      <c r="AM70" s="304">
        <v>0.93000063599449778</v>
      </c>
      <c r="AN70" s="304">
        <v>0.5873869172359889</v>
      </c>
    </row>
    <row r="71" spans="1:40" x14ac:dyDescent="0.2">
      <c r="A71" s="13" t="str">
        <f t="shared" si="72"/>
        <v>Elementary occupations</v>
      </c>
      <c r="B71" s="304">
        <f t="shared" si="75"/>
        <v>32.34434804608469</v>
      </c>
      <c r="C71" s="304">
        <f t="shared" si="73"/>
        <v>32.774702808079972</v>
      </c>
      <c r="D71" s="304">
        <f t="shared" si="74"/>
        <v>32.216898452203885</v>
      </c>
      <c r="E71" s="304"/>
      <c r="F71" s="304">
        <v>1.168947746275747E-2</v>
      </c>
      <c r="G71" s="304">
        <v>1.4488330362029235E-2</v>
      </c>
      <c r="H71" s="304">
        <v>1.8722867882268731E-2</v>
      </c>
      <c r="I71" s="304"/>
      <c r="J71" s="304">
        <v>0.99393092243492331</v>
      </c>
      <c r="K71" s="304">
        <v>1.2471280060733572</v>
      </c>
      <c r="L71" s="304">
        <v>1.8852389820455573</v>
      </c>
      <c r="M71" s="304"/>
      <c r="N71" s="304">
        <v>3.6599356812197903</v>
      </c>
      <c r="O71" s="304">
        <v>4.2625259640981268</v>
      </c>
      <c r="P71" s="304">
        <v>5.7221615690198417</v>
      </c>
      <c r="Q71" s="304"/>
      <c r="R71" s="304">
        <v>1.5728593283028669</v>
      </c>
      <c r="S71" s="304">
        <v>1.8422656913112245</v>
      </c>
      <c r="T71" s="304">
        <v>2.4949693927729353</v>
      </c>
      <c r="U71" s="304"/>
      <c r="V71" s="304">
        <v>1.7312587385967886</v>
      </c>
      <c r="W71" s="304">
        <v>2.0228640572578036</v>
      </c>
      <c r="X71" s="304">
        <v>2.6627355915323059</v>
      </c>
      <c r="Y71" s="304"/>
      <c r="Z71" s="304">
        <v>7.0064053085097635</v>
      </c>
      <c r="AA71" s="304">
        <v>6.3365331998093364</v>
      </c>
      <c r="AB71" s="304">
        <v>5.9731017972391474</v>
      </c>
      <c r="AC71" s="304"/>
      <c r="AD71" s="304">
        <v>8.982178565973749</v>
      </c>
      <c r="AE71" s="304">
        <v>8.9574715285285862</v>
      </c>
      <c r="AF71" s="304">
        <v>7.9508275791364014</v>
      </c>
      <c r="AG71" s="304"/>
      <c r="AH71" s="304">
        <v>5.688872583278811</v>
      </c>
      <c r="AI71" s="304">
        <v>5.261050553983905</v>
      </c>
      <c r="AJ71" s="304">
        <v>2.453042027234416</v>
      </c>
      <c r="AK71" s="304"/>
      <c r="AL71" s="304">
        <v>2.697217440305244</v>
      </c>
      <c r="AM71" s="304">
        <v>2.8303754766556026</v>
      </c>
      <c r="AN71" s="304">
        <v>3.0560986453410086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256.50099999999998</v>
      </c>
      <c r="C74" s="305">
        <f>SUM(C75:C83)</f>
        <v>265.50899999999996</v>
      </c>
      <c r="D74" s="305">
        <f>SUM(D75:D83)</f>
        <v>280.05999999999989</v>
      </c>
      <c r="E74" s="304"/>
      <c r="F74" s="305">
        <f>SUM(F75:F83)</f>
        <v>5.7146322060460104</v>
      </c>
      <c r="G74" s="305">
        <f>SUM(G75:G83)</f>
        <v>6.5782968486026281</v>
      </c>
      <c r="H74" s="305">
        <f>SUM(H75:H83)</f>
        <v>8.4067893753652108</v>
      </c>
      <c r="I74" s="304"/>
      <c r="J74" s="305">
        <f>SUM(J75:J83)</f>
        <v>43.564281650585876</v>
      </c>
      <c r="K74" s="305">
        <f>SUM(K75:K83)</f>
        <v>50.752400012142651</v>
      </c>
      <c r="L74" s="305">
        <f>SUM(L75:L83)</f>
        <v>65.281126001363674</v>
      </c>
      <c r="M74" s="304"/>
      <c r="N74" s="305">
        <f>SUM(N75:N83)</f>
        <v>76.170473246942663</v>
      </c>
      <c r="O74" s="305">
        <f>SUM(O75:O83)</f>
        <v>80.207412247668543</v>
      </c>
      <c r="P74" s="305">
        <f>SUM(P75:P83)</f>
        <v>88.23579587274611</v>
      </c>
      <c r="Q74" s="304"/>
      <c r="R74" s="305">
        <f>SUM(R75:R83)</f>
        <v>13.562577913039167</v>
      </c>
      <c r="S74" s="305">
        <f>SUM(S75:S83)</f>
        <v>14.369117703334421</v>
      </c>
      <c r="T74" s="305">
        <f>SUM(T75:T83)</f>
        <v>16.959504973806215</v>
      </c>
      <c r="U74" s="304"/>
      <c r="V74" s="305">
        <f>SUM(V75:V83)</f>
        <v>16.765353276771975</v>
      </c>
      <c r="W74" s="305">
        <f>SUM(W75:W83)</f>
        <v>17.22418127576864</v>
      </c>
      <c r="X74" s="305">
        <f>SUM(X75:X83)</f>
        <v>19.339239562630993</v>
      </c>
      <c r="Y74" s="304"/>
      <c r="Z74" s="305">
        <f>SUM(Z75:Z83)</f>
        <v>36.723511820579802</v>
      </c>
      <c r="AA74" s="305">
        <f>SUM(AA75:AA83)</f>
        <v>33.502968300344669</v>
      </c>
      <c r="AB74" s="305">
        <f>SUM(AB75:AB83)</f>
        <v>29.605739080660999</v>
      </c>
      <c r="AC74" s="304"/>
      <c r="AD74" s="305">
        <f>SUM(AD75:AD83)</f>
        <v>33.546479254849778</v>
      </c>
      <c r="AE74" s="305">
        <f>SUM(AE75:AE83)</f>
        <v>32.145758225787731</v>
      </c>
      <c r="AF74" s="305">
        <f>SUM(AF75:AF83)</f>
        <v>26.170798629638284</v>
      </c>
      <c r="AG74" s="304"/>
      <c r="AH74" s="305">
        <f>SUM(AH75:AH83)</f>
        <v>23.00561079608827</v>
      </c>
      <c r="AI74" s="305">
        <f>SUM(AI75:AI83)</f>
        <v>22.912171320477629</v>
      </c>
      <c r="AJ74" s="305">
        <f>SUM(AJ75:AJ83)</f>
        <v>18.071372412675412</v>
      </c>
      <c r="AK74" s="304"/>
      <c r="AL74" s="305">
        <f>SUM(AL75:AL83)</f>
        <v>7.4480798350964239</v>
      </c>
      <c r="AM74" s="305">
        <f>SUM(AM75:AM83)</f>
        <v>7.8166940658729942</v>
      </c>
      <c r="AN74" s="305">
        <f>SUM(AN75:AN83)</f>
        <v>7.9896340911130173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40.243478287788456</v>
      </c>
      <c r="C75" s="305">
        <f t="shared" ref="C75:C83" si="77">SUM(G75,K75,O75,S75,W75,AA75,AE75,AI75,AM75)</f>
        <v>38.717733828048743</v>
      </c>
      <c r="D75" s="305">
        <f t="shared" ref="D75:D83" si="78">SUM(H75,L75,P75,T75,X75,AB75,AF75,AJ75,AN75)</f>
        <v>42.33775050580747</v>
      </c>
      <c r="E75" s="304"/>
      <c r="F75" s="304">
        <v>1.0603744557069104</v>
      </c>
      <c r="G75" s="304">
        <v>1.1199699398945917</v>
      </c>
      <c r="H75" s="304">
        <v>1.4794005931514409</v>
      </c>
      <c r="I75" s="304"/>
      <c r="J75" s="304">
        <v>6.9477820625429674</v>
      </c>
      <c r="K75" s="304">
        <v>7.288431159149467</v>
      </c>
      <c r="L75" s="304">
        <v>9.4709739322492901</v>
      </c>
      <c r="M75" s="304"/>
      <c r="N75" s="304">
        <v>13.060764985231941</v>
      </c>
      <c r="O75" s="304">
        <v>12.397990432909168</v>
      </c>
      <c r="P75" s="304">
        <v>13.742587924642585</v>
      </c>
      <c r="Q75" s="304"/>
      <c r="R75" s="304">
        <v>1.9505389045093562</v>
      </c>
      <c r="S75" s="304">
        <v>1.8573998339733357</v>
      </c>
      <c r="T75" s="304">
        <v>2.1314928040768857</v>
      </c>
      <c r="U75" s="304"/>
      <c r="V75" s="304">
        <v>3.3691516087670101</v>
      </c>
      <c r="W75" s="304">
        <v>3.2346372757365014</v>
      </c>
      <c r="X75" s="304">
        <v>3.7042163391753351</v>
      </c>
      <c r="Y75" s="304"/>
      <c r="Z75" s="304">
        <v>5.9889893889343506</v>
      </c>
      <c r="AA75" s="304">
        <v>5.1118796066025896</v>
      </c>
      <c r="AB75" s="304">
        <v>4.9383834817392938</v>
      </c>
      <c r="AC75" s="304"/>
      <c r="AD75" s="304">
        <v>4.691800180833023</v>
      </c>
      <c r="AE75" s="304">
        <v>4.4792714850768327</v>
      </c>
      <c r="AF75" s="304">
        <v>3.9839297252628909</v>
      </c>
      <c r="AG75" s="304"/>
      <c r="AH75" s="304">
        <v>2.5171610280715857</v>
      </c>
      <c r="AI75" s="304">
        <v>2.49589538389136</v>
      </c>
      <c r="AJ75" s="304">
        <v>1.9883815990395208</v>
      </c>
      <c r="AK75" s="304"/>
      <c r="AL75" s="304">
        <v>0.65691567319131294</v>
      </c>
      <c r="AM75" s="304">
        <v>0.73225871081489413</v>
      </c>
      <c r="AN75" s="304">
        <v>0.89838410647022704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75.250954682761019</v>
      </c>
      <c r="C76" s="305">
        <f t="shared" si="77"/>
        <v>84.356427406914065</v>
      </c>
      <c r="D76" s="305">
        <f>SUM(H76,L76,P76,T76,X76,AB76,AF76,AJ76,AN76)</f>
        <v>92.783969252388673</v>
      </c>
      <c r="E76" s="304"/>
      <c r="F76" s="304">
        <v>3.212396032735358</v>
      </c>
      <c r="G76" s="304">
        <v>3.7947910347364826</v>
      </c>
      <c r="H76" s="304">
        <v>4.6971032229346408</v>
      </c>
      <c r="I76" s="304"/>
      <c r="J76" s="304">
        <v>20.772609669339911</v>
      </c>
      <c r="K76" s="304">
        <v>25.125095325547914</v>
      </c>
      <c r="L76" s="304">
        <v>31.954289675222448</v>
      </c>
      <c r="M76" s="304"/>
      <c r="N76" s="304">
        <v>29.417583080067345</v>
      </c>
      <c r="O76" s="304">
        <v>31.925603342132383</v>
      </c>
      <c r="P76" s="304">
        <v>32.924451157520373</v>
      </c>
      <c r="Q76" s="304"/>
      <c r="R76" s="304">
        <v>2.6370311126787391</v>
      </c>
      <c r="S76" s="304">
        <v>2.9611856626329005</v>
      </c>
      <c r="T76" s="304">
        <v>3.39579820870205</v>
      </c>
      <c r="U76" s="304"/>
      <c r="V76" s="304">
        <v>4.595669458227702</v>
      </c>
      <c r="W76" s="304">
        <v>4.8857340928988942</v>
      </c>
      <c r="X76" s="304">
        <v>5.2873762632414758</v>
      </c>
      <c r="Y76" s="304"/>
      <c r="Z76" s="304">
        <v>6.2181984300004416</v>
      </c>
      <c r="AA76" s="304">
        <v>5.9813704613902861</v>
      </c>
      <c r="AB76" s="304">
        <v>5.5426277915117534</v>
      </c>
      <c r="AC76" s="304"/>
      <c r="AD76" s="304">
        <v>4.9014621844513977</v>
      </c>
      <c r="AE76" s="304">
        <v>5.3163188439255444</v>
      </c>
      <c r="AF76" s="304">
        <v>4.8787531669409603</v>
      </c>
      <c r="AG76" s="304"/>
      <c r="AH76" s="304">
        <v>2.8304165295791748</v>
      </c>
      <c r="AI76" s="304">
        <v>3.2150756164742065</v>
      </c>
      <c r="AJ76" s="304">
        <v>2.3555400481791136</v>
      </c>
      <c r="AK76" s="304"/>
      <c r="AL76" s="304">
        <v>0.66558818568093503</v>
      </c>
      <c r="AM76" s="304">
        <v>1.1512530271754464</v>
      </c>
      <c r="AN76" s="304">
        <v>1.7480297181358724</v>
      </c>
    </row>
    <row r="77" spans="1:40" x14ac:dyDescent="0.2">
      <c r="A77" s="13" t="str">
        <f t="shared" si="76"/>
        <v>Associate professional occupations</v>
      </c>
      <c r="B77" s="305">
        <f t="shared" si="79"/>
        <v>49.742844964458342</v>
      </c>
      <c r="C77" s="305">
        <f t="shared" si="77"/>
        <v>49.336987779992882</v>
      </c>
      <c r="D77" s="305">
        <f t="shared" si="78"/>
        <v>52.679344492434218</v>
      </c>
      <c r="E77" s="304"/>
      <c r="F77" s="304">
        <v>1.0228315309436784</v>
      </c>
      <c r="G77" s="304">
        <v>1.1470780669369989</v>
      </c>
      <c r="H77" s="304">
        <v>1.5312420972723579</v>
      </c>
      <c r="I77" s="304"/>
      <c r="J77" s="304">
        <v>10.0337994578018</v>
      </c>
      <c r="K77" s="304">
        <v>11.181866525021835</v>
      </c>
      <c r="L77" s="304">
        <v>14.425494149525314</v>
      </c>
      <c r="M77" s="304"/>
      <c r="N77" s="304">
        <v>18.057075490293546</v>
      </c>
      <c r="O77" s="304">
        <v>17.966616413295668</v>
      </c>
      <c r="P77" s="304">
        <v>19.391120928731183</v>
      </c>
      <c r="Q77" s="304"/>
      <c r="R77" s="304">
        <v>2.9104678755673525</v>
      </c>
      <c r="S77" s="304">
        <v>2.9535522686355558</v>
      </c>
      <c r="T77" s="304">
        <v>3.4960776351135134</v>
      </c>
      <c r="U77" s="304"/>
      <c r="V77" s="304">
        <v>3.0655306568655289</v>
      </c>
      <c r="W77" s="304">
        <v>2.9412734151713433</v>
      </c>
      <c r="X77" s="304">
        <v>2.9539534753712386</v>
      </c>
      <c r="Y77" s="304"/>
      <c r="Z77" s="304">
        <v>6.3900688586567931</v>
      </c>
      <c r="AA77" s="304">
        <v>5.5311803118818643</v>
      </c>
      <c r="AB77" s="304">
        <v>4.6826063941286167</v>
      </c>
      <c r="AC77" s="304"/>
      <c r="AD77" s="304">
        <v>4.5669033568685196</v>
      </c>
      <c r="AE77" s="304">
        <v>3.9205741024119836</v>
      </c>
      <c r="AF77" s="304">
        <v>2.7775981558237688</v>
      </c>
      <c r="AG77" s="304"/>
      <c r="AH77" s="304">
        <v>2.9310790305219325</v>
      </c>
      <c r="AI77" s="304">
        <v>2.6970009170901674</v>
      </c>
      <c r="AJ77" s="304">
        <v>2.053793287586537</v>
      </c>
      <c r="AK77" s="304"/>
      <c r="AL77" s="304">
        <v>0.76508870693918951</v>
      </c>
      <c r="AM77" s="304">
        <v>0.99784575954746813</v>
      </c>
      <c r="AN77" s="304">
        <v>1.3674583688816875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30.110083428990695</v>
      </c>
      <c r="C78" s="305">
        <f t="shared" si="77"/>
        <v>29.530172415875281</v>
      </c>
      <c r="D78" s="305">
        <f t="shared" si="78"/>
        <v>27.47497588054501</v>
      </c>
      <c r="E78" s="304"/>
      <c r="F78" s="304">
        <v>0.20545346766435507</v>
      </c>
      <c r="G78" s="304">
        <v>0.25293587360803466</v>
      </c>
      <c r="H78" s="304">
        <v>0.3503582413819899</v>
      </c>
      <c r="I78" s="304"/>
      <c r="J78" s="304">
        <v>2.578012376897715</v>
      </c>
      <c r="K78" s="304">
        <v>3.218676914815636</v>
      </c>
      <c r="L78" s="304">
        <v>4.2960877742819825</v>
      </c>
      <c r="M78" s="304"/>
      <c r="N78" s="304">
        <v>7.3428148183049124</v>
      </c>
      <c r="O78" s="304">
        <v>8.4766801026875029</v>
      </c>
      <c r="P78" s="304">
        <v>10.618914610317141</v>
      </c>
      <c r="Q78" s="304"/>
      <c r="R78" s="304">
        <v>2.2252305915960369</v>
      </c>
      <c r="S78" s="304">
        <v>2.4243873313764914</v>
      </c>
      <c r="T78" s="304">
        <v>2.7876723291922469</v>
      </c>
      <c r="U78" s="304"/>
      <c r="V78" s="304">
        <v>2.463728072361568</v>
      </c>
      <c r="W78" s="304">
        <v>2.6790248741017115</v>
      </c>
      <c r="X78" s="304">
        <v>3.0946571579024056</v>
      </c>
      <c r="Y78" s="304"/>
      <c r="Z78" s="304">
        <v>5.3799112936465203</v>
      </c>
      <c r="AA78" s="304">
        <v>4.5648576298418986</v>
      </c>
      <c r="AB78" s="304">
        <v>2.4637986703728978</v>
      </c>
      <c r="AC78" s="304"/>
      <c r="AD78" s="304">
        <v>5.5847326281227092</v>
      </c>
      <c r="AE78" s="304">
        <v>4.6921842333031636</v>
      </c>
      <c r="AF78" s="304">
        <v>2.4663272317765865</v>
      </c>
      <c r="AG78" s="304"/>
      <c r="AH78" s="304">
        <v>3.1682755983003275</v>
      </c>
      <c r="AI78" s="304">
        <v>2.0246178040112217</v>
      </c>
      <c r="AJ78" s="304">
        <v>0.50374104134159114</v>
      </c>
      <c r="AK78" s="304"/>
      <c r="AL78" s="304">
        <v>1.1619245820965505</v>
      </c>
      <c r="AM78" s="304">
        <v>1.1968076521296227</v>
      </c>
      <c r="AN78" s="304">
        <v>0.89341882397816641</v>
      </c>
    </row>
    <row r="79" spans="1:40" x14ac:dyDescent="0.2">
      <c r="A79" s="13" t="str">
        <f t="shared" si="76"/>
        <v>Skilled trades occupations</v>
      </c>
      <c r="B79" s="305">
        <f t="shared" si="79"/>
        <v>9.3141407308684574</v>
      </c>
      <c r="C79" s="305">
        <f t="shared" si="77"/>
        <v>10.405456864619817</v>
      </c>
      <c r="D79" s="305">
        <f t="shared" si="78"/>
        <v>11.163410694755347</v>
      </c>
      <c r="E79" s="304"/>
      <c r="F79" s="304">
        <v>5.3282481469394204E-2</v>
      </c>
      <c r="G79" s="304">
        <v>6.978539151136974E-2</v>
      </c>
      <c r="H79" s="304">
        <v>9.4878743049007092E-2</v>
      </c>
      <c r="I79" s="304"/>
      <c r="J79" s="304">
        <v>0.61156967743204904</v>
      </c>
      <c r="K79" s="304">
        <v>0.80925665137914493</v>
      </c>
      <c r="L79" s="304">
        <v>1.125740396896719</v>
      </c>
      <c r="M79" s="304"/>
      <c r="N79" s="304">
        <v>1.5164484820254363</v>
      </c>
      <c r="O79" s="304">
        <v>1.7688598792884109</v>
      </c>
      <c r="P79" s="304">
        <v>2.3068173916287789</v>
      </c>
      <c r="Q79" s="304"/>
      <c r="R79" s="304">
        <v>0.54370145537325776</v>
      </c>
      <c r="S79" s="304">
        <v>0.62349595795779056</v>
      </c>
      <c r="T79" s="304">
        <v>0.85842735532139136</v>
      </c>
      <c r="U79" s="304"/>
      <c r="V79" s="304">
        <v>0.73463894284378151</v>
      </c>
      <c r="W79" s="304">
        <v>0.76185937853676522</v>
      </c>
      <c r="X79" s="304">
        <v>0.88100324700967136</v>
      </c>
      <c r="Y79" s="304"/>
      <c r="Z79" s="304">
        <v>2.1299598513767233</v>
      </c>
      <c r="AA79" s="304">
        <v>2.1274815940574534</v>
      </c>
      <c r="AB79" s="304">
        <v>1.9773636447603022</v>
      </c>
      <c r="AC79" s="304"/>
      <c r="AD79" s="304">
        <v>1.9757743571017938</v>
      </c>
      <c r="AE79" s="304">
        <v>2.1003981830704399</v>
      </c>
      <c r="AF79" s="304">
        <v>1.8845822797494738</v>
      </c>
      <c r="AG79" s="304"/>
      <c r="AH79" s="304">
        <v>1.164599596924053</v>
      </c>
      <c r="AI79" s="304">
        <v>1.3452816970149046</v>
      </c>
      <c r="AJ79" s="304">
        <v>1.1795472314322615</v>
      </c>
      <c r="AK79" s="304"/>
      <c r="AL79" s="304">
        <v>0.58416588632196886</v>
      </c>
      <c r="AM79" s="304">
        <v>0.79903813180353656</v>
      </c>
      <c r="AN79" s="304">
        <v>0.85505040490774187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16.917669700234558</v>
      </c>
      <c r="C80" s="305">
        <f t="shared" si="77"/>
        <v>17.052045234972663</v>
      </c>
      <c r="D80" s="305">
        <f t="shared" si="78"/>
        <v>17.547578299586991</v>
      </c>
      <c r="E80" s="304"/>
      <c r="F80" s="304">
        <v>2.0872206215907425E-2</v>
      </c>
      <c r="G80" s="304">
        <v>2.4544042574659437E-2</v>
      </c>
      <c r="H80" s="304">
        <v>3.6832981157326868E-2</v>
      </c>
      <c r="I80" s="304"/>
      <c r="J80" s="304">
        <v>0.95204480707410188</v>
      </c>
      <c r="K80" s="304">
        <v>1.1722939829252148</v>
      </c>
      <c r="L80" s="304">
        <v>1.5379468817621256</v>
      </c>
      <c r="M80" s="304"/>
      <c r="N80" s="304">
        <v>2.6571941069369136</v>
      </c>
      <c r="O80" s="304">
        <v>3.1390263957508227</v>
      </c>
      <c r="P80" s="304">
        <v>3.9713209960762264</v>
      </c>
      <c r="Q80" s="304"/>
      <c r="R80" s="304">
        <v>1.5623735542258785</v>
      </c>
      <c r="S80" s="304">
        <v>1.6592623753081286</v>
      </c>
      <c r="T80" s="304">
        <v>1.9653329318151456</v>
      </c>
      <c r="U80" s="304"/>
      <c r="V80" s="304">
        <v>1.1940379805022752</v>
      </c>
      <c r="W80" s="304">
        <v>1.2927873092262647</v>
      </c>
      <c r="X80" s="304">
        <v>1.7095155884496631</v>
      </c>
      <c r="Y80" s="304"/>
      <c r="Z80" s="304">
        <v>4.5778765690961372</v>
      </c>
      <c r="AA80" s="304">
        <v>4.3487704412943353</v>
      </c>
      <c r="AB80" s="304">
        <v>4.1609118336689805</v>
      </c>
      <c r="AC80" s="304"/>
      <c r="AD80" s="304">
        <v>3.4214520798858046</v>
      </c>
      <c r="AE80" s="304">
        <v>2.9489266290542817</v>
      </c>
      <c r="AF80" s="304">
        <v>2.1578777997913563</v>
      </c>
      <c r="AG80" s="304"/>
      <c r="AH80" s="304">
        <v>2.0652329398657439</v>
      </c>
      <c r="AI80" s="304">
        <v>2.0255957619199383</v>
      </c>
      <c r="AJ80" s="304">
        <v>1.592275714525007</v>
      </c>
      <c r="AK80" s="304"/>
      <c r="AL80" s="304">
        <v>0.46658545643179622</v>
      </c>
      <c r="AM80" s="304">
        <v>0.44083829691901832</v>
      </c>
      <c r="AN80" s="304">
        <v>0.41556357234116093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11.045152466497276</v>
      </c>
      <c r="C81" s="305">
        <f t="shared" si="77"/>
        <v>11.86862249017755</v>
      </c>
      <c r="D81" s="305">
        <f t="shared" si="78"/>
        <v>12.427317881673961</v>
      </c>
      <c r="E81" s="304"/>
      <c r="F81" s="304">
        <v>9.3861483402521054E-2</v>
      </c>
      <c r="G81" s="304">
        <v>0.11650442219008243</v>
      </c>
      <c r="H81" s="304">
        <v>0.14898008602053345</v>
      </c>
      <c r="I81" s="304"/>
      <c r="J81" s="304">
        <v>0.82803947350486706</v>
      </c>
      <c r="K81" s="304">
        <v>1.0178944336431177</v>
      </c>
      <c r="L81" s="304">
        <v>1.3460091894085586</v>
      </c>
      <c r="M81" s="304"/>
      <c r="N81" s="304">
        <v>2.3743079784824164</v>
      </c>
      <c r="O81" s="304">
        <v>2.6294728082812466</v>
      </c>
      <c r="P81" s="304">
        <v>3.1145026853245792</v>
      </c>
      <c r="Q81" s="304"/>
      <c r="R81" s="304">
        <v>0.66163620325621875</v>
      </c>
      <c r="S81" s="304">
        <v>0.76031645443019236</v>
      </c>
      <c r="T81" s="304">
        <v>0.94240994713095605</v>
      </c>
      <c r="U81" s="304"/>
      <c r="V81" s="304">
        <v>0.73021803249752404</v>
      </c>
      <c r="W81" s="304">
        <v>0.82360494068309409</v>
      </c>
      <c r="X81" s="304">
        <v>0.94951314903895934</v>
      </c>
      <c r="Y81" s="304"/>
      <c r="Z81" s="304">
        <v>2.2951504336803468</v>
      </c>
      <c r="AA81" s="304">
        <v>2.2492281628707951</v>
      </c>
      <c r="AB81" s="304">
        <v>1.999200814101862</v>
      </c>
      <c r="AC81" s="304"/>
      <c r="AD81" s="304">
        <v>2.4546954478252805</v>
      </c>
      <c r="AE81" s="304">
        <v>2.5798113406169665</v>
      </c>
      <c r="AF81" s="304">
        <v>2.3085852262268474</v>
      </c>
      <c r="AG81" s="304"/>
      <c r="AH81" s="304">
        <v>1.1897592742368124</v>
      </c>
      <c r="AI81" s="304">
        <v>1.154071993162697</v>
      </c>
      <c r="AJ81" s="304">
        <v>0.87799240194861206</v>
      </c>
      <c r="AK81" s="304"/>
      <c r="AL81" s="304">
        <v>0.4174841396112916</v>
      </c>
      <c r="AM81" s="304">
        <v>0.5377179342993581</v>
      </c>
      <c r="AN81" s="304">
        <v>0.74012438247305257</v>
      </c>
    </row>
    <row r="82" spans="1:40" x14ac:dyDescent="0.2">
      <c r="A82" s="13" t="str">
        <f t="shared" si="76"/>
        <v>Process, plant and machine operatives</v>
      </c>
      <c r="B82" s="305">
        <f t="shared" si="79"/>
        <v>4.0506128068295348</v>
      </c>
      <c r="C82" s="305">
        <f t="shared" si="77"/>
        <v>4.3566353569604459</v>
      </c>
      <c r="D82" s="305">
        <f t="shared" si="78"/>
        <v>4.3259423365437248</v>
      </c>
      <c r="E82" s="304"/>
      <c r="F82" s="304">
        <v>1.8246471080975532E-2</v>
      </c>
      <c r="G82" s="304">
        <v>2.3385761899835371E-2</v>
      </c>
      <c r="H82" s="304">
        <v>2.921927239713757E-2</v>
      </c>
      <c r="I82" s="304"/>
      <c r="J82" s="304">
        <v>0.24588954014525691</v>
      </c>
      <c r="K82" s="304">
        <v>0.28047367903367171</v>
      </c>
      <c r="L82" s="304">
        <v>0.37306786348733606</v>
      </c>
      <c r="M82" s="304"/>
      <c r="N82" s="304">
        <v>0.38748128477855037</v>
      </c>
      <c r="O82" s="304">
        <v>0.4449996466114946</v>
      </c>
      <c r="P82" s="304">
        <v>0.50754813808365218</v>
      </c>
      <c r="Q82" s="304"/>
      <c r="R82" s="304">
        <v>0.13022441775503948</v>
      </c>
      <c r="S82" s="304">
        <v>0.1643909220248608</v>
      </c>
      <c r="T82" s="304">
        <v>0.21672493636509974</v>
      </c>
      <c r="U82" s="304"/>
      <c r="V82" s="304">
        <v>0.14638146757078263</v>
      </c>
      <c r="W82" s="304">
        <v>0.16367087913829234</v>
      </c>
      <c r="X82" s="304">
        <v>0.19940234139838803</v>
      </c>
      <c r="Y82" s="304"/>
      <c r="Z82" s="304">
        <v>1.0403910956153408</v>
      </c>
      <c r="AA82" s="304">
        <v>1.1229739417422744</v>
      </c>
      <c r="AB82" s="304">
        <v>1.2872965228465623</v>
      </c>
      <c r="AC82" s="304"/>
      <c r="AD82" s="304">
        <v>0.77906353532303418</v>
      </c>
      <c r="AE82" s="304">
        <v>0.80318225153848377</v>
      </c>
      <c r="AF82" s="304">
        <v>0.73207376373922906</v>
      </c>
      <c r="AG82" s="304"/>
      <c r="AH82" s="304">
        <v>0.75676888087538363</v>
      </c>
      <c r="AI82" s="304">
        <v>0.77280880554487286</v>
      </c>
      <c r="AJ82" s="304">
        <v>0.53428939666753505</v>
      </c>
      <c r="AK82" s="304"/>
      <c r="AL82" s="304">
        <v>0.54616611368517065</v>
      </c>
      <c r="AM82" s="304">
        <v>0.5807494694266605</v>
      </c>
      <c r="AN82" s="304">
        <v>0.44632010155878515</v>
      </c>
    </row>
    <row r="83" spans="1:40" x14ac:dyDescent="0.2">
      <c r="A83" s="39" t="str">
        <f t="shared" si="76"/>
        <v>Elementary occupations</v>
      </c>
      <c r="B83" s="307">
        <f t="shared" si="79"/>
        <v>19.826062931571638</v>
      </c>
      <c r="C83" s="307">
        <f t="shared" si="77"/>
        <v>19.884918622438462</v>
      </c>
      <c r="D83" s="307">
        <f t="shared" si="78"/>
        <v>19.319710656264501</v>
      </c>
      <c r="E83" s="307"/>
      <c r="F83" s="307">
        <v>2.7314076826910887E-2</v>
      </c>
      <c r="G83" s="307">
        <v>2.9302315250574345E-2</v>
      </c>
      <c r="H83" s="307">
        <v>3.8774138000776927E-2</v>
      </c>
      <c r="I83" s="307"/>
      <c r="J83" s="307">
        <v>0.59453458584720598</v>
      </c>
      <c r="K83" s="307">
        <v>0.65841134062664697</v>
      </c>
      <c r="L83" s="307">
        <v>0.75151613852991173</v>
      </c>
      <c r="M83" s="307"/>
      <c r="N83" s="307">
        <v>1.3568030208216066</v>
      </c>
      <c r="O83" s="307">
        <v>1.4581632267118521</v>
      </c>
      <c r="P83" s="307">
        <v>1.6585320404215718</v>
      </c>
      <c r="Q83" s="307"/>
      <c r="R83" s="307">
        <v>0.94137379807728694</v>
      </c>
      <c r="S83" s="307">
        <v>0.96512689699516507</v>
      </c>
      <c r="T83" s="307">
        <v>1.1655688260889263</v>
      </c>
      <c r="U83" s="307"/>
      <c r="V83" s="307">
        <v>0.46599705713579698</v>
      </c>
      <c r="W83" s="307">
        <v>0.44158911027577114</v>
      </c>
      <c r="X83" s="307">
        <v>0.55960200104385693</v>
      </c>
      <c r="Y83" s="307"/>
      <c r="Z83" s="307">
        <v>2.7029658995731491</v>
      </c>
      <c r="AA83" s="307">
        <v>2.465226150663169</v>
      </c>
      <c r="AB83" s="307">
        <v>2.5535499275307272</v>
      </c>
      <c r="AC83" s="307"/>
      <c r="AD83" s="307">
        <v>5.1705954844382171</v>
      </c>
      <c r="AE83" s="307">
        <v>5.3050911567900352</v>
      </c>
      <c r="AF83" s="307">
        <v>4.9810712803271695</v>
      </c>
      <c r="AG83" s="307"/>
      <c r="AH83" s="307">
        <v>6.3823179177132552</v>
      </c>
      <c r="AI83" s="307">
        <v>7.1818233413682622</v>
      </c>
      <c r="AJ83" s="307">
        <v>6.9858116919552353</v>
      </c>
      <c r="AK83" s="307"/>
      <c r="AL83" s="307">
        <v>2.1841610911382081</v>
      </c>
      <c r="AM83" s="307">
        <v>1.3801850837569896</v>
      </c>
      <c r="AN83" s="307">
        <v>0.62528461236632371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Enterprise M3 LEP (including all of Surrey)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165.51799999999997</v>
      </c>
      <c r="C92" s="305">
        <f>SUM(C93:C101)</f>
        <v>169.21400000000008</v>
      </c>
      <c r="D92" s="305">
        <f>SUM(D93:D101)</f>
        <v>171.87600000000003</v>
      </c>
      <c r="E92" s="304"/>
      <c r="F92" s="305">
        <f>SUM(F93:F101)</f>
        <v>5.3732539839180715</v>
      </c>
      <c r="G92" s="305">
        <f>SUM(G93:G101)</f>
        <v>6.1711430016946229</v>
      </c>
      <c r="H92" s="305">
        <f>SUM(H93:H101)</f>
        <v>7.5115692134553624</v>
      </c>
      <c r="I92" s="304"/>
      <c r="J92" s="305">
        <f>SUM(J93:J101)</f>
        <v>31.723255894011832</v>
      </c>
      <c r="K92" s="305">
        <f>SUM(K93:K101)</f>
        <v>36.009107797774071</v>
      </c>
      <c r="L92" s="305">
        <f>SUM(L93:L101)</f>
        <v>42.366271512606424</v>
      </c>
      <c r="M92" s="304"/>
      <c r="N92" s="305">
        <f>SUM(N93:N101)</f>
        <v>41.001991086699725</v>
      </c>
      <c r="O92" s="305">
        <f>SUM(O93:O101)</f>
        <v>44.090189067780386</v>
      </c>
      <c r="P92" s="305">
        <f>SUM(P93:P101)</f>
        <v>48.635626593505947</v>
      </c>
      <c r="Q92" s="304"/>
      <c r="R92" s="305">
        <f>SUM(R93:R101)</f>
        <v>15.874499737189904</v>
      </c>
      <c r="S92" s="305">
        <f>SUM(S93:S101)</f>
        <v>14.274300116486939</v>
      </c>
      <c r="T92" s="305">
        <f>SUM(T93:T101)</f>
        <v>12.948201438437337</v>
      </c>
      <c r="U92" s="304"/>
      <c r="V92" s="305">
        <f>SUM(V93:V101)</f>
        <v>8.1148034939035441</v>
      </c>
      <c r="W92" s="305">
        <f>SUM(W93:W101)</f>
        <v>8.3192853204307884</v>
      </c>
      <c r="X92" s="305">
        <f>SUM(X93:X101)</f>
        <v>8.7960997282426661</v>
      </c>
      <c r="Y92" s="304"/>
      <c r="Z92" s="305">
        <f>SUM(Z93:Z101)</f>
        <v>32.052722669770851</v>
      </c>
      <c r="AA92" s="305">
        <f>SUM(AA93:AA101)</f>
        <v>32.499620630941592</v>
      </c>
      <c r="AB92" s="305">
        <f>SUM(AB93:AB101)</f>
        <v>32.386908390413545</v>
      </c>
      <c r="AC92" s="304"/>
      <c r="AD92" s="305">
        <f>SUM(AD93:AD101)</f>
        <v>21.923408332962303</v>
      </c>
      <c r="AE92" s="305">
        <f>SUM(AE93:AE101)</f>
        <v>20.593554840560589</v>
      </c>
      <c r="AF92" s="305">
        <f>SUM(AF93:AF101)</f>
        <v>14.566309311424783</v>
      </c>
      <c r="AG92" s="304"/>
      <c r="AH92" s="305">
        <f>SUM(AH93:AH101)</f>
        <v>7.906578783800736</v>
      </c>
      <c r="AI92" s="305">
        <f>SUM(AI93:AI101)</f>
        <v>5.8643549491931459</v>
      </c>
      <c r="AJ92" s="305">
        <f>SUM(AJ93:AJ101)</f>
        <v>2.9463894684863625</v>
      </c>
      <c r="AK92" s="304"/>
      <c r="AL92" s="305">
        <f>SUM(AL93:AL101)</f>
        <v>1.5474860177429761</v>
      </c>
      <c r="AM92" s="305">
        <f>SUM(AM93:AM101)</f>
        <v>1.3924442751379871</v>
      </c>
      <c r="AN92" s="305">
        <f>SUM(AN93:AN101)</f>
        <v>1.7186243434275885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8.4091947878720568</v>
      </c>
      <c r="C93" s="305">
        <f t="shared" ref="C93:D93" si="81">SUM(G93,K93,O93,S93,W93,AA93,AE93,AI93,AM93)</f>
        <v>8.0457462204491499</v>
      </c>
      <c r="D93" s="305">
        <f t="shared" si="81"/>
        <v>8.6657172971670011</v>
      </c>
      <c r="E93" s="304"/>
      <c r="F93" s="304">
        <v>0.18249892240536419</v>
      </c>
      <c r="G93" s="304">
        <v>0.19596392104913532</v>
      </c>
      <c r="H93" s="304">
        <v>0.24520806406542703</v>
      </c>
      <c r="I93" s="304"/>
      <c r="J93" s="304">
        <v>1.7208361386207456</v>
      </c>
      <c r="K93" s="304">
        <v>1.7622036385034274</v>
      </c>
      <c r="L93" s="304">
        <v>2.0416577548884498</v>
      </c>
      <c r="M93" s="304"/>
      <c r="N93" s="304">
        <v>2.5552714336337954</v>
      </c>
      <c r="O93" s="304">
        <v>2.5216528316776592</v>
      </c>
      <c r="P93" s="304">
        <v>2.8647674781060775</v>
      </c>
      <c r="Q93" s="304"/>
      <c r="R93" s="304">
        <v>1.4762823944551013</v>
      </c>
      <c r="S93" s="304">
        <v>1.3604520746305693</v>
      </c>
      <c r="T93" s="304">
        <v>1.4643714231596114</v>
      </c>
      <c r="U93" s="304"/>
      <c r="V93" s="304">
        <v>0.38227519270752969</v>
      </c>
      <c r="W93" s="304">
        <v>0.32005273996289441</v>
      </c>
      <c r="X93" s="304">
        <v>0.31091350979252907</v>
      </c>
      <c r="Y93" s="304"/>
      <c r="Z93" s="304">
        <v>1.2428402723891021</v>
      </c>
      <c r="AA93" s="304">
        <v>1.0771683835559429</v>
      </c>
      <c r="AB93" s="304">
        <v>1.0069687340267888</v>
      </c>
      <c r="AC93" s="304"/>
      <c r="AD93" s="304">
        <v>0.52156793936826762</v>
      </c>
      <c r="AE93" s="304">
        <v>0.46002197387800675</v>
      </c>
      <c r="AF93" s="304">
        <v>0.38507226462841315</v>
      </c>
      <c r="AG93" s="304"/>
      <c r="AH93" s="304">
        <v>0.2075471018235589</v>
      </c>
      <c r="AI93" s="304">
        <v>0.18485698452504803</v>
      </c>
      <c r="AJ93" s="304">
        <v>0.13876225832316488</v>
      </c>
      <c r="AK93" s="304"/>
      <c r="AL93" s="304">
        <v>0.1200753924685902</v>
      </c>
      <c r="AM93" s="304">
        <v>0.16337367266646674</v>
      </c>
      <c r="AN93" s="304">
        <v>0.20799581017654006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62.203406533200052</v>
      </c>
      <c r="C94" s="305">
        <f t="shared" ref="C94:C101" si="83">SUM(G94,K94,O94,S94,W94,AA94,AE94,AI94,AM94)</f>
        <v>62.413739515240579</v>
      </c>
      <c r="D94" s="305">
        <f t="shared" ref="D94:D101" si="84">SUM(H94,L94,P94,T94,X94,AB94,AF94,AJ94,AN94)</f>
        <v>66.334060938481102</v>
      </c>
      <c r="E94" s="305"/>
      <c r="F94" s="304">
        <v>4.7518769302408996</v>
      </c>
      <c r="G94" s="304">
        <v>5.3975970723819691</v>
      </c>
      <c r="H94" s="304">
        <v>6.4723085671162703</v>
      </c>
      <c r="I94" s="304"/>
      <c r="J94" s="304">
        <v>23.167548842270936</v>
      </c>
      <c r="K94" s="304">
        <v>25.341761018559737</v>
      </c>
      <c r="L94" s="304">
        <v>29.271149009040492</v>
      </c>
      <c r="M94" s="304"/>
      <c r="N94" s="304">
        <v>21.481045595082815</v>
      </c>
      <c r="O94" s="304">
        <v>20.833464352230315</v>
      </c>
      <c r="P94" s="304">
        <v>21.387409942473464</v>
      </c>
      <c r="Q94" s="304"/>
      <c r="R94" s="304">
        <v>4.2640836373633313</v>
      </c>
      <c r="S94" s="304">
        <v>2.4101551051100327</v>
      </c>
      <c r="T94" s="304">
        <v>1.2961951970066146</v>
      </c>
      <c r="U94" s="304"/>
      <c r="V94" s="304">
        <v>1.3838506946759663</v>
      </c>
      <c r="W94" s="304">
        <v>1.3910200976442519</v>
      </c>
      <c r="X94" s="304">
        <v>1.4672853269606465</v>
      </c>
      <c r="Y94" s="304"/>
      <c r="Z94" s="304">
        <v>3.6507271320756414</v>
      </c>
      <c r="AA94" s="304">
        <v>3.5565293390226742</v>
      </c>
      <c r="AB94" s="304">
        <v>3.7278163284710275</v>
      </c>
      <c r="AC94" s="304"/>
      <c r="AD94" s="304">
        <v>2.0830862236630545</v>
      </c>
      <c r="AE94" s="304">
        <v>1.9287208525838182</v>
      </c>
      <c r="AF94" s="304">
        <v>1.4625067828395764</v>
      </c>
      <c r="AG94" s="304"/>
      <c r="AH94" s="304">
        <v>1.2475259601036102</v>
      </c>
      <c r="AI94" s="304">
        <v>1.2910819189272802</v>
      </c>
      <c r="AJ94" s="304">
        <v>0.85920046535984773</v>
      </c>
      <c r="AK94" s="304"/>
      <c r="AL94" s="304">
        <v>0.17366151772381069</v>
      </c>
      <c r="AM94" s="304">
        <v>0.26340975878049788</v>
      </c>
      <c r="AN94" s="304">
        <v>0.39018931921316252</v>
      </c>
    </row>
    <row r="95" spans="1:40" x14ac:dyDescent="0.2">
      <c r="A95" s="13" t="str">
        <f t="shared" si="80"/>
        <v>Associate professional occupations</v>
      </c>
      <c r="B95" s="305">
        <f t="shared" si="82"/>
        <v>23.661167002540143</v>
      </c>
      <c r="C95" s="305">
        <f t="shared" si="83"/>
        <v>28.401669701401406</v>
      </c>
      <c r="D95" s="305">
        <f t="shared" si="84"/>
        <v>30.75101064215993</v>
      </c>
      <c r="E95" s="305"/>
      <c r="F95" s="304">
        <v>0.22949936984750713</v>
      </c>
      <c r="G95" s="304">
        <v>0.31274674652340673</v>
      </c>
      <c r="H95" s="304">
        <v>0.44245408546152359</v>
      </c>
      <c r="I95" s="304"/>
      <c r="J95" s="304">
        <v>3.202720575523692</v>
      </c>
      <c r="K95" s="304">
        <v>4.2235710544309875</v>
      </c>
      <c r="L95" s="304">
        <v>5.3294981444607945</v>
      </c>
      <c r="M95" s="304"/>
      <c r="N95" s="304">
        <v>7.1734626708212117</v>
      </c>
      <c r="O95" s="304">
        <v>9.3903760421607387</v>
      </c>
      <c r="P95" s="304">
        <v>11.390970238759062</v>
      </c>
      <c r="Q95" s="304"/>
      <c r="R95" s="304">
        <v>3.0086219610841329</v>
      </c>
      <c r="S95" s="304">
        <v>3.1046468216042484</v>
      </c>
      <c r="T95" s="304">
        <v>2.4428622727163538</v>
      </c>
      <c r="U95" s="304"/>
      <c r="V95" s="304">
        <v>1.437934304473653</v>
      </c>
      <c r="W95" s="304">
        <v>1.5061057184259246</v>
      </c>
      <c r="X95" s="304">
        <v>1.6457990449601205</v>
      </c>
      <c r="Y95" s="304"/>
      <c r="Z95" s="304">
        <v>4.4323870414756374</v>
      </c>
      <c r="AA95" s="304">
        <v>5.2836146455591946</v>
      </c>
      <c r="AB95" s="304">
        <v>5.8260000828247156</v>
      </c>
      <c r="AC95" s="304"/>
      <c r="AD95" s="304">
        <v>2.7481212380067008</v>
      </c>
      <c r="AE95" s="304">
        <v>3.1025161863167194</v>
      </c>
      <c r="AF95" s="304">
        <v>2.4689829609727725</v>
      </c>
      <c r="AG95" s="304"/>
      <c r="AH95" s="304">
        <v>1.2356847578259778</v>
      </c>
      <c r="AI95" s="304">
        <v>1.2284862542764832</v>
      </c>
      <c r="AJ95" s="304">
        <v>0.79829454872553363</v>
      </c>
      <c r="AK95" s="304"/>
      <c r="AL95" s="304">
        <v>0.19273508348162868</v>
      </c>
      <c r="AM95" s="304">
        <v>0.24960623210370367</v>
      </c>
      <c r="AN95" s="304">
        <v>0.40614926327905104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16.941794468656774</v>
      </c>
      <c r="C96" s="305">
        <f t="shared" si="83"/>
        <v>16.158718246030929</v>
      </c>
      <c r="D96" s="305">
        <f t="shared" si="84"/>
        <v>11.955830331256728</v>
      </c>
      <c r="E96" s="305"/>
      <c r="F96" s="304">
        <v>0.11969282075272114</v>
      </c>
      <c r="G96" s="304">
        <v>0.14784556996200823</v>
      </c>
      <c r="H96" s="304">
        <v>0.20171011999999855</v>
      </c>
      <c r="I96" s="304"/>
      <c r="J96" s="304">
        <v>1.3301380123891002</v>
      </c>
      <c r="K96" s="304">
        <v>1.6932472942328443</v>
      </c>
      <c r="L96" s="304">
        <v>1.8140722722068863</v>
      </c>
      <c r="M96" s="304"/>
      <c r="N96" s="304">
        <v>3.2874390604793642</v>
      </c>
      <c r="O96" s="304">
        <v>3.8202679426588362</v>
      </c>
      <c r="P96" s="304">
        <v>4.1813341893269955</v>
      </c>
      <c r="Q96" s="304"/>
      <c r="R96" s="304">
        <v>2.0749871084001636</v>
      </c>
      <c r="S96" s="304">
        <v>2.4093215637009786</v>
      </c>
      <c r="T96" s="304">
        <v>2.6828137140025028</v>
      </c>
      <c r="U96" s="304"/>
      <c r="V96" s="304">
        <v>1.2534853661171801</v>
      </c>
      <c r="W96" s="304">
        <v>1.3172766652875247</v>
      </c>
      <c r="X96" s="304">
        <v>1.3049089589036005</v>
      </c>
      <c r="Y96" s="304"/>
      <c r="Z96" s="304">
        <v>3.7349076711191644</v>
      </c>
      <c r="AA96" s="304">
        <v>3.5628640934775002</v>
      </c>
      <c r="AB96" s="304">
        <v>1.3246351959040497</v>
      </c>
      <c r="AC96" s="304"/>
      <c r="AD96" s="304">
        <v>3.2338207983102922</v>
      </c>
      <c r="AE96" s="304">
        <v>2.5234562730129428</v>
      </c>
      <c r="AF96" s="304">
        <v>0.42491115346195213</v>
      </c>
      <c r="AG96" s="304"/>
      <c r="AH96" s="304">
        <v>1.6978333767225697</v>
      </c>
      <c r="AI96" s="304">
        <v>0.63582488952753735</v>
      </c>
      <c r="AJ96" s="304">
        <v>4.4789494329484205E-3</v>
      </c>
      <c r="AK96" s="304"/>
      <c r="AL96" s="304">
        <v>0.20949025436621799</v>
      </c>
      <c r="AM96" s="304">
        <v>4.8613954170755543E-2</v>
      </c>
      <c r="AN96" s="304">
        <v>1.6965778017793354E-2</v>
      </c>
    </row>
    <row r="97" spans="1:40" x14ac:dyDescent="0.2">
      <c r="A97" s="13" t="str">
        <f t="shared" si="80"/>
        <v>Skilled trades occupations</v>
      </c>
      <c r="B97" s="305">
        <f t="shared" si="82"/>
        <v>1.8284401946042963</v>
      </c>
      <c r="C97" s="305">
        <f t="shared" si="83"/>
        <v>1.7448606029306355</v>
      </c>
      <c r="D97" s="305">
        <f t="shared" si="84"/>
        <v>1.4437242632299239</v>
      </c>
      <c r="E97" s="304"/>
      <c r="F97" s="304">
        <v>1.9826276588967538E-2</v>
      </c>
      <c r="G97" s="304">
        <v>2.5428002366620361E-2</v>
      </c>
      <c r="H97" s="304">
        <v>3.212325919924737E-2</v>
      </c>
      <c r="I97" s="304"/>
      <c r="J97" s="304">
        <v>5.2584390681637672E-2</v>
      </c>
      <c r="K97" s="304">
        <v>6.5063987745176952E-2</v>
      </c>
      <c r="L97" s="304">
        <v>9.4286922880891161E-2</v>
      </c>
      <c r="M97" s="304"/>
      <c r="N97" s="304">
        <v>0.23362147809014605</v>
      </c>
      <c r="O97" s="304">
        <v>0.27356550551457459</v>
      </c>
      <c r="P97" s="304">
        <v>0.3027032438932537</v>
      </c>
      <c r="Q97" s="304"/>
      <c r="R97" s="304">
        <v>9.7937273140355094E-2</v>
      </c>
      <c r="S97" s="304">
        <v>0.1012246318471165</v>
      </c>
      <c r="T97" s="304">
        <v>0.11461738378163053</v>
      </c>
      <c r="U97" s="304"/>
      <c r="V97" s="304">
        <v>9.1458918925857946E-2</v>
      </c>
      <c r="W97" s="304">
        <v>0.10165509963109531</v>
      </c>
      <c r="X97" s="304">
        <v>0.13235625641525664</v>
      </c>
      <c r="Y97" s="304"/>
      <c r="Z97" s="304">
        <v>0.43542084775003143</v>
      </c>
      <c r="AA97" s="304">
        <v>0.3677230502148518</v>
      </c>
      <c r="AB97" s="304">
        <v>0.25895332062983345</v>
      </c>
      <c r="AC97" s="304"/>
      <c r="AD97" s="304">
        <v>0.56648029606169481</v>
      </c>
      <c r="AE97" s="304">
        <v>0.51193703703125049</v>
      </c>
      <c r="AF97" s="304">
        <v>0.28835212488926182</v>
      </c>
      <c r="AG97" s="304"/>
      <c r="AH97" s="304">
        <v>0.26774078918087713</v>
      </c>
      <c r="AI97" s="304">
        <v>0.23842121281525622</v>
      </c>
      <c r="AJ97" s="304">
        <v>0.18666843718357226</v>
      </c>
      <c r="AK97" s="304"/>
      <c r="AL97" s="304">
        <v>6.3369924184728504E-2</v>
      </c>
      <c r="AM97" s="304">
        <v>5.9842075764693123E-2</v>
      </c>
      <c r="AN97" s="304">
        <v>3.3663314356976906E-2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42.31556774391904</v>
      </c>
      <c r="C98" s="305">
        <f t="shared" si="83"/>
        <v>43.276312941056048</v>
      </c>
      <c r="D98" s="305">
        <f t="shared" si="84"/>
        <v>45.100430865439961</v>
      </c>
      <c r="E98" s="304"/>
      <c r="F98" s="304">
        <v>3.7985930074253799E-2</v>
      </c>
      <c r="G98" s="304">
        <v>5.2010007923346896E-2</v>
      </c>
      <c r="H98" s="304">
        <v>7.0976197858169499E-2</v>
      </c>
      <c r="I98" s="304"/>
      <c r="J98" s="304">
        <v>1.8917762890458876</v>
      </c>
      <c r="K98" s="304">
        <v>2.4959443957187215</v>
      </c>
      <c r="L98" s="304">
        <v>3.3207233314579399</v>
      </c>
      <c r="M98" s="304"/>
      <c r="N98" s="304">
        <v>5.2677644114106208</v>
      </c>
      <c r="O98" s="304">
        <v>6.1488445807174035</v>
      </c>
      <c r="P98" s="304">
        <v>7.2630770816090022</v>
      </c>
      <c r="Q98" s="304"/>
      <c r="R98" s="304">
        <v>4.3127182228394281</v>
      </c>
      <c r="S98" s="304">
        <v>4.2185862630281221</v>
      </c>
      <c r="T98" s="304">
        <v>4.1992781654160414</v>
      </c>
      <c r="U98" s="304"/>
      <c r="V98" s="304">
        <v>2.9241726394375651</v>
      </c>
      <c r="W98" s="304">
        <v>2.9925966289423784</v>
      </c>
      <c r="X98" s="304">
        <v>3.1607524991130038</v>
      </c>
      <c r="Y98" s="304"/>
      <c r="Z98" s="304">
        <v>16.193069125988696</v>
      </c>
      <c r="AA98" s="304">
        <v>16.536426885782404</v>
      </c>
      <c r="AB98" s="304">
        <v>18.379969293802958</v>
      </c>
      <c r="AC98" s="304"/>
      <c r="AD98" s="304">
        <v>10.124809583017363</v>
      </c>
      <c r="AE98" s="304">
        <v>9.7457711487957663</v>
      </c>
      <c r="AF98" s="304">
        <v>7.927632696895718</v>
      </c>
      <c r="AG98" s="304"/>
      <c r="AH98" s="304">
        <v>1.3294413608400737</v>
      </c>
      <c r="AI98" s="304">
        <v>0.85752113243200412</v>
      </c>
      <c r="AJ98" s="304">
        <v>0.54224983731320298</v>
      </c>
      <c r="AK98" s="304"/>
      <c r="AL98" s="304">
        <v>0.23383018126515726</v>
      </c>
      <c r="AM98" s="304">
        <v>0.2286118977158986</v>
      </c>
      <c r="AN98" s="304">
        <v>0.23577176197392319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1.9282693844034646</v>
      </c>
      <c r="C99" s="305">
        <f t="shared" si="83"/>
        <v>2.0549651564846934</v>
      </c>
      <c r="D99" s="305">
        <f>SUM(H99,L99,P99,T99,X99,AB99,AF99,AJ99,AN99)</f>
        <v>1.9935348955422993</v>
      </c>
      <c r="E99" s="304"/>
      <c r="F99" s="304">
        <v>1.218541925927677E-2</v>
      </c>
      <c r="G99" s="304">
        <v>1.6211433010506211E-2</v>
      </c>
      <c r="H99" s="304">
        <v>1.9331906716151023E-2</v>
      </c>
      <c r="I99" s="304"/>
      <c r="J99" s="304">
        <v>0.22011419355390191</v>
      </c>
      <c r="K99" s="304">
        <v>0.26928355560519424</v>
      </c>
      <c r="L99" s="304">
        <v>0.30659491869398303</v>
      </c>
      <c r="M99" s="304"/>
      <c r="N99" s="304">
        <v>0.49269779117420981</v>
      </c>
      <c r="O99" s="304">
        <v>0.55812034199584526</v>
      </c>
      <c r="P99" s="304">
        <v>0.60947206590825098</v>
      </c>
      <c r="Q99" s="304"/>
      <c r="R99" s="304">
        <v>0.26267560879556834</v>
      </c>
      <c r="S99" s="304">
        <v>0.24258619547710003</v>
      </c>
      <c r="T99" s="304">
        <v>0.23052016007689907</v>
      </c>
      <c r="U99" s="304"/>
      <c r="V99" s="304">
        <v>0.16864498232928715</v>
      </c>
      <c r="W99" s="304">
        <v>0.19073333992446709</v>
      </c>
      <c r="X99" s="304">
        <v>0.20379837170051879</v>
      </c>
      <c r="Y99" s="304"/>
      <c r="Z99" s="304">
        <v>0.36453170002257923</v>
      </c>
      <c r="AA99" s="304">
        <v>0.36396752004132243</v>
      </c>
      <c r="AB99" s="304">
        <v>0.32763647417954683</v>
      </c>
      <c r="AC99" s="304"/>
      <c r="AD99" s="304">
        <v>0.28314387693662957</v>
      </c>
      <c r="AE99" s="304">
        <v>0.27694198722767344</v>
      </c>
      <c r="AF99" s="304">
        <v>0.1688757019570134</v>
      </c>
      <c r="AG99" s="304"/>
      <c r="AH99" s="304">
        <v>8.8186040044563554E-2</v>
      </c>
      <c r="AI99" s="304">
        <v>8.3673641168792098E-2</v>
      </c>
      <c r="AJ99" s="304">
        <v>4.0974468863262246E-2</v>
      </c>
      <c r="AK99" s="304"/>
      <c r="AL99" s="304">
        <v>3.6089772287448078E-2</v>
      </c>
      <c r="AM99" s="304">
        <v>5.3447142033792354E-2</v>
      </c>
      <c r="AN99" s="304">
        <v>8.6330827446674141E-2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2.1772993446629401</v>
      </c>
      <c r="C100" s="305">
        <f t="shared" si="83"/>
        <v>2.3141698039842971</v>
      </c>
      <c r="D100" s="305">
        <f t="shared" si="84"/>
        <v>2.1313152721726256</v>
      </c>
      <c r="E100" s="304"/>
      <c r="F100" s="304">
        <v>1.5099334619821396E-2</v>
      </c>
      <c r="G100" s="304">
        <v>1.947673459795022E-2</v>
      </c>
      <c r="H100" s="304">
        <v>2.4381042054481886E-2</v>
      </c>
      <c r="I100" s="304"/>
      <c r="J100" s="304">
        <v>4.3698995362022076E-2</v>
      </c>
      <c r="K100" s="304">
        <v>6.0637544914311801E-2</v>
      </c>
      <c r="L100" s="304">
        <v>7.1488693278208559E-2</v>
      </c>
      <c r="M100" s="304"/>
      <c r="N100" s="304">
        <v>0.20599281432476954</v>
      </c>
      <c r="O100" s="304">
        <v>0.23828639702958843</v>
      </c>
      <c r="P100" s="304">
        <v>0.26728981606227697</v>
      </c>
      <c r="Q100" s="304"/>
      <c r="R100" s="304">
        <v>9.3412972826946647E-2</v>
      </c>
      <c r="S100" s="304">
        <v>0.11692525627795659</v>
      </c>
      <c r="T100" s="304">
        <v>0.14023292284617597</v>
      </c>
      <c r="U100" s="304"/>
      <c r="V100" s="304">
        <v>0.25503946441593711</v>
      </c>
      <c r="W100" s="304">
        <v>0.27348455735557142</v>
      </c>
      <c r="X100" s="304">
        <v>0.32092240306021386</v>
      </c>
      <c r="Y100" s="304"/>
      <c r="Z100" s="304">
        <v>0.58855700381097054</v>
      </c>
      <c r="AA100" s="304">
        <v>0.62598632014218691</v>
      </c>
      <c r="AB100" s="304">
        <v>0.64040092985567654</v>
      </c>
      <c r="AC100" s="304"/>
      <c r="AD100" s="304">
        <v>0.38561059330600445</v>
      </c>
      <c r="AE100" s="304">
        <v>0.37755381619057921</v>
      </c>
      <c r="AF100" s="304">
        <v>0.22090100138499064</v>
      </c>
      <c r="AG100" s="304"/>
      <c r="AH100" s="304">
        <v>0.48277690952894159</v>
      </c>
      <c r="AI100" s="304">
        <v>0.47439923590522093</v>
      </c>
      <c r="AJ100" s="304">
        <v>0.24903001455941973</v>
      </c>
      <c r="AK100" s="304"/>
      <c r="AL100" s="304">
        <v>0.10711125646752666</v>
      </c>
      <c r="AM100" s="304">
        <v>0.12741994157093156</v>
      </c>
      <c r="AN100" s="304">
        <v>0.19666844907118144</v>
      </c>
    </row>
    <row r="101" spans="1:40" x14ac:dyDescent="0.2">
      <c r="A101" s="39" t="str">
        <f t="shared" si="80"/>
        <v>Elementary occupations</v>
      </c>
      <c r="B101" s="307">
        <f t="shared" si="82"/>
        <v>6.0528605401411815</v>
      </c>
      <c r="C101" s="307">
        <f t="shared" si="83"/>
        <v>4.8038178124223831</v>
      </c>
      <c r="D101" s="307">
        <f t="shared" si="84"/>
        <v>3.5003754945504562</v>
      </c>
      <c r="E101" s="307"/>
      <c r="F101" s="307">
        <v>4.5889801292589303E-3</v>
      </c>
      <c r="G101" s="307">
        <v>3.8635138796804026E-3</v>
      </c>
      <c r="H101" s="307">
        <v>3.0759709840932877E-3</v>
      </c>
      <c r="I101" s="307"/>
      <c r="J101" s="307">
        <v>9.383845656391035E-2</v>
      </c>
      <c r="K101" s="307">
        <v>9.7395308063668251E-2</v>
      </c>
      <c r="L101" s="307">
        <v>0.11680046569877879</v>
      </c>
      <c r="M101" s="307"/>
      <c r="N101" s="307">
        <v>0.30469583168280479</v>
      </c>
      <c r="O101" s="307">
        <v>0.30561107379541524</v>
      </c>
      <c r="P101" s="307">
        <v>0.36860253736756715</v>
      </c>
      <c r="Q101" s="307"/>
      <c r="R101" s="307">
        <v>0.2837805582848773</v>
      </c>
      <c r="S101" s="307">
        <v>0.31040220481081426</v>
      </c>
      <c r="T101" s="307">
        <v>0.37731019943150784</v>
      </c>
      <c r="U101" s="307"/>
      <c r="V101" s="307">
        <v>0.21794193082056768</v>
      </c>
      <c r="W101" s="307">
        <v>0.22636047325668165</v>
      </c>
      <c r="X101" s="307">
        <v>0.2493633573367775</v>
      </c>
      <c r="Y101" s="307"/>
      <c r="Z101" s="307">
        <v>1.4102818751390334</v>
      </c>
      <c r="AA101" s="307">
        <v>1.1253403931455181</v>
      </c>
      <c r="AB101" s="307">
        <v>0.89452803071895093</v>
      </c>
      <c r="AC101" s="307"/>
      <c r="AD101" s="307">
        <v>1.9767677842922973</v>
      </c>
      <c r="AE101" s="307">
        <v>1.6666355655238341</v>
      </c>
      <c r="AF101" s="307">
        <v>1.2190746243950839</v>
      </c>
      <c r="AG101" s="307"/>
      <c r="AH101" s="307">
        <v>1.3498424877305637</v>
      </c>
      <c r="AI101" s="307">
        <v>0.8700896796155243</v>
      </c>
      <c r="AJ101" s="307">
        <v>0.12673048872541068</v>
      </c>
      <c r="AK101" s="307"/>
      <c r="AL101" s="307">
        <v>0.41112263549786776</v>
      </c>
      <c r="AM101" s="307">
        <v>0.19811960033124745</v>
      </c>
      <c r="AN101" s="307">
        <v>0.14488981989228591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Enterprise M3 LEP (including all of Surrey)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Enterprise M3 LEP (including all of Surrey)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Enterprise M3 LEP (including all of Surrey)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Enterprise M3 LEP (including all of Surrey)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Enterprise M3 LEP (including all of Surrey)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Enterprise M3 LEP (including all of Surrey)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Enterprise M3 LEP (including all of Surrey)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Enterprise M3 LEP (including all of Surrey)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Enterprise M3 LEP (including all of Surrey)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0.7960093295387245</v>
      </c>
      <c r="C8" s="69">
        <v>0.99828693119300405</v>
      </c>
      <c r="D8" s="69">
        <v>1.1451508831347221</v>
      </c>
      <c r="E8" s="69">
        <v>1.1661486541934809</v>
      </c>
      <c r="F8" s="69">
        <v>1.5277322585766855</v>
      </c>
      <c r="G8" s="10"/>
      <c r="H8" s="69">
        <f>F8-D8</f>
        <v>0.38258137544196336</v>
      </c>
      <c r="I8" s="69">
        <f>'RD T1'!E36</f>
        <v>0.6899498895663615</v>
      </c>
      <c r="J8" s="69">
        <f>SUM(H8:I8)</f>
        <v>1.0725312650083247</v>
      </c>
      <c r="L8" t="str">
        <f>A8</f>
        <v>11 Corporate managers and directors</v>
      </c>
      <c r="M8" s="69">
        <v>6.152422830325678</v>
      </c>
      <c r="N8" s="69">
        <v>8.1586742944168371</v>
      </c>
      <c r="O8" s="69">
        <v>8.8876987509427803</v>
      </c>
      <c r="P8" s="69">
        <v>8.9268992153804394</v>
      </c>
      <c r="Q8" s="69">
        <v>11.447771583908287</v>
      </c>
      <c r="R8" s="10"/>
      <c r="S8" s="69">
        <f>Q8-O8</f>
        <v>2.5600728329655063</v>
      </c>
      <c r="T8" s="69">
        <f>'RD T1'!E65</f>
        <v>5.2745591354312884</v>
      </c>
      <c r="U8" s="69">
        <f>SUM(S8:T8)</f>
        <v>7.8346319683967947</v>
      </c>
      <c r="W8" t="str">
        <f>A8</f>
        <v>11 Corporate managers and directors</v>
      </c>
      <c r="X8" s="69">
        <v>15.586394157431011</v>
      </c>
      <c r="Y8" s="69">
        <v>18.891623799732628</v>
      </c>
      <c r="Z8" s="69">
        <v>18.277644941271724</v>
      </c>
      <c r="AA8" s="69">
        <v>16.960190062999157</v>
      </c>
      <c r="AB8" s="69">
        <v>19.191075590319969</v>
      </c>
      <c r="AC8" s="69"/>
      <c r="AD8" s="69">
        <f>AB8-Z8</f>
        <v>0.91343064904824445</v>
      </c>
      <c r="AE8" s="69">
        <f>'RD T1'!E94</f>
        <v>10.223034215212795</v>
      </c>
      <c r="AF8" s="69">
        <f>SUM(AD8:AE8)</f>
        <v>11.13646486426104</v>
      </c>
      <c r="AH8" t="str">
        <f>L8</f>
        <v>11 Corporate managers and directors</v>
      </c>
      <c r="AI8" s="69">
        <v>2.7870082526484827</v>
      </c>
      <c r="AJ8" s="69">
        <v>3.391874031228538</v>
      </c>
      <c r="AK8" s="69">
        <v>3.4702856422106234</v>
      </c>
      <c r="AL8" s="69">
        <v>3.115947066936982</v>
      </c>
      <c r="AM8" s="69">
        <v>3.446582529263241</v>
      </c>
      <c r="AN8" s="69"/>
      <c r="AO8" s="69">
        <f>AM8-AK8</f>
        <v>-2.3703112947382365E-2</v>
      </c>
      <c r="AP8" s="69">
        <f>'RD T1'!E123</f>
        <v>1.7301785194475725</v>
      </c>
      <c r="AQ8" s="69">
        <f>SUM(AO8:AP8)</f>
        <v>1.7064754065001901</v>
      </c>
      <c r="AS8" t="str">
        <f>W8</f>
        <v>11 Corporate managers and directors</v>
      </c>
      <c r="AT8" s="69">
        <v>4.2538013240588821</v>
      </c>
      <c r="AU8" s="69">
        <v>5.0429791557560124</v>
      </c>
      <c r="AV8" s="69">
        <v>5.0472725328516805</v>
      </c>
      <c r="AW8" s="69">
        <v>4.4069324365393143</v>
      </c>
      <c r="AX8" s="69">
        <v>4.9151500264044508</v>
      </c>
      <c r="AY8" s="69"/>
      <c r="AZ8" s="69">
        <f>AX8-AV8</f>
        <v>-0.13212250644722978</v>
      </c>
      <c r="BA8" s="69">
        <f>'RD T1'!E152</f>
        <v>2.4738572005122816</v>
      </c>
      <c r="BB8" s="69">
        <f>SUM(AZ8:BA8)</f>
        <v>2.3417346940650519</v>
      </c>
      <c r="BD8" t="str">
        <f>AH8</f>
        <v>11 Corporate managers and directors</v>
      </c>
      <c r="BE8" s="69">
        <v>9.1840436205617184</v>
      </c>
      <c r="BF8" s="69">
        <v>9.7076275054716596</v>
      </c>
      <c r="BG8" s="69">
        <v>10.491239809738953</v>
      </c>
      <c r="BH8" s="69">
        <v>8.9975291327307154</v>
      </c>
      <c r="BI8" s="69">
        <v>9.5963565918156473</v>
      </c>
      <c r="BJ8" s="69"/>
      <c r="BK8" s="69">
        <f>BI8-BG8</f>
        <v>-0.89488321792330616</v>
      </c>
      <c r="BL8" s="69">
        <f>'RD T1'!E181</f>
        <v>4.1854555239697859</v>
      </c>
      <c r="BM8" s="69">
        <f>SUM(BK8:BL8)</f>
        <v>3.2905723060464798</v>
      </c>
      <c r="BO8" t="str">
        <f>AS8</f>
        <v>11 Corporate managers and directors</v>
      </c>
      <c r="BP8" s="69">
        <v>7.3217380385276849</v>
      </c>
      <c r="BQ8" s="69">
        <v>8.0226548683645138</v>
      </c>
      <c r="BR8" s="69">
        <v>7.501591992284105</v>
      </c>
      <c r="BS8" s="69">
        <v>6.5051018012720281</v>
      </c>
      <c r="BT8" s="69">
        <v>5.4780663634379332</v>
      </c>
      <c r="BU8" s="69"/>
      <c r="BV8" s="69">
        <f>BT8-BR8</f>
        <v>-2.0235256288461718</v>
      </c>
      <c r="BW8" s="69">
        <f>'RD T1'!E210</f>
        <v>2.8079641129505064</v>
      </c>
      <c r="BX8" s="69">
        <f>SUM(BV8:BW8)</f>
        <v>0.78443848410433459</v>
      </c>
      <c r="BZ8" t="str">
        <f>BD8</f>
        <v>11 Corporate managers and directors</v>
      </c>
      <c r="CA8" s="69">
        <v>4.9160724445569342</v>
      </c>
      <c r="CB8" s="69">
        <v>4.9430698561459794</v>
      </c>
      <c r="CC8" s="69">
        <v>4.7809126106649895</v>
      </c>
      <c r="CD8" s="69">
        <v>4.4498837675258587</v>
      </c>
      <c r="CE8" s="69">
        <v>3.4282964717566604</v>
      </c>
      <c r="CF8" s="69"/>
      <c r="CG8" s="69">
        <f>CE8-CC8</f>
        <v>-1.3526161389083291</v>
      </c>
      <c r="CH8" s="69">
        <f>'RD T1'!E239</f>
        <v>1.7839680386090904</v>
      </c>
      <c r="CI8" s="69">
        <f>SUM(CG8:CH8)</f>
        <v>0.43135189970076127</v>
      </c>
      <c r="CK8" t="str">
        <f>BO8</f>
        <v>11 Corporate managers and directors</v>
      </c>
      <c r="CL8" s="69">
        <v>0.74224454164951059</v>
      </c>
      <c r="CM8" s="69">
        <v>0.91823317604212673</v>
      </c>
      <c r="CN8" s="69">
        <v>0.85003677120956511</v>
      </c>
      <c r="CO8" s="69">
        <v>0.94203334659157445</v>
      </c>
      <c r="CP8" s="69">
        <v>1.1651372156123863</v>
      </c>
      <c r="CQ8" s="69"/>
      <c r="CR8" s="69">
        <f>CP8-CN8</f>
        <v>0.31510044440282114</v>
      </c>
      <c r="CS8" s="69">
        <f>'RD T1'!E268</f>
        <v>0.30069292851381718</v>
      </c>
      <c r="CT8" s="69">
        <f>SUM(CR8:CS8)</f>
        <v>0.61579337291663827</v>
      </c>
    </row>
    <row r="9" spans="1:98" x14ac:dyDescent="0.2">
      <c r="A9" s="10" t="str">
        <f>name!D5</f>
        <v>12 Other managers and proprietors</v>
      </c>
      <c r="B9" s="69">
        <v>0.27521698728486949</v>
      </c>
      <c r="C9" s="69">
        <v>0.35560372739389989</v>
      </c>
      <c r="D9" s="69">
        <v>0.36521468907503013</v>
      </c>
      <c r="E9" s="69">
        <v>0.42993269644724991</v>
      </c>
      <c r="F9" s="69">
        <v>0.57932797479799858</v>
      </c>
      <c r="H9" s="69">
        <f t="shared" ref="H9:H32" si="26">F9-D9</f>
        <v>0.21411328572296845</v>
      </c>
      <c r="I9" s="69">
        <f>'RD T1'!E37</f>
        <v>0.29197187557289239</v>
      </c>
      <c r="J9" s="69">
        <f t="shared" ref="J9:J32" si="27">SUM(H9:I9)</f>
        <v>0.50608516129586079</v>
      </c>
      <c r="L9" t="str">
        <f t="shared" ref="L9:L32" si="28">A9</f>
        <v>12 Other managers and proprietors</v>
      </c>
      <c r="M9" s="69">
        <v>2.3798313957582433</v>
      </c>
      <c r="N9" s="69">
        <v>2.9517797442297611</v>
      </c>
      <c r="O9" s="69">
        <v>3.198927321097524</v>
      </c>
      <c r="P9" s="69">
        <v>3.7357963380042487</v>
      </c>
      <c r="Q9" s="69">
        <v>5.0730148313155459</v>
      </c>
      <c r="S9" s="69">
        <f t="shared" ref="S9:S35" si="29">Q9-O9</f>
        <v>1.8740875102180219</v>
      </c>
      <c r="T9" s="69">
        <f>'RD T1'!E66</f>
        <v>2.5077584511658753</v>
      </c>
      <c r="U9" s="69">
        <f t="shared" ref="U9:U32" si="30">SUM(S9:T9)</f>
        <v>4.3818459613838971</v>
      </c>
      <c r="W9" t="str">
        <f t="shared" ref="W9:W32" si="31">A9</f>
        <v>12 Other managers and proprietors</v>
      </c>
      <c r="X9" s="69">
        <v>5.587892307010641</v>
      </c>
      <c r="Y9" s="69">
        <v>6.1925511220143168</v>
      </c>
      <c r="Z9" s="69">
        <v>5.9366695683747972</v>
      </c>
      <c r="AA9" s="69">
        <v>6.361011526427105</v>
      </c>
      <c r="AB9" s="69">
        <v>7.594332243353688</v>
      </c>
      <c r="AC9" s="69"/>
      <c r="AD9" s="69">
        <f t="shared" ref="AD9:AD32" si="32">AB9-Z9</f>
        <v>1.6576626749788907</v>
      </c>
      <c r="AE9" s="69">
        <f>'RD T1'!E95</f>
        <v>4.2695447134997488</v>
      </c>
      <c r="AF9" s="69">
        <f t="shared" ref="AF9:AF32" si="33">SUM(AD9:AE9)</f>
        <v>5.9272073884786396</v>
      </c>
      <c r="AH9" t="str">
        <f t="shared" ref="AH9:AH32" si="34">L9</f>
        <v>12 Other managers and proprietors</v>
      </c>
      <c r="AI9" s="69">
        <v>1.4931765892687172</v>
      </c>
      <c r="AJ9" s="69">
        <v>1.7430825149311489</v>
      </c>
      <c r="AK9" s="69">
        <v>1.8070849597445406</v>
      </c>
      <c r="AL9" s="69">
        <v>1.8346457302770884</v>
      </c>
      <c r="AM9" s="69">
        <v>2.238054762095377</v>
      </c>
      <c r="AN9" s="69"/>
      <c r="AO9" s="69">
        <f t="shared" ref="AO9:AO32" si="35">AM9-AK9</f>
        <v>0.43096980235083637</v>
      </c>
      <c r="AP9" s="69">
        <f>'RD T1'!E124</f>
        <v>1.2732994051358373</v>
      </c>
      <c r="AQ9" s="69">
        <f t="shared" ref="AQ9:AQ32" si="36">SUM(AO9:AP9)</f>
        <v>1.7042692074866737</v>
      </c>
      <c r="AS9" t="str">
        <f t="shared" ref="AS9:AS32" si="37">W9</f>
        <v>12 Other managers and proprietors</v>
      </c>
      <c r="AT9" s="69">
        <v>1.7623441303456702</v>
      </c>
      <c r="AU9" s="69">
        <v>1.9299843525801677</v>
      </c>
      <c r="AV9" s="69">
        <v>1.9023130284191403</v>
      </c>
      <c r="AW9" s="69">
        <v>2.0648376467698584</v>
      </c>
      <c r="AX9" s="69">
        <v>2.4447301732050901</v>
      </c>
      <c r="AY9" s="69"/>
      <c r="AZ9" s="69">
        <f t="shared" ref="AZ9:AZ32" si="38">AX9-AV9</f>
        <v>0.54241714478594982</v>
      </c>
      <c r="BA9" s="69">
        <f>'RD T1'!E153</f>
        <v>1.3085731007977217</v>
      </c>
      <c r="BB9" s="69">
        <f t="shared" ref="BB9:BB32" si="39">SUM(AZ9:BA9)</f>
        <v>1.8509902455836715</v>
      </c>
      <c r="BD9" t="str">
        <f t="shared" ref="BD9:BD32" si="40">AH9</f>
        <v>12 Other managers and proprietors</v>
      </c>
      <c r="BE9" s="69">
        <v>4.3396960977490702</v>
      </c>
      <c r="BF9" s="69">
        <v>3.8819050455897641</v>
      </c>
      <c r="BG9" s="69">
        <v>4.1193857081736418</v>
      </c>
      <c r="BH9" s="69">
        <v>3.9102506383318301</v>
      </c>
      <c r="BI9" s="69">
        <v>3.9930213533519079</v>
      </c>
      <c r="BJ9" s="69"/>
      <c r="BK9" s="69">
        <f t="shared" ref="BK9:BK32" si="41">BI9-BG9</f>
        <v>-0.12636435482173392</v>
      </c>
      <c r="BL9" s="69">
        <f>'RD T1'!E182</f>
        <v>1.9299916204511727</v>
      </c>
      <c r="BM9" s="69">
        <f t="shared" ref="BM9:BM32" si="42">SUM(BK9:BL9)</f>
        <v>1.8036272656294388</v>
      </c>
      <c r="BO9" t="str">
        <f t="shared" ref="BO9:BO32" si="43">AS9</f>
        <v>12 Other managers and proprietors</v>
      </c>
      <c r="BP9" s="69">
        <v>4.2411312069424589</v>
      </c>
      <c r="BQ9" s="69">
        <v>4.1590696626941961</v>
      </c>
      <c r="BR9" s="69">
        <v>3.9600337193667001</v>
      </c>
      <c r="BS9" s="69">
        <v>4.1084925504092311</v>
      </c>
      <c r="BT9" s="69">
        <v>3.9985750882382214</v>
      </c>
      <c r="BU9" s="69"/>
      <c r="BV9" s="69">
        <f t="shared" ref="BV9:BV32" si="44">BT9-BR9</f>
        <v>3.8541368871521264E-2</v>
      </c>
      <c r="BW9" s="69">
        <f>'RD T1'!E211</f>
        <v>2.159600720435539</v>
      </c>
      <c r="BX9" s="69">
        <f t="shared" ref="BX9:BX32" si="45">SUM(BV9:BW9)</f>
        <v>2.1981420893070602</v>
      </c>
      <c r="BZ9" t="str">
        <f t="shared" ref="BZ9:BZ32" si="46">BD9</f>
        <v>12 Other managers and proprietors</v>
      </c>
      <c r="CA9" s="69">
        <v>2.6590859147604164</v>
      </c>
      <c r="CB9" s="69">
        <v>2.3720940753537456</v>
      </c>
      <c r="CC9" s="69">
        <v>2.0452076162781654</v>
      </c>
      <c r="CD9" s="69">
        <v>2.0782741228519659</v>
      </c>
      <c r="CE9" s="69">
        <v>1.6145373590212377</v>
      </c>
      <c r="CF9" s="69"/>
      <c r="CG9" s="69">
        <f t="shared" ref="CG9:CG32" si="47">CE9-CC9</f>
        <v>-0.43067025725692765</v>
      </c>
      <c r="CH9" s="69">
        <f>'RD T1'!E240</f>
        <v>0.85236441349744396</v>
      </c>
      <c r="CI9" s="69">
        <f t="shared" ref="CI9:CI32" si="48">SUM(CG9:CH9)</f>
        <v>0.42169415624051632</v>
      </c>
      <c r="CK9" t="str">
        <f t="shared" ref="CK9:CK32" si="49">BO9</f>
        <v>12 Other managers and proprietors</v>
      </c>
      <c r="CL9" s="69">
        <v>0.74867978533661239</v>
      </c>
      <c r="CM9" s="69">
        <v>0.78204008682154347</v>
      </c>
      <c r="CN9" s="69">
        <v>0.68900126188773936</v>
      </c>
      <c r="CO9" s="69">
        <v>0.83749629398875136</v>
      </c>
      <c r="CP9" s="69">
        <v>1.0682744817015479</v>
      </c>
      <c r="CQ9" s="69"/>
      <c r="CR9" s="69">
        <f t="shared" ref="CR9:CR32" si="50">CP9-CN9</f>
        <v>0.37927321981380857</v>
      </c>
      <c r="CS9" s="69">
        <f>'RD T1'!E269</f>
        <v>0.30052467136171107</v>
      </c>
      <c r="CT9" s="69">
        <f t="shared" ref="CT9:CT32" si="51">SUM(CR9:CS9)</f>
        <v>0.67979789117551959</v>
      </c>
    </row>
    <row r="10" spans="1:98" x14ac:dyDescent="0.2">
      <c r="A10" s="10" t="str">
        <f>name!D6</f>
        <v>21 Science, research, engineering and technology professionals</v>
      </c>
      <c r="B10" s="69">
        <v>2.2258184139781245</v>
      </c>
      <c r="C10" s="69">
        <v>2.7674707848596483</v>
      </c>
      <c r="D10" s="69">
        <v>2.9318114498934538</v>
      </c>
      <c r="E10" s="69">
        <v>3.6951370540314237</v>
      </c>
      <c r="F10" s="69">
        <v>4.652909258313076</v>
      </c>
      <c r="G10" s="11"/>
      <c r="H10" s="69">
        <f t="shared" si="26"/>
        <v>1.7210978084196222</v>
      </c>
      <c r="I10" s="69">
        <f>'RD T1'!E38</f>
        <v>1.517773402740737</v>
      </c>
      <c r="J10" s="69">
        <f t="shared" si="27"/>
        <v>3.238871211160359</v>
      </c>
      <c r="L10" t="str">
        <f t="shared" si="28"/>
        <v>21 Science, research, engineering and technology professionals</v>
      </c>
      <c r="M10" s="69">
        <v>8.8929252396732998</v>
      </c>
      <c r="N10" s="69">
        <v>11.283855295672092</v>
      </c>
      <c r="O10" s="69">
        <v>12.772925438473225</v>
      </c>
      <c r="P10" s="69">
        <v>17.425625890169322</v>
      </c>
      <c r="Q10" s="69">
        <v>23.413708118640994</v>
      </c>
      <c r="R10" s="11"/>
      <c r="S10" s="69">
        <f t="shared" si="29"/>
        <v>10.640782680167769</v>
      </c>
      <c r="T10" s="69">
        <f>'RD T1'!E67</f>
        <v>7.6186988162310181</v>
      </c>
      <c r="U10" s="69">
        <f t="shared" si="30"/>
        <v>18.259481496398788</v>
      </c>
      <c r="W10" t="str">
        <f t="shared" si="31"/>
        <v>21 Science, research, engineering and technology professionals</v>
      </c>
      <c r="X10" s="69">
        <v>17.267833981607136</v>
      </c>
      <c r="Y10" s="69">
        <v>18.835928078433419</v>
      </c>
      <c r="Z10" s="69">
        <v>18.578081270512037</v>
      </c>
      <c r="AA10" s="69">
        <v>22.463087031877329</v>
      </c>
      <c r="AB10" s="69">
        <v>24.329069681174101</v>
      </c>
      <c r="AC10" s="69"/>
      <c r="AD10" s="69">
        <f t="shared" si="32"/>
        <v>5.7509884106620639</v>
      </c>
      <c r="AE10" s="69">
        <f>'RD T1'!E96</f>
        <v>9.0773309166037777</v>
      </c>
      <c r="AF10" s="69">
        <f t="shared" si="33"/>
        <v>14.828319327265842</v>
      </c>
      <c r="AH10" t="str">
        <f t="shared" si="34"/>
        <v>21 Science, research, engineering and technology professionals</v>
      </c>
      <c r="AI10" s="69">
        <v>1.7281630724266546</v>
      </c>
      <c r="AJ10" s="69">
        <v>1.9462072184425634</v>
      </c>
      <c r="AK10" s="69">
        <v>2.0163086575900775</v>
      </c>
      <c r="AL10" s="69">
        <v>2.51205558760625</v>
      </c>
      <c r="AM10" s="69">
        <v>2.9487446410195024</v>
      </c>
      <c r="AN10" s="69"/>
      <c r="AO10" s="69">
        <f t="shared" si="35"/>
        <v>0.93243598342942491</v>
      </c>
      <c r="AP10" s="69">
        <f>'RD T1'!E125</f>
        <v>1.0125361056535787</v>
      </c>
      <c r="AQ10" s="69">
        <f t="shared" si="36"/>
        <v>1.9449720890830036</v>
      </c>
      <c r="AS10" t="str">
        <f t="shared" si="37"/>
        <v>21 Science, research, engineering and technology professionals</v>
      </c>
      <c r="AT10" s="69">
        <v>4.1395032059883032</v>
      </c>
      <c r="AU10" s="69">
        <v>4.3511857437450168</v>
      </c>
      <c r="AV10" s="69">
        <v>4.2439544453710196</v>
      </c>
      <c r="AW10" s="69">
        <v>4.561461387198948</v>
      </c>
      <c r="AX10" s="69">
        <v>4.6273865623578132</v>
      </c>
      <c r="AY10" s="69"/>
      <c r="AZ10" s="69">
        <f t="shared" si="38"/>
        <v>0.38343211698679358</v>
      </c>
      <c r="BA10" s="69">
        <f>'RD T1'!E154</f>
        <v>1.7167720644812217</v>
      </c>
      <c r="BB10" s="69">
        <f t="shared" si="39"/>
        <v>2.1002041814680155</v>
      </c>
      <c r="BD10" t="str">
        <f t="shared" si="40"/>
        <v>21 Science, research, engineering and technology professionals</v>
      </c>
      <c r="BE10" s="69">
        <v>5.3215350292850134</v>
      </c>
      <c r="BF10" s="69">
        <v>4.980492561651392</v>
      </c>
      <c r="BG10" s="69">
        <v>5.4013402055243436</v>
      </c>
      <c r="BH10" s="69">
        <v>5.7185744721036071</v>
      </c>
      <c r="BI10" s="69">
        <v>5.6611664640709076</v>
      </c>
      <c r="BJ10" s="69"/>
      <c r="BK10" s="69">
        <f t="shared" si="41"/>
        <v>0.25982625854656405</v>
      </c>
      <c r="BL10" s="69">
        <f>'RD T1'!E183</f>
        <v>1.6274387396995738</v>
      </c>
      <c r="BM10" s="69">
        <f t="shared" si="42"/>
        <v>1.8872649982461378</v>
      </c>
      <c r="BO10" t="str">
        <f t="shared" si="43"/>
        <v>21 Science, research, engineering and technology professionals</v>
      </c>
      <c r="BP10" s="69">
        <v>4.0103108862641532</v>
      </c>
      <c r="BQ10" s="69">
        <v>4.1811682833160804</v>
      </c>
      <c r="BR10" s="69">
        <v>3.9743324260591986</v>
      </c>
      <c r="BS10" s="69">
        <v>4.6884531054344549</v>
      </c>
      <c r="BT10" s="69">
        <v>4.4281600024184282</v>
      </c>
      <c r="BU10" s="69"/>
      <c r="BV10" s="69">
        <f t="shared" si="44"/>
        <v>0.45382757635922966</v>
      </c>
      <c r="BW10" s="69">
        <f>'RD T1'!E212</f>
        <v>1.4884111121574324</v>
      </c>
      <c r="BX10" s="69">
        <f t="shared" si="45"/>
        <v>1.942238688516662</v>
      </c>
      <c r="BZ10" t="str">
        <f t="shared" si="46"/>
        <v>21 Science, research, engineering and technology professionals</v>
      </c>
      <c r="CA10" s="69">
        <v>2.6197399436151727</v>
      </c>
      <c r="CB10" s="69">
        <v>2.4442109491919495</v>
      </c>
      <c r="CC10" s="69">
        <v>2.3048824057044905</v>
      </c>
      <c r="CD10" s="69">
        <v>2.8899215532592599</v>
      </c>
      <c r="CE10" s="69">
        <v>2.0282089984008436</v>
      </c>
      <c r="CF10" s="69"/>
      <c r="CG10" s="69">
        <f t="shared" si="47"/>
        <v>-0.27667340730364698</v>
      </c>
      <c r="CH10" s="69">
        <f>'RD T1'!E241</f>
        <v>0.7469892067040651</v>
      </c>
      <c r="CI10" s="69">
        <f t="shared" si="48"/>
        <v>0.47031579940041812</v>
      </c>
      <c r="CK10" t="str">
        <f t="shared" si="49"/>
        <v>21 Science, research, engineering and technology professionals</v>
      </c>
      <c r="CL10" s="69">
        <v>0.41478990456387049</v>
      </c>
      <c r="CM10" s="69">
        <v>0.55978155359805581</v>
      </c>
      <c r="CN10" s="69">
        <v>0.5545473383568722</v>
      </c>
      <c r="CO10" s="69">
        <v>0.97840331160668348</v>
      </c>
      <c r="CP10" s="69">
        <v>1.4698285396899056</v>
      </c>
      <c r="CQ10" s="69"/>
      <c r="CR10" s="69">
        <f t="shared" si="50"/>
        <v>0.91528120133303337</v>
      </c>
      <c r="CS10" s="69">
        <f>'RD T1'!E270</f>
        <v>0.30849365787897326</v>
      </c>
      <c r="CT10" s="69">
        <f t="shared" si="51"/>
        <v>1.2237748592120066</v>
      </c>
    </row>
    <row r="11" spans="1:98" x14ac:dyDescent="0.2">
      <c r="A11" s="10" t="str">
        <f>name!D7</f>
        <v>22 Health professionals</v>
      </c>
      <c r="B11" s="69">
        <v>1.1710279580352823</v>
      </c>
      <c r="C11" s="69">
        <v>1.6914436580682723</v>
      </c>
      <c r="D11" s="69">
        <v>1.7650844224267475</v>
      </c>
      <c r="E11" s="69">
        <v>2.0411422961125334</v>
      </c>
      <c r="F11" s="69">
        <v>2.4624795272649478</v>
      </c>
      <c r="G11" s="11"/>
      <c r="H11" s="69">
        <f t="shared" si="26"/>
        <v>0.69739510483820033</v>
      </c>
      <c r="I11" s="69">
        <f>'RD T1'!E39</f>
        <v>1.0904348039565488</v>
      </c>
      <c r="J11" s="69">
        <f t="shared" si="27"/>
        <v>1.7878299087947491</v>
      </c>
      <c r="L11" t="str">
        <f t="shared" si="28"/>
        <v>22 Health professionals</v>
      </c>
      <c r="M11" s="69">
        <v>3.7194378760640263</v>
      </c>
      <c r="N11" s="69">
        <v>5.3767139626211806</v>
      </c>
      <c r="O11" s="69">
        <v>5.6191178617998858</v>
      </c>
      <c r="P11" s="69">
        <v>6.1011491955509545</v>
      </c>
      <c r="Q11" s="69">
        <v>7.0762853485356612</v>
      </c>
      <c r="R11" s="11"/>
      <c r="S11" s="69">
        <f t="shared" si="29"/>
        <v>1.4571674867357753</v>
      </c>
      <c r="T11" s="69">
        <f>'RD T1'!E68</f>
        <v>3.4500450287334083</v>
      </c>
      <c r="U11" s="69">
        <f t="shared" si="30"/>
        <v>4.9072125154691832</v>
      </c>
      <c r="W11" t="str">
        <f t="shared" si="31"/>
        <v>22 Health professionals</v>
      </c>
      <c r="X11" s="69">
        <v>8.2349948478784754</v>
      </c>
      <c r="Y11" s="69">
        <v>10.830092308676155</v>
      </c>
      <c r="Z11" s="69">
        <v>10.609552172691689</v>
      </c>
      <c r="AA11" s="69">
        <v>10.627323748254891</v>
      </c>
      <c r="AB11" s="69">
        <v>11.377964625263555</v>
      </c>
      <c r="AC11" s="69"/>
      <c r="AD11" s="69">
        <f t="shared" si="32"/>
        <v>0.76841245257186586</v>
      </c>
      <c r="AE11" s="69">
        <f>'RD T1'!E97</f>
        <v>6.1834659939947887</v>
      </c>
      <c r="AF11" s="69">
        <f t="shared" si="33"/>
        <v>6.9518784465666545</v>
      </c>
      <c r="AH11" t="str">
        <f t="shared" si="34"/>
        <v>22 Health professionals</v>
      </c>
      <c r="AI11" s="69">
        <v>4.2293598808279977</v>
      </c>
      <c r="AJ11" s="69">
        <v>3.8065910567952517</v>
      </c>
      <c r="AK11" s="69">
        <v>3.3431876387039394</v>
      </c>
      <c r="AL11" s="69">
        <v>1.7859777054830988</v>
      </c>
      <c r="AM11" s="69">
        <v>0.68347771457081608</v>
      </c>
      <c r="AN11" s="69"/>
      <c r="AO11" s="69">
        <f t="shared" si="35"/>
        <v>-2.6597099241331232</v>
      </c>
      <c r="AP11" s="69">
        <f>'RD T1'!E126</f>
        <v>0.60342356102417705</v>
      </c>
      <c r="AQ11" s="69">
        <f t="shared" si="36"/>
        <v>-2.0562863631089461</v>
      </c>
      <c r="AS11" t="str">
        <f t="shared" si="37"/>
        <v>22 Health professionals</v>
      </c>
      <c r="AT11" s="69">
        <v>0.6059208029028651</v>
      </c>
      <c r="AU11" s="69">
        <v>0.76412834657600615</v>
      </c>
      <c r="AV11" s="69">
        <v>0.85104414333442358</v>
      </c>
      <c r="AW11" s="69">
        <v>0.86889791240095982</v>
      </c>
      <c r="AX11" s="69">
        <v>0.93857667492363539</v>
      </c>
      <c r="AY11" s="69"/>
      <c r="AZ11" s="69">
        <f t="shared" si="38"/>
        <v>8.7532531589211815E-2</v>
      </c>
      <c r="BA11" s="69">
        <f>'RD T1'!E155</f>
        <v>0.45780984683124437</v>
      </c>
      <c r="BB11" s="69">
        <f t="shared" si="39"/>
        <v>0.54534237842045619</v>
      </c>
      <c r="BD11" t="str">
        <f t="shared" si="40"/>
        <v>22 Health professionals</v>
      </c>
      <c r="BE11" s="69">
        <v>2.1621405601622032</v>
      </c>
      <c r="BF11" s="69">
        <v>2.6585983897821848</v>
      </c>
      <c r="BG11" s="69">
        <v>2.8731868159415579</v>
      </c>
      <c r="BH11" s="69">
        <v>2.8866477988974535</v>
      </c>
      <c r="BI11" s="69">
        <v>3.1406984424711366</v>
      </c>
      <c r="BJ11" s="69"/>
      <c r="BK11" s="69">
        <f t="shared" si="41"/>
        <v>0.26751162652957872</v>
      </c>
      <c r="BL11" s="69">
        <f>'RD T1'!E184</f>
        <v>1.6861131248928001</v>
      </c>
      <c r="BM11" s="69">
        <f t="shared" si="42"/>
        <v>1.9536247514223788</v>
      </c>
      <c r="BO11" t="str">
        <f t="shared" si="43"/>
        <v>22 Health professionals</v>
      </c>
      <c r="BP11" s="69">
        <v>1.5946831509130996</v>
      </c>
      <c r="BQ11" s="69">
        <v>1.8469056286340555</v>
      </c>
      <c r="BR11" s="69">
        <v>1.8322019058809822</v>
      </c>
      <c r="BS11" s="69">
        <v>1.7825625914549568</v>
      </c>
      <c r="BT11" s="69">
        <v>1.4471758479044456</v>
      </c>
      <c r="BU11" s="69"/>
      <c r="BV11" s="69">
        <f t="shared" si="44"/>
        <v>-0.38502605797653655</v>
      </c>
      <c r="BW11" s="69">
        <f>'RD T1'!E213</f>
        <v>0.79055114010315497</v>
      </c>
      <c r="BX11" s="69">
        <f t="shared" si="45"/>
        <v>0.40552508212661842</v>
      </c>
      <c r="BZ11" t="str">
        <f t="shared" si="46"/>
        <v>22 Health professionals</v>
      </c>
      <c r="CA11" s="69">
        <v>0.95148822163495661</v>
      </c>
      <c r="CB11" s="69">
        <v>1.1919211325070844</v>
      </c>
      <c r="CC11" s="69">
        <v>0.97181661986241274</v>
      </c>
      <c r="CD11" s="69">
        <v>0.98205485303002427</v>
      </c>
      <c r="CE11" s="69">
        <v>0.64403261605410611</v>
      </c>
      <c r="CF11" s="69"/>
      <c r="CG11" s="69">
        <f t="shared" si="47"/>
        <v>-0.32778400380830663</v>
      </c>
      <c r="CH11" s="69">
        <f>'RD T1'!E242</f>
        <v>0.37427209724402094</v>
      </c>
      <c r="CI11" s="69">
        <f t="shared" si="48"/>
        <v>4.6488093435714306E-2</v>
      </c>
      <c r="CK11" t="str">
        <f t="shared" si="49"/>
        <v>22 Health professionals</v>
      </c>
      <c r="CL11" s="69">
        <v>8.4274643647938199E-2</v>
      </c>
      <c r="CM11" s="69">
        <v>0.13729689724385105</v>
      </c>
      <c r="CN11" s="69">
        <v>0.14019304120587603</v>
      </c>
      <c r="CO11" s="69">
        <v>0.20634558318259566</v>
      </c>
      <c r="CP11" s="69">
        <v>0.37250183194525094</v>
      </c>
      <c r="CQ11" s="69"/>
      <c r="CR11" s="69">
        <f t="shared" si="50"/>
        <v>0.23230879073937491</v>
      </c>
      <c r="CS11" s="69">
        <f>'RD T1'!E271</f>
        <v>9.197150538839155E-2</v>
      </c>
      <c r="CT11" s="69">
        <f t="shared" si="51"/>
        <v>0.32428029612776643</v>
      </c>
    </row>
    <row r="12" spans="1:98" x14ac:dyDescent="0.2">
      <c r="A12" s="10" t="str">
        <f>name!D8</f>
        <v>23 Teaching and other educational professionals</v>
      </c>
      <c r="B12" s="69">
        <v>2.2882502735926278</v>
      </c>
      <c r="C12" s="69">
        <v>2.7914369677574684</v>
      </c>
      <c r="D12" s="69">
        <v>2.9139508689403724</v>
      </c>
      <c r="E12" s="69">
        <v>3.0837289102264824</v>
      </c>
      <c r="F12" s="69">
        <v>3.5896153300621392</v>
      </c>
      <c r="G12" s="11"/>
      <c r="H12" s="69">
        <f t="shared" si="26"/>
        <v>0.67566446112176681</v>
      </c>
      <c r="I12" s="69">
        <f>'RD T1'!E40</f>
        <v>1.648207334869713</v>
      </c>
      <c r="J12" s="69">
        <f t="shared" si="27"/>
        <v>2.3238717959914799</v>
      </c>
      <c r="L12" t="str">
        <f t="shared" si="28"/>
        <v>23 Teaching and other educational professionals</v>
      </c>
      <c r="M12" s="69">
        <v>13.040513983370658</v>
      </c>
      <c r="N12" s="69">
        <v>16.30921743416652</v>
      </c>
      <c r="O12" s="69">
        <v>16.635353944345944</v>
      </c>
      <c r="P12" s="69">
        <v>17.536188073867706</v>
      </c>
      <c r="Q12" s="69">
        <v>20.03310375196768</v>
      </c>
      <c r="R12" s="11"/>
      <c r="S12" s="69">
        <f t="shared" si="29"/>
        <v>3.3977498076217358</v>
      </c>
      <c r="T12" s="69">
        <f>'RD T1'!E69</f>
        <v>9.7669525604547704</v>
      </c>
      <c r="U12" s="69">
        <f t="shared" si="30"/>
        <v>13.164702368076506</v>
      </c>
      <c r="W12" t="str">
        <f t="shared" si="31"/>
        <v>23 Teaching and other educational professionals</v>
      </c>
      <c r="X12" s="69">
        <v>9.5436317126763104</v>
      </c>
      <c r="Y12" s="69">
        <v>9.5290467185098837</v>
      </c>
      <c r="Z12" s="69">
        <v>9.2545560273058314</v>
      </c>
      <c r="AA12" s="69">
        <v>7.6162232202401787</v>
      </c>
      <c r="AB12" s="69">
        <v>6.5434158850719601</v>
      </c>
      <c r="AC12" s="69"/>
      <c r="AD12" s="69">
        <f t="shared" si="32"/>
        <v>-2.7111401422338712</v>
      </c>
      <c r="AE12" s="69">
        <f>'RD T1'!E98</f>
        <v>3.858833114820047</v>
      </c>
      <c r="AF12" s="69">
        <f t="shared" si="33"/>
        <v>1.1476929725861758</v>
      </c>
      <c r="AH12" t="str">
        <f t="shared" si="34"/>
        <v>23 Teaching and other educational professionals</v>
      </c>
      <c r="AI12" s="69">
        <v>1.2628963158371398</v>
      </c>
      <c r="AJ12" s="69">
        <v>0.82852194976596005</v>
      </c>
      <c r="AK12" s="69">
        <v>0.71643507856791389</v>
      </c>
      <c r="AL12" s="69">
        <v>0.42252843898265496</v>
      </c>
      <c r="AM12" s="69">
        <v>0.42769079830885742</v>
      </c>
      <c r="AN12" s="69"/>
      <c r="AO12" s="69">
        <f t="shared" si="35"/>
        <v>-0.28874428025905646</v>
      </c>
      <c r="AP12" s="69">
        <f>'RD T1'!E127</f>
        <v>0.13801516262693228</v>
      </c>
      <c r="AQ12" s="69">
        <f t="shared" si="36"/>
        <v>-0.15072911763212418</v>
      </c>
      <c r="AS12" t="str">
        <f t="shared" si="37"/>
        <v>23 Teaching and other educational professionals</v>
      </c>
      <c r="AT12" s="69">
        <v>0.33652696230185269</v>
      </c>
      <c r="AU12" s="69">
        <v>0.36035357733605794</v>
      </c>
      <c r="AV12" s="69">
        <v>0.35868481574740452</v>
      </c>
      <c r="AW12" s="69">
        <v>0.29085230019872921</v>
      </c>
      <c r="AX12" s="69">
        <v>0.26412351873356771</v>
      </c>
      <c r="AY12" s="69"/>
      <c r="AZ12" s="69">
        <f t="shared" si="38"/>
        <v>-9.4561297013836809E-2</v>
      </c>
      <c r="BA12" s="69">
        <f>'RD T1'!E156</f>
        <v>0.14058052052717945</v>
      </c>
      <c r="BB12" s="69">
        <f t="shared" si="39"/>
        <v>4.6019223513342644E-2</v>
      </c>
      <c r="BD12" t="str">
        <f t="shared" si="40"/>
        <v>23 Teaching and other educational professionals</v>
      </c>
      <c r="BE12" s="69">
        <v>1.1710320556925795</v>
      </c>
      <c r="BF12" s="69">
        <v>1.1546289966106338</v>
      </c>
      <c r="BG12" s="69">
        <v>1.3005268458523416</v>
      </c>
      <c r="BH12" s="69">
        <v>1.241083226107734</v>
      </c>
      <c r="BI12" s="69">
        <v>1.4761631168202536</v>
      </c>
      <c r="BJ12" s="69"/>
      <c r="BK12" s="69">
        <f t="shared" si="41"/>
        <v>0.17563627096791201</v>
      </c>
      <c r="BL12" s="69">
        <f>'RD T1'!E185</f>
        <v>0.54884203895941797</v>
      </c>
      <c r="BM12" s="69">
        <f t="shared" si="42"/>
        <v>0.72447830992732998</v>
      </c>
      <c r="BO12" t="str">
        <f t="shared" si="43"/>
        <v>23 Teaching and other educational professionals</v>
      </c>
      <c r="BP12" s="69">
        <v>0.95472747940544367</v>
      </c>
      <c r="BQ12" s="69">
        <v>0.94842211234767371</v>
      </c>
      <c r="BR12" s="69">
        <v>0.94816750865551891</v>
      </c>
      <c r="BS12" s="69">
        <v>0.86894804947352822</v>
      </c>
      <c r="BT12" s="69">
        <v>0.8054266782002576</v>
      </c>
      <c r="BU12" s="69"/>
      <c r="BV12" s="69">
        <f t="shared" si="44"/>
        <v>-0.14274083045526131</v>
      </c>
      <c r="BW12" s="69">
        <f>'RD T1'!E214</f>
        <v>0.38528054186523852</v>
      </c>
      <c r="BX12" s="69">
        <f t="shared" si="45"/>
        <v>0.24253971140997721</v>
      </c>
      <c r="BZ12" t="str">
        <f t="shared" si="46"/>
        <v>23 Teaching and other educational professionals</v>
      </c>
      <c r="CA12" s="69">
        <v>0.65351854051732461</v>
      </c>
      <c r="CB12" s="69">
        <v>0.64706059985402986</v>
      </c>
      <c r="CC12" s="69">
        <v>0.61176458081113938</v>
      </c>
      <c r="CD12" s="69">
        <v>0.63632752273832172</v>
      </c>
      <c r="CE12" s="69">
        <v>0.55823257739383492</v>
      </c>
      <c r="CF12" s="69"/>
      <c r="CG12" s="69">
        <f t="shared" si="47"/>
        <v>-5.3532003417304463E-2</v>
      </c>
      <c r="CH12" s="69">
        <f>'RD T1'!E243</f>
        <v>0.25880387507362973</v>
      </c>
      <c r="CI12" s="69">
        <f t="shared" si="48"/>
        <v>0.20527187165632527</v>
      </c>
      <c r="CK12" t="str">
        <f t="shared" si="49"/>
        <v>23 Teaching and other educational professionals</v>
      </c>
      <c r="CL12" s="69">
        <v>8.3724485949241423E-2</v>
      </c>
      <c r="CM12" s="69">
        <v>0.11685727788004244</v>
      </c>
      <c r="CN12" s="69">
        <v>0.12875639659452925</v>
      </c>
      <c r="CO12" s="69">
        <v>0.16137767867859654</v>
      </c>
      <c r="CP12" s="69">
        <v>0.1972697253312998</v>
      </c>
      <c r="CQ12" s="69"/>
      <c r="CR12" s="69">
        <f t="shared" si="50"/>
        <v>6.8513328736770546E-2</v>
      </c>
      <c r="CS12" s="69">
        <f>'RD T1'!E272</f>
        <v>5.8325685501090907E-2</v>
      </c>
      <c r="CT12" s="69">
        <f t="shared" si="51"/>
        <v>0.12683901423786145</v>
      </c>
    </row>
    <row r="13" spans="1:98" x14ac:dyDescent="0.2">
      <c r="A13" s="10" t="str">
        <f>name!D9</f>
        <v>24 Business, media and public service professionals</v>
      </c>
      <c r="B13" s="69">
        <v>0.75710891171215022</v>
      </c>
      <c r="C13" s="69">
        <v>0.9589034195855286</v>
      </c>
      <c r="D13" s="69">
        <v>1.1024073191134465</v>
      </c>
      <c r="E13" s="69">
        <v>1.2762042894823846</v>
      </c>
      <c r="F13" s="69">
        <v>1.6832827692049359</v>
      </c>
      <c r="G13" s="11"/>
      <c r="H13" s="69">
        <f t="shared" si="26"/>
        <v>0.58087545009148944</v>
      </c>
      <c r="I13" s="69">
        <f>'RD T1'!E41</f>
        <v>0.68687417353693525</v>
      </c>
      <c r="J13" s="69">
        <f t="shared" si="27"/>
        <v>1.2677496236284247</v>
      </c>
      <c r="L13" t="str">
        <f t="shared" si="28"/>
        <v>24 Business, media and public service professionals</v>
      </c>
      <c r="M13" s="69">
        <v>9.6172203889900381</v>
      </c>
      <c r="N13" s="69">
        <v>12.516326737270893</v>
      </c>
      <c r="O13" s="69">
        <v>13.530035079152899</v>
      </c>
      <c r="P13" s="69">
        <v>15.254315157805848</v>
      </c>
      <c r="Q13" s="69">
        <v>18.776636142734009</v>
      </c>
      <c r="R13" s="11"/>
      <c r="S13" s="69">
        <f t="shared" si="29"/>
        <v>5.2466010635811102</v>
      </c>
      <c r="T13" s="69">
        <f>'RD T1'!E70</f>
        <v>8.1109327700890042</v>
      </c>
      <c r="U13" s="69">
        <f t="shared" si="30"/>
        <v>13.357533833670114</v>
      </c>
      <c r="W13" t="str">
        <f t="shared" si="31"/>
        <v>24 Business, media and public service professionals</v>
      </c>
      <c r="X13" s="69">
        <v>17.93683796145778</v>
      </c>
      <c r="Y13" s="69">
        <v>20.132008290326407</v>
      </c>
      <c r="Z13" s="69">
        <v>20.671473673063243</v>
      </c>
      <c r="AA13" s="69">
        <v>21.12233135959438</v>
      </c>
      <c r="AB13" s="69">
        <v>22.471033317984517</v>
      </c>
      <c r="AC13" s="69"/>
      <c r="AD13" s="69">
        <f t="shared" si="32"/>
        <v>1.7995596449212741</v>
      </c>
      <c r="AE13" s="69">
        <f>'RD T1'!E99</f>
        <v>11.011285477271301</v>
      </c>
      <c r="AF13" s="69">
        <f t="shared" si="33"/>
        <v>12.810845122192575</v>
      </c>
      <c r="AH13" t="str">
        <f t="shared" si="34"/>
        <v>24 Business, media and public service professionals</v>
      </c>
      <c r="AI13" s="69">
        <v>1.7474884483151287</v>
      </c>
      <c r="AJ13" s="69">
        <v>1.8015392447133292</v>
      </c>
      <c r="AK13" s="69">
        <v>1.9209672440329251</v>
      </c>
      <c r="AL13" s="69">
        <v>1.7577829765913031</v>
      </c>
      <c r="AM13" s="69">
        <v>1.8761524885370109</v>
      </c>
      <c r="AN13" s="69"/>
      <c r="AO13" s="69">
        <f t="shared" si="35"/>
        <v>-4.4814755495914183E-2</v>
      </c>
      <c r="AP13" s="69">
        <f>'RD T1'!E128</f>
        <v>0.69136025051364558</v>
      </c>
      <c r="AQ13" s="69">
        <f t="shared" si="36"/>
        <v>0.6465454950177314</v>
      </c>
      <c r="AS13" t="str">
        <f t="shared" si="37"/>
        <v>24 Business, media and public service professionals</v>
      </c>
      <c r="AT13" s="69">
        <v>2.7335947035516877</v>
      </c>
      <c r="AU13" s="69">
        <v>3.0162607665219396</v>
      </c>
      <c r="AV13" s="69">
        <v>3.1448331407629007</v>
      </c>
      <c r="AW13" s="69">
        <v>3.2544107415289258</v>
      </c>
      <c r="AX13" s="69">
        <v>3.6272767833293647</v>
      </c>
      <c r="AY13" s="69"/>
      <c r="AZ13" s="69">
        <f t="shared" si="38"/>
        <v>0.48244364256646399</v>
      </c>
      <c r="BA13" s="69">
        <f>'RD T1'!E157</f>
        <v>1.6415674465609555</v>
      </c>
      <c r="BB13" s="69">
        <f t="shared" si="39"/>
        <v>2.1240110891274195</v>
      </c>
      <c r="BD13" t="str">
        <f t="shared" si="40"/>
        <v>24 Business, media and public service professionals</v>
      </c>
      <c r="BE13" s="69">
        <v>5.5188953589787069</v>
      </c>
      <c r="BF13" s="69">
        <v>5.6465091604786419</v>
      </c>
      <c r="BG13" s="69">
        <v>6.4184677921321782</v>
      </c>
      <c r="BH13" s="69">
        <v>6.6354067709873688</v>
      </c>
      <c r="BI13" s="69">
        <v>7.0388359062493411</v>
      </c>
      <c r="BJ13" s="69"/>
      <c r="BK13" s="69">
        <f t="shared" si="41"/>
        <v>0.62036811411716286</v>
      </c>
      <c r="BL13" s="69">
        <f>'RD T1'!E186</f>
        <v>2.7682729917599982</v>
      </c>
      <c r="BM13" s="69">
        <f t="shared" si="42"/>
        <v>3.3886411058771611</v>
      </c>
      <c r="BO13" t="str">
        <f t="shared" si="43"/>
        <v>24 Business, media and public service professionals</v>
      </c>
      <c r="BP13" s="69">
        <v>3.9157898031812279</v>
      </c>
      <c r="BQ13" s="69">
        <v>4.1443159548356947</v>
      </c>
      <c r="BR13" s="69">
        <v>4.0501117005223426</v>
      </c>
      <c r="BS13" s="69">
        <v>4.0509904307960332</v>
      </c>
      <c r="BT13" s="69">
        <v>3.4846757048220462</v>
      </c>
      <c r="BU13" s="69"/>
      <c r="BV13" s="69">
        <f t="shared" si="44"/>
        <v>-0.56543599570029635</v>
      </c>
      <c r="BW13" s="69">
        <f>'RD T1'!E215</f>
        <v>1.5303390369008525</v>
      </c>
      <c r="BX13" s="69">
        <f t="shared" si="45"/>
        <v>0.96490304120055614</v>
      </c>
      <c r="BZ13" t="str">
        <f t="shared" si="46"/>
        <v>24 Business, media and public service professionals</v>
      </c>
      <c r="CA13" s="69">
        <v>2.3777193993670034</v>
      </c>
      <c r="CB13" s="69">
        <v>2.4061743162164522</v>
      </c>
      <c r="CC13" s="69">
        <v>2.3163479322993665</v>
      </c>
      <c r="CD13" s="69">
        <v>2.316423904704612</v>
      </c>
      <c r="CE13" s="69">
        <v>1.5484562912919229</v>
      </c>
      <c r="CF13" s="69"/>
      <c r="CG13" s="69">
        <f t="shared" si="47"/>
        <v>-0.76789164100744367</v>
      </c>
      <c r="CH13" s="69">
        <f>'RD T1'!E244</f>
        <v>0.77029500521765171</v>
      </c>
      <c r="CI13" s="69">
        <f t="shared" si="48"/>
        <v>2.4033642102080366E-3</v>
      </c>
      <c r="CK13" t="str">
        <f t="shared" si="49"/>
        <v>24 Business, media and public service professionals</v>
      </c>
      <c r="CL13" s="69">
        <v>0.41291902092845956</v>
      </c>
      <c r="CM13" s="69">
        <v>0.53630897328075655</v>
      </c>
      <c r="CN13" s="69">
        <v>0.54313302606510694</v>
      </c>
      <c r="CO13" s="69">
        <v>0.74222908386005826</v>
      </c>
      <c r="CP13" s="69">
        <v>1.0657106539416097</v>
      </c>
      <c r="CQ13" s="69"/>
      <c r="CR13" s="69">
        <f t="shared" si="50"/>
        <v>0.52257762787650275</v>
      </c>
      <c r="CS13" s="69">
        <f>'RD T1'!E273</f>
        <v>0.25958241450879266</v>
      </c>
      <c r="CT13" s="69">
        <f t="shared" si="51"/>
        <v>0.78216004238529546</v>
      </c>
    </row>
    <row r="14" spans="1:98" x14ac:dyDescent="0.2">
      <c r="A14" s="10" t="str">
        <f>name!D10</f>
        <v>31 Science, engineering and technology associate professionals</v>
      </c>
      <c r="B14" s="69">
        <v>0.2447549868022213</v>
      </c>
      <c r="C14" s="69">
        <v>0.34075100849571499</v>
      </c>
      <c r="D14" s="69">
        <v>0.38217963472676908</v>
      </c>
      <c r="E14" s="69">
        <v>0.41845693531977002</v>
      </c>
      <c r="F14" s="69">
        <v>0.60256948080993988</v>
      </c>
      <c r="G14" s="11"/>
      <c r="H14" s="69">
        <f t="shared" si="26"/>
        <v>0.2203898460831708</v>
      </c>
      <c r="I14" s="69">
        <f>'RD T1'!E42</f>
        <v>0.22702568426026429</v>
      </c>
      <c r="J14" s="69">
        <f t="shared" si="27"/>
        <v>0.44741553034343506</v>
      </c>
      <c r="L14" t="str">
        <f t="shared" si="28"/>
        <v>31 Science, engineering and technology associate professionals</v>
      </c>
      <c r="M14" s="69">
        <v>1.3131712255124113</v>
      </c>
      <c r="N14" s="69">
        <v>1.7507877617699605</v>
      </c>
      <c r="O14" s="69">
        <v>2.0514194760909432</v>
      </c>
      <c r="P14" s="69">
        <v>2.0556783094858018</v>
      </c>
      <c r="Q14" s="69">
        <v>2.6492575229130524</v>
      </c>
      <c r="R14" s="11"/>
      <c r="S14" s="69">
        <f t="shared" si="29"/>
        <v>0.59783804682210917</v>
      </c>
      <c r="T14" s="69">
        <f>'RD T1'!E71</f>
        <v>0.99509065892901694</v>
      </c>
      <c r="U14" s="69">
        <f t="shared" si="30"/>
        <v>1.5929287057511261</v>
      </c>
      <c r="W14" t="str">
        <f t="shared" si="31"/>
        <v>31 Science, engineering and technology associate professionals</v>
      </c>
      <c r="X14" s="69">
        <v>3.4811786434663734</v>
      </c>
      <c r="Y14" s="69">
        <v>4.1994783534910738</v>
      </c>
      <c r="Z14" s="69">
        <v>4.3092260897366534</v>
      </c>
      <c r="AA14" s="69">
        <v>4.1954766972372601</v>
      </c>
      <c r="AB14" s="69">
        <v>4.7616889683892651</v>
      </c>
      <c r="AC14" s="69"/>
      <c r="AD14" s="69">
        <f t="shared" si="32"/>
        <v>0.4524628786526117</v>
      </c>
      <c r="AE14" s="69">
        <f>'RD T1'!E100</f>
        <v>1.9889194433481543</v>
      </c>
      <c r="AF14" s="69">
        <f t="shared" si="33"/>
        <v>2.441382322000766</v>
      </c>
      <c r="AH14" t="str">
        <f t="shared" si="34"/>
        <v>31 Science, engineering and technology associate professionals</v>
      </c>
      <c r="AI14" s="69">
        <v>0.51587119890819244</v>
      </c>
      <c r="AJ14" s="69">
        <v>0.63210887555255468</v>
      </c>
      <c r="AK14" s="69">
        <v>0.69263907957023663</v>
      </c>
      <c r="AL14" s="69">
        <v>0.73556859652060913</v>
      </c>
      <c r="AM14" s="69">
        <v>0.96479467812522945</v>
      </c>
      <c r="AN14" s="69"/>
      <c r="AO14" s="69">
        <f t="shared" si="35"/>
        <v>0.27215559855499283</v>
      </c>
      <c r="AP14" s="69">
        <f>'RD T1'!E129</f>
        <v>0.38868337022419575</v>
      </c>
      <c r="AQ14" s="69">
        <f t="shared" si="36"/>
        <v>0.66083896877918857</v>
      </c>
      <c r="AS14" t="str">
        <f t="shared" si="37"/>
        <v>31 Science, engineering and technology associate professionals</v>
      </c>
      <c r="AT14" s="69">
        <v>1.3262681670792236</v>
      </c>
      <c r="AU14" s="69">
        <v>1.4654110390943531</v>
      </c>
      <c r="AV14" s="69">
        <v>1.4911717210098985</v>
      </c>
      <c r="AW14" s="69">
        <v>1.301586544129214</v>
      </c>
      <c r="AX14" s="69">
        <v>1.2865297801616429</v>
      </c>
      <c r="AY14" s="69"/>
      <c r="AZ14" s="69">
        <f t="shared" si="38"/>
        <v>-0.2046419408482556</v>
      </c>
      <c r="BA14" s="69">
        <f>'RD T1'!E158</f>
        <v>0.50961949507835813</v>
      </c>
      <c r="BB14" s="69">
        <f t="shared" si="39"/>
        <v>0.30497755423010253</v>
      </c>
      <c r="BD14" t="str">
        <f t="shared" si="40"/>
        <v>31 Science, engineering and technology associate professionals</v>
      </c>
      <c r="BE14" s="69">
        <v>1.9626624607946688</v>
      </c>
      <c r="BF14" s="69">
        <v>1.757740539749439</v>
      </c>
      <c r="BG14" s="69">
        <v>2.0701995671138089</v>
      </c>
      <c r="BH14" s="69">
        <v>1.5733976854417169</v>
      </c>
      <c r="BI14" s="69">
        <v>1.1818834380161998</v>
      </c>
      <c r="BJ14" s="69"/>
      <c r="BK14" s="69">
        <f t="shared" si="41"/>
        <v>-0.88831612909760915</v>
      </c>
      <c r="BL14" s="69">
        <f>'RD T1'!E187</f>
        <v>0.52359319620689992</v>
      </c>
      <c r="BM14" s="69">
        <f t="shared" si="42"/>
        <v>-0.36472293289070923</v>
      </c>
      <c r="BO14" t="str">
        <f t="shared" si="43"/>
        <v>31 Science, engineering and technology associate professionals</v>
      </c>
      <c r="BP14" s="69">
        <v>1.4074351243801477</v>
      </c>
      <c r="BQ14" s="69">
        <v>1.5579613734101405</v>
      </c>
      <c r="BR14" s="69">
        <v>1.5685236778138449</v>
      </c>
      <c r="BS14" s="69">
        <v>1.4293649791082861</v>
      </c>
      <c r="BT14" s="69">
        <v>1.3653702052175856</v>
      </c>
      <c r="BU14" s="69"/>
      <c r="BV14" s="69">
        <f t="shared" si="44"/>
        <v>-0.20315347259625938</v>
      </c>
      <c r="BW14" s="69">
        <f>'RD T1'!E216</f>
        <v>0.53620426418330513</v>
      </c>
      <c r="BX14" s="69">
        <f t="shared" si="45"/>
        <v>0.33305079158704576</v>
      </c>
      <c r="BZ14" t="str">
        <f t="shared" si="46"/>
        <v>31 Science, engineering and technology associate professionals</v>
      </c>
      <c r="CA14" s="69">
        <v>1.1930054633066611</v>
      </c>
      <c r="CB14" s="69">
        <v>1.2083738030564684</v>
      </c>
      <c r="CC14" s="69">
        <v>1.235567222647878</v>
      </c>
      <c r="CD14" s="69">
        <v>1.2048649915078047</v>
      </c>
      <c r="CE14" s="69">
        <v>0.97188162401201794</v>
      </c>
      <c r="CF14" s="69"/>
      <c r="CG14" s="69">
        <f t="shared" si="47"/>
        <v>-0.26368559863586005</v>
      </c>
      <c r="CH14" s="69">
        <f>'RD T1'!E245</f>
        <v>0.38530245642443295</v>
      </c>
      <c r="CI14" s="69">
        <f t="shared" si="48"/>
        <v>0.1216168577885729</v>
      </c>
      <c r="CK14" t="str">
        <f t="shared" si="49"/>
        <v>31 Science, engineering and technology associate professionals</v>
      </c>
      <c r="CL14" s="69">
        <v>0.18942212468806813</v>
      </c>
      <c r="CM14" s="69">
        <v>0.25706970719521832</v>
      </c>
      <c r="CN14" s="69">
        <v>0.29836439237288775</v>
      </c>
      <c r="CO14" s="69">
        <v>0.41779178292412616</v>
      </c>
      <c r="CP14" s="69">
        <v>0.71279918460088987</v>
      </c>
      <c r="CQ14" s="69"/>
      <c r="CR14" s="69">
        <f t="shared" si="50"/>
        <v>0.41443479222800211</v>
      </c>
      <c r="CS14" s="69">
        <f>'RD T1'!E274</f>
        <v>0.17217229839017401</v>
      </c>
      <c r="CT14" s="69">
        <f t="shared" si="51"/>
        <v>0.58660709061817617</v>
      </c>
    </row>
    <row r="15" spans="1:98" x14ac:dyDescent="0.2">
      <c r="A15" s="10" t="str">
        <f>name!D11</f>
        <v>32 Health and social care associate professionals</v>
      </c>
      <c r="B15" s="69">
        <v>4.8999935959447433E-2</v>
      </c>
      <c r="C15" s="69">
        <v>6.495054944306293E-2</v>
      </c>
      <c r="D15" s="69">
        <v>6.312477791993476E-2</v>
      </c>
      <c r="E15" s="69">
        <v>0.10890016131454949</v>
      </c>
      <c r="F15" s="69">
        <v>0.15558822237881398</v>
      </c>
      <c r="G15" s="11"/>
      <c r="H15" s="69">
        <f t="shared" si="26"/>
        <v>9.2463444458879218E-2</v>
      </c>
      <c r="I15" s="69">
        <f>'RD T1'!E43</f>
        <v>7.3532876765149996E-2</v>
      </c>
      <c r="J15" s="69">
        <f t="shared" si="27"/>
        <v>0.16599632122402921</v>
      </c>
      <c r="L15" t="str">
        <f t="shared" si="28"/>
        <v>32 Health and social care associate professionals</v>
      </c>
      <c r="M15" s="69">
        <v>0.99971719186742591</v>
      </c>
      <c r="N15" s="69">
        <v>1.4442335804459272</v>
      </c>
      <c r="O15" s="69">
        <v>1.5058716884358541</v>
      </c>
      <c r="P15" s="69">
        <v>2.6974316711359982</v>
      </c>
      <c r="Q15" s="69">
        <v>3.7000037571385382</v>
      </c>
      <c r="R15" s="11"/>
      <c r="S15" s="69">
        <f t="shared" si="29"/>
        <v>2.1941320687026842</v>
      </c>
      <c r="T15" s="69">
        <f>'RD T1'!E72</f>
        <v>1.7232478998434793</v>
      </c>
      <c r="U15" s="69">
        <f t="shared" si="30"/>
        <v>3.9173799685461637</v>
      </c>
      <c r="W15" t="str">
        <f t="shared" si="31"/>
        <v>32 Health and social care associate professionals</v>
      </c>
      <c r="X15" s="69">
        <v>3.0115423256980725</v>
      </c>
      <c r="Y15" s="69">
        <v>3.9179674935989799</v>
      </c>
      <c r="Z15" s="69">
        <v>3.9288129977457102</v>
      </c>
      <c r="AA15" s="69">
        <v>6.5659076193411474</v>
      </c>
      <c r="AB15" s="69">
        <v>8.1958960872822662</v>
      </c>
      <c r="AC15" s="69"/>
      <c r="AD15" s="69">
        <f t="shared" si="32"/>
        <v>4.2670830895365555</v>
      </c>
      <c r="AE15" s="69">
        <f>'RD T1'!E101</f>
        <v>4.3277128097269513</v>
      </c>
      <c r="AF15" s="69">
        <f t="shared" si="33"/>
        <v>8.5947958992635058</v>
      </c>
      <c r="AH15" t="str">
        <f t="shared" si="34"/>
        <v>32 Health and social care associate professionals</v>
      </c>
      <c r="AI15" s="69">
        <v>2.0168699185627341</v>
      </c>
      <c r="AJ15" s="69">
        <v>1.9608437535797263</v>
      </c>
      <c r="AK15" s="69">
        <v>1.8588909705144216</v>
      </c>
      <c r="AL15" s="69">
        <v>2.0693289035058084</v>
      </c>
      <c r="AM15" s="69">
        <v>1.3230302049001232</v>
      </c>
      <c r="AN15" s="69"/>
      <c r="AO15" s="69">
        <f t="shared" si="35"/>
        <v>-0.53586076561429841</v>
      </c>
      <c r="AP15" s="69">
        <f>'RD T1'!E130</f>
        <v>0.79043222432157378</v>
      </c>
      <c r="AQ15" s="69">
        <f t="shared" si="36"/>
        <v>0.25457145870727538</v>
      </c>
      <c r="AS15" t="str">
        <f t="shared" si="37"/>
        <v>32 Health and social care associate professionals</v>
      </c>
      <c r="AT15" s="69">
        <v>0.48253883643555034</v>
      </c>
      <c r="AU15" s="69">
        <v>0.58853357233428616</v>
      </c>
      <c r="AV15" s="69">
        <v>0.65745497040877743</v>
      </c>
      <c r="AW15" s="69">
        <v>0.93934598274500136</v>
      </c>
      <c r="AX15" s="69">
        <v>1.0869542844651801</v>
      </c>
      <c r="AY15" s="69"/>
      <c r="AZ15" s="69">
        <f t="shared" si="38"/>
        <v>0.42949931405640263</v>
      </c>
      <c r="BA15" s="69">
        <f>'RD T1'!E159</f>
        <v>0.55189001071565402</v>
      </c>
      <c r="BB15" s="69">
        <f t="shared" si="39"/>
        <v>0.98138932477205665</v>
      </c>
      <c r="BD15" t="str">
        <f t="shared" si="40"/>
        <v>32 Health and social care associate professionals</v>
      </c>
      <c r="BE15" s="69">
        <v>1.7215066585663388</v>
      </c>
      <c r="BF15" s="69">
        <v>2.1063635476015512</v>
      </c>
      <c r="BG15" s="69">
        <v>2.3140065362818203</v>
      </c>
      <c r="BH15" s="69">
        <v>3.6520480950108087</v>
      </c>
      <c r="BI15" s="69">
        <v>4.5218358790932243</v>
      </c>
      <c r="BJ15" s="69"/>
      <c r="BK15" s="69">
        <f t="shared" si="41"/>
        <v>2.207829342811404</v>
      </c>
      <c r="BL15" s="69">
        <f>'RD T1'!E188</f>
        <v>2.2952836695917047</v>
      </c>
      <c r="BM15" s="69">
        <f t="shared" si="42"/>
        <v>4.5031130124031087</v>
      </c>
      <c r="BO15" t="str">
        <f t="shared" si="43"/>
        <v>32 Health and social care associate professionals</v>
      </c>
      <c r="BP15" s="69">
        <v>1.3495947913579509</v>
      </c>
      <c r="BQ15" s="69">
        <v>1.5088278205386394</v>
      </c>
      <c r="BR15" s="69">
        <v>1.5105556851492699</v>
      </c>
      <c r="BS15" s="69">
        <v>2.2568992988796897</v>
      </c>
      <c r="BT15" s="69">
        <v>1.9976855473199995</v>
      </c>
      <c r="BU15" s="69"/>
      <c r="BV15" s="69">
        <f t="shared" si="44"/>
        <v>0.48712986217072962</v>
      </c>
      <c r="BW15" s="69">
        <f>'RD T1'!E217</f>
        <v>1.0825693945039836</v>
      </c>
      <c r="BX15" s="69">
        <f t="shared" si="45"/>
        <v>1.5696992566747132</v>
      </c>
      <c r="BZ15" t="str">
        <f t="shared" si="46"/>
        <v>32 Health and social care associate professionals</v>
      </c>
      <c r="CA15" s="69">
        <v>0.55589785820927995</v>
      </c>
      <c r="CB15" s="69">
        <v>0.54053361739798989</v>
      </c>
      <c r="CC15" s="69">
        <v>0.45472108325296473</v>
      </c>
      <c r="CD15" s="69">
        <v>0.63455158209514484</v>
      </c>
      <c r="CE15" s="69">
        <v>0.42621008785796805</v>
      </c>
      <c r="CF15" s="69"/>
      <c r="CG15" s="69">
        <f t="shared" si="47"/>
        <v>-2.8510995394996685E-2</v>
      </c>
      <c r="CH15" s="69">
        <f>'RD T1'!E246</f>
        <v>0.24242416352184096</v>
      </c>
      <c r="CI15" s="69">
        <f t="shared" si="48"/>
        <v>0.21391316812684427</v>
      </c>
      <c r="CK15" t="str">
        <f t="shared" si="49"/>
        <v>32 Health and social care associate professionals</v>
      </c>
      <c r="CL15" s="69">
        <v>6.2966874348518317E-2</v>
      </c>
      <c r="CM15" s="69">
        <v>8.2532574739111311E-2</v>
      </c>
      <c r="CN15" s="69">
        <v>8.6291757670422117E-2</v>
      </c>
      <c r="CO15" s="69">
        <v>0.17219953791352935</v>
      </c>
      <c r="CP15" s="69">
        <v>0.31700579111874705</v>
      </c>
      <c r="CQ15" s="69"/>
      <c r="CR15" s="69">
        <f t="shared" si="50"/>
        <v>0.23071403344832492</v>
      </c>
      <c r="CS15" s="69">
        <f>'RD T1'!E275</f>
        <v>8.1089358081840313E-2</v>
      </c>
      <c r="CT15" s="69">
        <f t="shared" si="51"/>
        <v>0.31180339153016523</v>
      </c>
    </row>
    <row r="16" spans="1:98" x14ac:dyDescent="0.2">
      <c r="A16" s="10" t="str">
        <f>name!D12</f>
        <v>33 Protective service occupations</v>
      </c>
      <c r="B16" s="69">
        <v>2.6169459959505287E-2</v>
      </c>
      <c r="C16" s="69">
        <v>2.6944483898911204E-2</v>
      </c>
      <c r="D16" s="69">
        <v>3.1480334798184205E-2</v>
      </c>
      <c r="E16" s="69">
        <v>3.3364976421140273E-2</v>
      </c>
      <c r="F16" s="69">
        <v>4.6096958007022695E-2</v>
      </c>
      <c r="G16" s="11"/>
      <c r="H16" s="69">
        <f t="shared" si="26"/>
        <v>1.461662320883849E-2</v>
      </c>
      <c r="I16" s="69">
        <f>'RD T1'!E44</f>
        <v>1.2599845239978385E-2</v>
      </c>
      <c r="J16" s="69">
        <f t="shared" si="27"/>
        <v>2.7216468448816873E-2</v>
      </c>
      <c r="L16" t="str">
        <f t="shared" si="28"/>
        <v>33 Protective service occupations</v>
      </c>
      <c r="M16" s="69">
        <v>0.42254323498407448</v>
      </c>
      <c r="N16" s="69">
        <v>0.46842478878340904</v>
      </c>
      <c r="O16" s="69">
        <v>0.56846618526196224</v>
      </c>
      <c r="P16" s="69">
        <v>0.52884162880713215</v>
      </c>
      <c r="Q16" s="69">
        <v>0.7297918397163885</v>
      </c>
      <c r="R16" s="11"/>
      <c r="S16" s="69">
        <f t="shared" si="29"/>
        <v>0.16132565445442626</v>
      </c>
      <c r="T16" s="69">
        <f>'RD T1'!E73</f>
        <v>0.19876436479978299</v>
      </c>
      <c r="U16" s="69">
        <f t="shared" si="30"/>
        <v>0.36009001925420925</v>
      </c>
      <c r="W16" t="str">
        <f t="shared" si="31"/>
        <v>33 Protective service occupations</v>
      </c>
      <c r="X16" s="69">
        <v>1.7823570005875389</v>
      </c>
      <c r="Y16" s="69">
        <v>1.9180218176131154</v>
      </c>
      <c r="Z16" s="69">
        <v>2.0483189675007205</v>
      </c>
      <c r="AA16" s="69">
        <v>1.8638163524556719</v>
      </c>
      <c r="AB16" s="69">
        <v>2.3847638873118973</v>
      </c>
      <c r="AC16" s="69"/>
      <c r="AD16" s="69">
        <f t="shared" si="32"/>
        <v>0.33644491981117675</v>
      </c>
      <c r="AE16" s="69">
        <f>'RD T1'!E102</f>
        <v>0.84871639030142454</v>
      </c>
      <c r="AF16" s="69">
        <f t="shared" si="33"/>
        <v>1.1851613101126013</v>
      </c>
      <c r="AH16" t="str">
        <f t="shared" si="34"/>
        <v>33 Protective service occupations</v>
      </c>
      <c r="AI16" s="69">
        <v>0.458363913642853</v>
      </c>
      <c r="AJ16" s="69">
        <v>0.47349587335677917</v>
      </c>
      <c r="AK16" s="69">
        <v>0.50928860996083236</v>
      </c>
      <c r="AL16" s="69">
        <v>0.46152597316380989</v>
      </c>
      <c r="AM16" s="69">
        <v>0.56370788300885843</v>
      </c>
      <c r="AN16" s="69"/>
      <c r="AO16" s="69">
        <f t="shared" si="35"/>
        <v>5.4419273048026073E-2</v>
      </c>
      <c r="AP16" s="69">
        <f>'RD T1'!E131</f>
        <v>0.18367460087334148</v>
      </c>
      <c r="AQ16" s="69">
        <f t="shared" si="36"/>
        <v>0.23809387392136755</v>
      </c>
      <c r="AS16" t="str">
        <f t="shared" si="37"/>
        <v>33 Protective service occupations</v>
      </c>
      <c r="AT16" s="69">
        <v>0.44364163499035975</v>
      </c>
      <c r="AU16" s="69">
        <v>0.3945556336676258</v>
      </c>
      <c r="AV16" s="69">
        <v>0.41695639450227195</v>
      </c>
      <c r="AW16" s="69">
        <v>0.32546230752146976</v>
      </c>
      <c r="AX16" s="69">
        <v>0.34408091251037815</v>
      </c>
      <c r="AY16" s="69"/>
      <c r="AZ16" s="69">
        <f t="shared" si="38"/>
        <v>-7.2875481991893809E-2</v>
      </c>
      <c r="BA16" s="69">
        <f>'RD T1'!E160</f>
        <v>0.11921887918086525</v>
      </c>
      <c r="BB16" s="69">
        <f t="shared" si="39"/>
        <v>4.6343397188971444E-2</v>
      </c>
      <c r="BD16" t="str">
        <f t="shared" si="40"/>
        <v>33 Protective service occupations</v>
      </c>
      <c r="BE16" s="69">
        <v>1.5287417312106799</v>
      </c>
      <c r="BF16" s="69">
        <v>1.2155097697775081</v>
      </c>
      <c r="BG16" s="69">
        <v>1.3441961230224178</v>
      </c>
      <c r="BH16" s="69">
        <v>1.137815136716209</v>
      </c>
      <c r="BI16" s="69">
        <v>1.0445903336438931</v>
      </c>
      <c r="BJ16" s="69"/>
      <c r="BK16" s="69">
        <f t="shared" si="41"/>
        <v>-0.29960578937852467</v>
      </c>
      <c r="BL16" s="69">
        <f>'RD T1'!E189</f>
        <v>0.28220799175281042</v>
      </c>
      <c r="BM16" s="69">
        <f t="shared" si="42"/>
        <v>-1.7397797625714251E-2</v>
      </c>
      <c r="BO16" t="str">
        <f t="shared" si="43"/>
        <v>33 Protective service occupations</v>
      </c>
      <c r="BP16" s="69">
        <v>1.6190925906656717</v>
      </c>
      <c r="BQ16" s="69">
        <v>1.5303009477753649</v>
      </c>
      <c r="BR16" s="69">
        <v>1.4486252098361263</v>
      </c>
      <c r="BS16" s="69">
        <v>1.2120024417698547</v>
      </c>
      <c r="BT16" s="69">
        <v>0.97332009674480824</v>
      </c>
      <c r="BU16" s="69"/>
      <c r="BV16" s="69">
        <f t="shared" si="44"/>
        <v>-0.47530511309131807</v>
      </c>
      <c r="BW16" s="69">
        <f>'RD T1'!E218</f>
        <v>0.32727520213624084</v>
      </c>
      <c r="BX16" s="69">
        <f t="shared" si="45"/>
        <v>-0.14802991095507723</v>
      </c>
      <c r="BZ16" t="str">
        <f t="shared" si="46"/>
        <v>33 Protective service occupations</v>
      </c>
      <c r="CA16" s="69">
        <v>0.92147879649880837</v>
      </c>
      <c r="CB16" s="69">
        <v>0.76675548488183853</v>
      </c>
      <c r="CC16" s="69">
        <v>0.74767613030319791</v>
      </c>
      <c r="CD16" s="69">
        <v>0.63643035746503807</v>
      </c>
      <c r="CE16" s="69">
        <v>0.54141547373186616</v>
      </c>
      <c r="CF16" s="69"/>
      <c r="CG16" s="69">
        <f t="shared" si="47"/>
        <v>-0.20626065657133175</v>
      </c>
      <c r="CH16" s="69">
        <f>'RD T1'!E247</f>
        <v>0.21421076406296066</v>
      </c>
      <c r="CI16" s="69">
        <f t="shared" si="48"/>
        <v>7.9501074916289161E-3</v>
      </c>
      <c r="CK16" t="str">
        <f t="shared" si="49"/>
        <v>33 Protective service occupations</v>
      </c>
      <c r="CL16" s="69">
        <v>0.12293719663571379</v>
      </c>
      <c r="CM16" s="69">
        <v>0.10458768932901034</v>
      </c>
      <c r="CN16" s="69">
        <v>0.10073224188302889</v>
      </c>
      <c r="CO16" s="69">
        <v>6.2131593973384643E-2</v>
      </c>
      <c r="CP16" s="69">
        <v>6.7100423218034971E-2</v>
      </c>
      <c r="CQ16" s="69"/>
      <c r="CR16" s="69">
        <f t="shared" si="50"/>
        <v>-3.3631818664993915E-2</v>
      </c>
      <c r="CS16" s="69">
        <f>'RD T1'!E276</f>
        <v>1.2921841386020979E-2</v>
      </c>
      <c r="CT16" s="69">
        <f t="shared" si="51"/>
        <v>-2.0709977278972936E-2</v>
      </c>
    </row>
    <row r="17" spans="1:98" x14ac:dyDescent="0.2">
      <c r="A17" s="10" t="str">
        <f>name!D13</f>
        <v>34 Culture, media and sports occupations</v>
      </c>
      <c r="B17" s="69">
        <v>0.15842939169719916</v>
      </c>
      <c r="C17" s="69">
        <v>0.20142212571877441</v>
      </c>
      <c r="D17" s="69">
        <v>0.21915896070826224</v>
      </c>
      <c r="E17" s="69">
        <v>0.2345026342314091</v>
      </c>
      <c r="F17" s="69">
        <v>0.29186987522851526</v>
      </c>
      <c r="G17" s="11"/>
      <c r="H17" s="69">
        <f t="shared" si="26"/>
        <v>7.2710914520253023E-2</v>
      </c>
      <c r="I17" s="69">
        <f>'RD T1'!E45</f>
        <v>0.13607701244247827</v>
      </c>
      <c r="J17" s="69">
        <f t="shared" si="27"/>
        <v>0.2087879269627313</v>
      </c>
      <c r="L17" t="str">
        <f t="shared" si="28"/>
        <v>34 Culture, media and sports occupations</v>
      </c>
      <c r="M17" s="69">
        <v>2.9415657452904944</v>
      </c>
      <c r="N17" s="69">
        <v>3.1963427572772392</v>
      </c>
      <c r="O17" s="69">
        <v>3.7921159484669493</v>
      </c>
      <c r="P17" s="69">
        <v>3.9629763485118747</v>
      </c>
      <c r="Q17" s="69">
        <v>5.0851711294251674</v>
      </c>
      <c r="R17" s="11"/>
      <c r="S17" s="69">
        <f t="shared" si="29"/>
        <v>1.293055180958218</v>
      </c>
      <c r="T17" s="69">
        <f>'RD T1'!E74</f>
        <v>2.2615581922936618</v>
      </c>
      <c r="U17" s="69">
        <f t="shared" si="30"/>
        <v>3.5546133732518799</v>
      </c>
      <c r="W17" t="str">
        <f t="shared" si="31"/>
        <v>34 Culture, media and sports occupations</v>
      </c>
      <c r="X17" s="69">
        <v>6.9104682126865136</v>
      </c>
      <c r="Y17" s="69">
        <v>6.6845293114381219</v>
      </c>
      <c r="Z17" s="69">
        <v>6.6874599365534273</v>
      </c>
      <c r="AA17" s="69">
        <v>6.1980201118114824</v>
      </c>
      <c r="AB17" s="69">
        <v>6.7389189850442408</v>
      </c>
      <c r="AC17" s="69"/>
      <c r="AD17" s="69">
        <f t="shared" si="32"/>
        <v>5.1459048490813508E-2</v>
      </c>
      <c r="AE17" s="69">
        <f>'RD T1'!E103</f>
        <v>3.126969696184112</v>
      </c>
      <c r="AF17" s="69">
        <f t="shared" si="33"/>
        <v>3.1784287446749255</v>
      </c>
      <c r="AH17" t="str">
        <f t="shared" si="34"/>
        <v>34 Culture, media and sports occupations</v>
      </c>
      <c r="AI17" s="69">
        <v>0.73146694582648786</v>
      </c>
      <c r="AJ17" s="69">
        <v>0.73152588795097717</v>
      </c>
      <c r="AK17" s="69">
        <v>0.82145321637381885</v>
      </c>
      <c r="AL17" s="69">
        <v>0.72324719579174546</v>
      </c>
      <c r="AM17" s="69">
        <v>0.88260689244616575</v>
      </c>
      <c r="AN17" s="69"/>
      <c r="AO17" s="69">
        <f t="shared" si="35"/>
        <v>6.1153676072346896E-2</v>
      </c>
      <c r="AP17" s="69">
        <f>'RD T1'!E132</f>
        <v>0.35592955427603634</v>
      </c>
      <c r="AQ17" s="69">
        <f t="shared" si="36"/>
        <v>0.41708323034838324</v>
      </c>
      <c r="AS17" t="str">
        <f t="shared" si="37"/>
        <v>34 Culture, media and sports occupations</v>
      </c>
      <c r="AT17" s="69">
        <v>1.1015722486961848</v>
      </c>
      <c r="AU17" s="69">
        <v>1.025658596340592</v>
      </c>
      <c r="AV17" s="69">
        <v>0.99429445306468789</v>
      </c>
      <c r="AW17" s="69">
        <v>0.85181265821036212</v>
      </c>
      <c r="AX17" s="69">
        <v>0.84479477101888467</v>
      </c>
      <c r="AY17" s="69"/>
      <c r="AZ17" s="69">
        <f t="shared" si="38"/>
        <v>-0.14949968204580322</v>
      </c>
      <c r="BA17" s="69">
        <f>'RD T1'!E161</f>
        <v>0.39588959022057041</v>
      </c>
      <c r="BB17" s="69">
        <f t="shared" si="39"/>
        <v>0.24638990817476719</v>
      </c>
      <c r="BD17" t="str">
        <f t="shared" si="40"/>
        <v>34 Culture, media and sports occupations</v>
      </c>
      <c r="BE17" s="69">
        <v>2.6014197115306756</v>
      </c>
      <c r="BF17" s="69">
        <v>2.0542764571910741</v>
      </c>
      <c r="BG17" s="69">
        <v>2.270423251591251</v>
      </c>
      <c r="BH17" s="69">
        <v>1.9207672267223601</v>
      </c>
      <c r="BI17" s="69">
        <v>1.9009750596779873</v>
      </c>
      <c r="BJ17" s="69"/>
      <c r="BK17" s="69">
        <f t="shared" si="41"/>
        <v>-0.36944819191326372</v>
      </c>
      <c r="BL17" s="69">
        <f>'RD T1'!E190</f>
        <v>0.70581199950345119</v>
      </c>
      <c r="BM17" s="69">
        <f t="shared" si="42"/>
        <v>0.33636380759018747</v>
      </c>
      <c r="BO17" t="str">
        <f t="shared" si="43"/>
        <v>34 Culture, media and sports occupations</v>
      </c>
      <c r="BP17" s="69">
        <v>1.583539149585899</v>
      </c>
      <c r="BQ17" s="69">
        <v>1.2477456975287819</v>
      </c>
      <c r="BR17" s="69">
        <v>1.1223901172169477</v>
      </c>
      <c r="BS17" s="69">
        <v>0.8424942036782227</v>
      </c>
      <c r="BT17" s="69">
        <v>0.49255488991030394</v>
      </c>
      <c r="BU17" s="69"/>
      <c r="BV17" s="69">
        <f t="shared" si="44"/>
        <v>-0.62983522730664376</v>
      </c>
      <c r="BW17" s="69">
        <f>'RD T1'!E219</f>
        <v>0.28217250052047621</v>
      </c>
      <c r="BX17" s="69">
        <f t="shared" si="45"/>
        <v>-0.34766272678616755</v>
      </c>
      <c r="BZ17" t="str">
        <f t="shared" si="46"/>
        <v>34 Culture, media and sports occupations</v>
      </c>
      <c r="CA17" s="69">
        <v>1.1324987071828894</v>
      </c>
      <c r="CB17" s="69">
        <v>0.92386673362726213</v>
      </c>
      <c r="CC17" s="69">
        <v>0.8337852911901118</v>
      </c>
      <c r="CD17" s="69">
        <v>0.62858339749070924</v>
      </c>
      <c r="CE17" s="69">
        <v>0.3739443616662706</v>
      </c>
      <c r="CF17" s="69"/>
      <c r="CG17" s="69">
        <f t="shared" si="47"/>
        <v>-0.4598409295238412</v>
      </c>
      <c r="CH17" s="69">
        <f>'RD T1'!E248</f>
        <v>0.20056682776464202</v>
      </c>
      <c r="CI17" s="69">
        <f t="shared" si="48"/>
        <v>-0.25927410175919918</v>
      </c>
      <c r="CK17" t="str">
        <f t="shared" si="49"/>
        <v>34 Culture, media and sports occupations</v>
      </c>
      <c r="CL17" s="69">
        <v>0.27234973875949126</v>
      </c>
      <c r="CM17" s="69">
        <v>0.29536556280201598</v>
      </c>
      <c r="CN17" s="69">
        <v>0.28435674361213165</v>
      </c>
      <c r="CO17" s="69">
        <v>0.31836041401151083</v>
      </c>
      <c r="CP17" s="69">
        <v>0.41335263729105665</v>
      </c>
      <c r="CQ17" s="69"/>
      <c r="CR17" s="69">
        <f t="shared" si="50"/>
        <v>0.128995893678925</v>
      </c>
      <c r="CS17" s="69">
        <f>'RD T1'!E277</f>
        <v>0.10127234522318782</v>
      </c>
      <c r="CT17" s="69">
        <f t="shared" si="51"/>
        <v>0.23026823890211282</v>
      </c>
    </row>
    <row r="18" spans="1:98" x14ac:dyDescent="0.2">
      <c r="A18" s="10" t="str">
        <f>name!D14</f>
        <v>35 Business and public service associate professionals</v>
      </c>
      <c r="B18" s="69">
        <v>0.5513251579208357</v>
      </c>
      <c r="C18" s="69">
        <v>0.6601440423967746</v>
      </c>
      <c r="D18" s="69">
        <v>0.75723330030270075</v>
      </c>
      <c r="E18" s="69">
        <v>0.88550423073707774</v>
      </c>
      <c r="F18" s="69">
        <v>1.1746319316156049</v>
      </c>
      <c r="G18" s="11"/>
      <c r="H18" s="69">
        <f t="shared" si="26"/>
        <v>0.41739863131290411</v>
      </c>
      <c r="I18" s="69">
        <f>'RD T1'!E46</f>
        <v>0.47052595177725565</v>
      </c>
      <c r="J18" s="69">
        <f t="shared" si="27"/>
        <v>0.88792458309015976</v>
      </c>
      <c r="L18" t="str">
        <f t="shared" si="28"/>
        <v>35 Business and public service associate professionals</v>
      </c>
      <c r="M18" s="69">
        <v>5.5840040838898295</v>
      </c>
      <c r="N18" s="69">
        <v>6.8332878129634489</v>
      </c>
      <c r="O18" s="69">
        <v>7.2492286649752193</v>
      </c>
      <c r="P18" s="69">
        <v>8.3171032362142849</v>
      </c>
      <c r="Q18" s="69">
        <v>10.413886127689624</v>
      </c>
      <c r="R18" s="11"/>
      <c r="S18" s="69">
        <f t="shared" si="29"/>
        <v>3.1646574627144046</v>
      </c>
      <c r="T18" s="69">
        <f>'RD T1'!E75</f>
        <v>4.3843906192783226</v>
      </c>
      <c r="U18" s="69">
        <f t="shared" si="30"/>
        <v>7.5490480819927273</v>
      </c>
      <c r="W18" t="str">
        <f t="shared" si="31"/>
        <v>35 Business and public service associate professionals</v>
      </c>
      <c r="X18" s="69">
        <v>12.686334509443304</v>
      </c>
      <c r="Y18" s="69">
        <v>13.777402585950737</v>
      </c>
      <c r="Z18" s="69">
        <v>13.589555069544542</v>
      </c>
      <c r="AA18" s="69">
        <v>14.014405593178342</v>
      </c>
      <c r="AB18" s="69">
        <v>15.120293010004838</v>
      </c>
      <c r="AC18" s="69"/>
      <c r="AD18" s="69">
        <f t="shared" si="32"/>
        <v>1.5307379404602965</v>
      </c>
      <c r="AE18" s="69">
        <f>'RD T1'!E104</f>
        <v>7.2160761318019908</v>
      </c>
      <c r="AF18" s="69">
        <f t="shared" si="33"/>
        <v>8.7468140722622874</v>
      </c>
      <c r="AH18" t="str">
        <f t="shared" si="34"/>
        <v>35 Business and public service associate professionals</v>
      </c>
      <c r="AI18" s="69">
        <v>3.0872493028892358</v>
      </c>
      <c r="AJ18" s="69">
        <v>3.3699967985152561</v>
      </c>
      <c r="AK18" s="69">
        <v>3.4783430954582917</v>
      </c>
      <c r="AL18" s="69">
        <v>3.5977582399439796</v>
      </c>
      <c r="AM18" s="69">
        <v>4.0806138097346683</v>
      </c>
      <c r="AN18" s="69"/>
      <c r="AO18" s="69">
        <f t="shared" si="35"/>
        <v>0.60227071427637657</v>
      </c>
      <c r="AP18" s="69">
        <f>'RD T1'!E133</f>
        <v>1.814939261433409</v>
      </c>
      <c r="AQ18" s="69">
        <f t="shared" si="36"/>
        <v>2.4172099757097856</v>
      </c>
      <c r="AS18" t="str">
        <f t="shared" si="37"/>
        <v>35 Business and public service associate professionals</v>
      </c>
      <c r="AT18" s="69">
        <v>2.8884465277498994</v>
      </c>
      <c r="AU18" s="69">
        <v>3.120462993722779</v>
      </c>
      <c r="AV18" s="69">
        <v>3.1641921974811575</v>
      </c>
      <c r="AW18" s="69">
        <v>3.2258783121328141</v>
      </c>
      <c r="AX18" s="69">
        <v>3.5870784615072928</v>
      </c>
      <c r="AY18" s="69"/>
      <c r="AZ18" s="69">
        <f t="shared" si="38"/>
        <v>0.42288626402613527</v>
      </c>
      <c r="BA18" s="69">
        <f>'RD T1'!E162</f>
        <v>1.600657538221073</v>
      </c>
      <c r="BB18" s="69">
        <f t="shared" si="39"/>
        <v>2.0235438022472083</v>
      </c>
      <c r="BD18" t="str">
        <f t="shared" si="40"/>
        <v>35 Business and public service associate professionals</v>
      </c>
      <c r="BE18" s="69">
        <v>7.9922370131457097</v>
      </c>
      <c r="BF18" s="69">
        <v>7.5397463087798799</v>
      </c>
      <c r="BG18" s="69">
        <v>8.2693465155024537</v>
      </c>
      <c r="BH18" s="69">
        <v>7.8283868729243462</v>
      </c>
      <c r="BI18" s="69">
        <v>7.6589598595348383</v>
      </c>
      <c r="BJ18" s="69"/>
      <c r="BK18" s="69">
        <f t="shared" si="41"/>
        <v>-0.61038665596761543</v>
      </c>
      <c r="BL18" s="69">
        <f>'RD T1'!E191</f>
        <v>3.3828484811097193</v>
      </c>
      <c r="BM18" s="69">
        <f t="shared" si="42"/>
        <v>2.7724618251421038</v>
      </c>
      <c r="BO18" t="str">
        <f t="shared" si="43"/>
        <v>35 Business and public service associate professionals</v>
      </c>
      <c r="BP18" s="69">
        <v>6.5058307117489287</v>
      </c>
      <c r="BQ18" s="69">
        <v>6.2704402076450094</v>
      </c>
      <c r="BR18" s="69">
        <v>5.9828245810791936</v>
      </c>
      <c r="BS18" s="69">
        <v>5.6714557547668258</v>
      </c>
      <c r="BT18" s="69">
        <v>4.7352273519649328</v>
      </c>
      <c r="BU18" s="69"/>
      <c r="BV18" s="69">
        <f t="shared" si="44"/>
        <v>-1.2475972291142607</v>
      </c>
      <c r="BW18" s="69">
        <f>'RD T1'!E220</f>
        <v>2.082662587023782</v>
      </c>
      <c r="BX18" s="69">
        <f t="shared" si="45"/>
        <v>0.8350653579095213</v>
      </c>
      <c r="BZ18" t="str">
        <f t="shared" si="46"/>
        <v>35 Business and public service associate professionals</v>
      </c>
      <c r="CA18" s="69">
        <v>3.9756847711616259</v>
      </c>
      <c r="CB18" s="69">
        <v>3.6059228576495679</v>
      </c>
      <c r="CC18" s="69">
        <v>3.2854802624819999</v>
      </c>
      <c r="CD18" s="69">
        <v>3.0774083496240139</v>
      </c>
      <c r="CE18" s="69">
        <v>2.0354090854615281</v>
      </c>
      <c r="CF18" s="69"/>
      <c r="CG18" s="69">
        <f t="shared" si="47"/>
        <v>-1.2500711770204718</v>
      </c>
      <c r="CH18" s="69">
        <f>'RD T1'!E249</f>
        <v>0.95682673586193723</v>
      </c>
      <c r="CI18" s="69">
        <f t="shared" si="48"/>
        <v>-0.29324444115853454</v>
      </c>
      <c r="CK18" t="str">
        <f t="shared" si="49"/>
        <v>35 Business and public service associate professionals</v>
      </c>
      <c r="CL18" s="69">
        <v>0.64090622341304171</v>
      </c>
      <c r="CM18" s="69">
        <v>0.72071127424807602</v>
      </c>
      <c r="CN18" s="69">
        <v>0.72277498044915522</v>
      </c>
      <c r="CO18" s="69">
        <v>0.80253777867960663</v>
      </c>
      <c r="CP18" s="69">
        <v>1.0512011630379747</v>
      </c>
      <c r="CQ18" s="69"/>
      <c r="CR18" s="69">
        <f t="shared" si="50"/>
        <v>0.3284261825888195</v>
      </c>
      <c r="CS18" s="69">
        <f>'RD T1'!E278</f>
        <v>0.25024584806281286</v>
      </c>
      <c r="CT18" s="69">
        <f t="shared" si="51"/>
        <v>0.57867203065163242</v>
      </c>
    </row>
    <row r="19" spans="1:98" x14ac:dyDescent="0.2">
      <c r="A19" s="10" t="str">
        <f>name!D15</f>
        <v>41 Administrative occupations</v>
      </c>
      <c r="B19" s="69">
        <v>0.28144713027938362</v>
      </c>
      <c r="C19" s="69">
        <v>0.3231765815860364</v>
      </c>
      <c r="D19" s="69">
        <v>0.39223443799178781</v>
      </c>
      <c r="E19" s="69">
        <v>0.48365970575625622</v>
      </c>
      <c r="F19" s="69">
        <v>0.68471735949453871</v>
      </c>
      <c r="G19" s="11"/>
      <c r="H19" s="69">
        <f t="shared" si="26"/>
        <v>0.2924829215027509</v>
      </c>
      <c r="I19" s="69">
        <f>'RD T1'!E47</f>
        <v>0.2924251242878419</v>
      </c>
      <c r="J19" s="69">
        <f t="shared" si="27"/>
        <v>0.58490804579059286</v>
      </c>
      <c r="L19" t="str">
        <f t="shared" si="28"/>
        <v>41 Administrative occupations</v>
      </c>
      <c r="M19" s="69">
        <v>3.3004876122403446</v>
      </c>
      <c r="N19" s="69">
        <v>3.9457235654750336</v>
      </c>
      <c r="O19" s="69">
        <v>4.2221574844154954</v>
      </c>
      <c r="P19" s="69">
        <v>5.2871572846897417</v>
      </c>
      <c r="Q19" s="69">
        <v>7.0663851243949036</v>
      </c>
      <c r="R19" s="11"/>
      <c r="S19" s="69">
        <f t="shared" si="29"/>
        <v>2.8442276399794082</v>
      </c>
      <c r="T19" s="69">
        <f>'RD T1'!E76</f>
        <v>3.1192605993394054</v>
      </c>
      <c r="U19" s="69">
        <f t="shared" si="30"/>
        <v>5.9634882393188136</v>
      </c>
      <c r="W19" t="str">
        <f t="shared" si="31"/>
        <v>41 Administrative occupations</v>
      </c>
      <c r="X19" s="69">
        <v>10.946912330806223</v>
      </c>
      <c r="Y19" s="69">
        <v>11.670774213748482</v>
      </c>
      <c r="Z19" s="69">
        <v>11.95573458675344</v>
      </c>
      <c r="AA19" s="69">
        <v>13.872955326267746</v>
      </c>
      <c r="AB19" s="69">
        <v>16.606678951444135</v>
      </c>
      <c r="AC19" s="69"/>
      <c r="AD19" s="69">
        <f t="shared" si="32"/>
        <v>4.6509443646906945</v>
      </c>
      <c r="AE19" s="69">
        <f>'RD T1'!E105</f>
        <v>8.1059467117043784</v>
      </c>
      <c r="AF19" s="69">
        <f t="shared" si="33"/>
        <v>12.756891076395073</v>
      </c>
      <c r="AH19" t="str">
        <f t="shared" si="34"/>
        <v>41 Administrative occupations</v>
      </c>
      <c r="AI19" s="69">
        <v>3.9352897730017271</v>
      </c>
      <c r="AJ19" s="69">
        <v>4.2833350544147173</v>
      </c>
      <c r="AK19" s="69">
        <v>4.4973123502078458</v>
      </c>
      <c r="AL19" s="69">
        <v>5.0633155910123788</v>
      </c>
      <c r="AM19" s="69">
        <v>5.9577599905044307</v>
      </c>
      <c r="AN19" s="69"/>
      <c r="AO19" s="69">
        <f t="shared" si="35"/>
        <v>1.4604476402965849</v>
      </c>
      <c r="AP19" s="69">
        <f>'RD T1'!E134</f>
        <v>3.0945866226559033</v>
      </c>
      <c r="AQ19" s="69">
        <f t="shared" si="36"/>
        <v>4.5550342629524883</v>
      </c>
      <c r="AS19" t="str">
        <f t="shared" si="37"/>
        <v>41 Administrative occupations</v>
      </c>
      <c r="AT19" s="69">
        <v>3.7105350042054859</v>
      </c>
      <c r="AU19" s="69">
        <v>3.9294831484573818</v>
      </c>
      <c r="AV19" s="69">
        <v>4.0941796820585274</v>
      </c>
      <c r="AW19" s="69">
        <v>4.3537511357710779</v>
      </c>
      <c r="AX19" s="69">
        <v>5.0831456855369694</v>
      </c>
      <c r="AY19" s="69"/>
      <c r="AZ19" s="69">
        <f t="shared" si="38"/>
        <v>0.98896600347844199</v>
      </c>
      <c r="BA19" s="69">
        <f>'RD T1'!E163</f>
        <v>2.5248744280242668</v>
      </c>
      <c r="BB19" s="69">
        <f t="shared" si="39"/>
        <v>3.5138404315027087</v>
      </c>
      <c r="BD19" t="str">
        <f t="shared" si="40"/>
        <v>41 Administrative occupations</v>
      </c>
      <c r="BE19" s="69">
        <v>11.729965361085167</v>
      </c>
      <c r="BF19" s="69">
        <v>10.468686801291842</v>
      </c>
      <c r="BG19" s="69">
        <v>11.248551101942526</v>
      </c>
      <c r="BH19" s="69">
        <v>10.630456450361141</v>
      </c>
      <c r="BI19" s="69">
        <v>8.081444757532239</v>
      </c>
      <c r="BJ19" s="69"/>
      <c r="BK19" s="69">
        <f t="shared" si="41"/>
        <v>-3.1671063444102874</v>
      </c>
      <c r="BL19" s="69">
        <f>'RD T1'!E192</f>
        <v>4.9045097442380623</v>
      </c>
      <c r="BM19" s="69">
        <f t="shared" si="42"/>
        <v>1.7374033998277749</v>
      </c>
      <c r="BO19" t="str">
        <f t="shared" si="43"/>
        <v>41 Administrative occupations</v>
      </c>
      <c r="BP19" s="69">
        <v>13.168235129911782</v>
      </c>
      <c r="BQ19" s="69">
        <v>11.288986584666485</v>
      </c>
      <c r="BR19" s="69">
        <v>11.119468568165102</v>
      </c>
      <c r="BS19" s="69">
        <v>10.445148312492938</v>
      </c>
      <c r="BT19" s="69">
        <v>6.804864840854485</v>
      </c>
      <c r="BU19" s="69"/>
      <c r="BV19" s="69">
        <f t="shared" si="44"/>
        <v>-4.314603727310617</v>
      </c>
      <c r="BW19" s="69">
        <f>'RD T1'!E221</f>
        <v>3.9078746346317748</v>
      </c>
      <c r="BX19" s="69">
        <f t="shared" si="45"/>
        <v>-0.40672909267884227</v>
      </c>
      <c r="BZ19" t="str">
        <f t="shared" si="46"/>
        <v>41 Administrative occupations</v>
      </c>
      <c r="CA19" s="69">
        <v>7.3603023934816205</v>
      </c>
      <c r="CB19" s="69">
        <v>6.4531588278857308</v>
      </c>
      <c r="CC19" s="69">
        <v>5.4896453822072662</v>
      </c>
      <c r="CD19" s="69">
        <v>4.2771755875676352</v>
      </c>
      <c r="CE19" s="69">
        <v>1.4415673870468289</v>
      </c>
      <c r="CF19" s="69"/>
      <c r="CG19" s="69">
        <f t="shared" si="47"/>
        <v>-4.0480779951604369</v>
      </c>
      <c r="CH19" s="69">
        <f>'RD T1'!E250</f>
        <v>1.2676704842548325</v>
      </c>
      <c r="CI19" s="69">
        <f t="shared" si="48"/>
        <v>-2.7804075109056043</v>
      </c>
      <c r="CK19" t="str">
        <f t="shared" si="49"/>
        <v>41 Administrative occupations</v>
      </c>
      <c r="CL19" s="69">
        <v>1.2909271352004779</v>
      </c>
      <c r="CM19" s="69">
        <v>1.3991266255720307</v>
      </c>
      <c r="CN19" s="69">
        <v>1.2964947013825785</v>
      </c>
      <c r="CO19" s="69">
        <v>1.0118592478520541</v>
      </c>
      <c r="CP19" s="69">
        <v>0.78305805412899432</v>
      </c>
      <c r="CQ19" s="69"/>
      <c r="CR19" s="69">
        <f t="shared" si="50"/>
        <v>-0.51343664725358418</v>
      </c>
      <c r="CS19" s="69">
        <f>'RD T1'!E279</f>
        <v>0.26070351908094236</v>
      </c>
      <c r="CT19" s="69">
        <f t="shared" si="51"/>
        <v>-0.25273312817264182</v>
      </c>
    </row>
    <row r="20" spans="1:98" x14ac:dyDescent="0.2">
      <c r="A20" s="10" t="str">
        <f>name!D16</f>
        <v>42 Secretarial and related occupations</v>
      </c>
      <c r="B20" s="69">
        <v>2.7497858248678852E-2</v>
      </c>
      <c r="C20" s="69">
        <v>3.5111803443384305E-2</v>
      </c>
      <c r="D20" s="69">
        <v>3.5863730183796488E-2</v>
      </c>
      <c r="E20" s="69">
        <v>5.6659814973327012E-2</v>
      </c>
      <c r="F20" s="69">
        <v>0.10686224859609064</v>
      </c>
      <c r="G20" s="11"/>
      <c r="H20" s="69">
        <f t="shared" si="26"/>
        <v>7.0998518412294154E-2</v>
      </c>
      <c r="I20" s="69">
        <f>'RD T1'!E48</f>
        <v>4.4983057676223501E-2</v>
      </c>
      <c r="J20" s="69">
        <f t="shared" si="27"/>
        <v>0.11598157608851765</v>
      </c>
      <c r="L20" t="str">
        <f t="shared" si="28"/>
        <v>42 Secretarial and related occupations</v>
      </c>
      <c r="M20" s="69">
        <v>0.66660841713186203</v>
      </c>
      <c r="N20" s="69">
        <v>0.77685782067608533</v>
      </c>
      <c r="O20" s="69">
        <v>0.81264784819124491</v>
      </c>
      <c r="P20" s="69">
        <v>1.1081241055468487</v>
      </c>
      <c r="Q20" s="69">
        <v>1.3156195121875836</v>
      </c>
      <c r="R20" s="11"/>
      <c r="S20" s="69">
        <f t="shared" si="29"/>
        <v>0.50297166399633864</v>
      </c>
      <c r="T20" s="69">
        <f>'RD T1'!E77</f>
        <v>0.67425369990964801</v>
      </c>
      <c r="U20" s="69">
        <f t="shared" si="30"/>
        <v>1.1772253639059866</v>
      </c>
      <c r="W20" t="str">
        <f t="shared" si="31"/>
        <v>42 Secretarial and related occupations</v>
      </c>
      <c r="X20" s="69">
        <v>2.3821323759791868</v>
      </c>
      <c r="Y20" s="69">
        <v>2.4264948611323511</v>
      </c>
      <c r="Z20" s="69">
        <v>2.4385156713973988</v>
      </c>
      <c r="AA20" s="69">
        <v>3.0732802227023837</v>
      </c>
      <c r="AB20" s="69">
        <v>4.5486854172158626</v>
      </c>
      <c r="AC20" s="69"/>
      <c r="AD20" s="69">
        <f t="shared" si="32"/>
        <v>2.1101697458184638</v>
      </c>
      <c r="AE20" s="69">
        <f>'RD T1'!E106</f>
        <v>2.0946466010111933</v>
      </c>
      <c r="AF20" s="69">
        <f t="shared" si="33"/>
        <v>4.2048163468296575</v>
      </c>
      <c r="AH20" t="str">
        <f t="shared" si="34"/>
        <v>42 Secretarial and related occupations</v>
      </c>
      <c r="AI20" s="69">
        <v>1.1730856848865721</v>
      </c>
      <c r="AJ20" s="69">
        <v>1.2068323567560137</v>
      </c>
      <c r="AK20" s="69">
        <v>1.2334635784633794</v>
      </c>
      <c r="AL20" s="69">
        <v>1.4264068552903475</v>
      </c>
      <c r="AM20" s="69">
        <v>1.662855902707945</v>
      </c>
      <c r="AN20" s="69"/>
      <c r="AO20" s="69">
        <f t="shared" si="35"/>
        <v>0.42939232424456564</v>
      </c>
      <c r="AP20" s="69">
        <f>'RD T1'!E135</f>
        <v>0.87532052803936844</v>
      </c>
      <c r="AQ20" s="69">
        <f t="shared" si="36"/>
        <v>1.304712852283934</v>
      </c>
      <c r="AS20" t="str">
        <f t="shared" si="37"/>
        <v>42 Secretarial and related occupations</v>
      </c>
      <c r="AT20" s="69">
        <v>0.93465138839431816</v>
      </c>
      <c r="AU20" s="69">
        <v>0.9404023377641515</v>
      </c>
      <c r="AV20" s="69">
        <v>0.9609314152532753</v>
      </c>
      <c r="AW20" s="69">
        <v>1.0945133735170258</v>
      </c>
      <c r="AX20" s="69">
        <v>1.121030519733988</v>
      </c>
      <c r="AY20" s="69"/>
      <c r="AZ20" s="69">
        <f t="shared" si="38"/>
        <v>0.16009910448071274</v>
      </c>
      <c r="BA20" s="69">
        <f>'RD T1'!E164</f>
        <v>0.61555644901492346</v>
      </c>
      <c r="BB20" s="69">
        <f t="shared" si="39"/>
        <v>0.7756555534956362</v>
      </c>
      <c r="BD20" t="str">
        <f t="shared" si="40"/>
        <v>42 Secretarial and related occupations</v>
      </c>
      <c r="BE20" s="69">
        <v>3.2772281885300329</v>
      </c>
      <c r="BF20" s="69">
        <v>2.882926092861092</v>
      </c>
      <c r="BG20" s="69">
        <v>2.9935778191526081</v>
      </c>
      <c r="BH20" s="69">
        <v>2.7034570716675002</v>
      </c>
      <c r="BI20" s="69">
        <v>0.46624473151648638</v>
      </c>
      <c r="BJ20" s="69"/>
      <c r="BK20" s="69">
        <f t="shared" si="41"/>
        <v>-2.527333087636122</v>
      </c>
      <c r="BL20" s="69">
        <f>'RD T1'!E193</f>
        <v>0.96365931708376151</v>
      </c>
      <c r="BM20" s="69">
        <f t="shared" si="42"/>
        <v>-1.5636737705523605</v>
      </c>
      <c r="BO20" t="str">
        <f t="shared" si="43"/>
        <v>42 Secretarial and related occupations</v>
      </c>
      <c r="BP20" s="69">
        <v>4.466557217100017</v>
      </c>
      <c r="BQ20" s="69">
        <v>3.3363996194111532</v>
      </c>
      <c r="BR20" s="69">
        <v>3.2079760557361818</v>
      </c>
      <c r="BS20" s="69">
        <v>2.3147941436482529</v>
      </c>
      <c r="BT20" s="69">
        <v>0.41388353478291684</v>
      </c>
      <c r="BU20" s="69"/>
      <c r="BV20" s="69">
        <f t="shared" si="44"/>
        <v>-2.794092520953265</v>
      </c>
      <c r="BW20" s="69">
        <f>'RD T1'!E222</f>
        <v>0.76276046183052759</v>
      </c>
      <c r="BX20" s="69">
        <f t="shared" si="45"/>
        <v>-2.0313320591227373</v>
      </c>
      <c r="BZ20" t="str">
        <f t="shared" si="46"/>
        <v>42 Secretarial and related occupations</v>
      </c>
      <c r="CA20" s="69">
        <v>3.5078257331405664</v>
      </c>
      <c r="CB20" s="69">
        <v>3.1274800722730562</v>
      </c>
      <c r="CC20" s="69">
        <v>2.5189386500085336</v>
      </c>
      <c r="CD20" s="69">
        <v>1.0212564175286476</v>
      </c>
      <c r="CE20" s="69">
        <v>0.1379274502544853</v>
      </c>
      <c r="CF20" s="69"/>
      <c r="CG20" s="69">
        <f t="shared" si="47"/>
        <v>-2.3810111997540484</v>
      </c>
      <c r="CH20" s="69">
        <f>'RD T1'!E251</f>
        <v>0.39133046102272145</v>
      </c>
      <c r="CI20" s="69">
        <f t="shared" si="48"/>
        <v>-1.9896807387313269</v>
      </c>
      <c r="CK20" t="str">
        <f t="shared" si="49"/>
        <v>42 Secretarial and related occupations</v>
      </c>
      <c r="CL20" s="69">
        <v>0.64827343386958458</v>
      </c>
      <c r="CM20" s="69">
        <v>0.6958467426797712</v>
      </c>
      <c r="CN20" s="69">
        <v>0.64656392686638775</v>
      </c>
      <c r="CO20" s="69">
        <v>0.5510124602035682</v>
      </c>
      <c r="CP20" s="69">
        <v>0.32876297811697969</v>
      </c>
      <c r="CQ20" s="69"/>
      <c r="CR20" s="69">
        <f t="shared" si="50"/>
        <v>-0.31780094874940806</v>
      </c>
      <c r="CS20" s="69">
        <f>'RD T1'!E280</f>
        <v>0.16725956494587763</v>
      </c>
      <c r="CT20" s="69">
        <f t="shared" si="51"/>
        <v>-0.15054138380353044</v>
      </c>
    </row>
    <row r="21" spans="1:98" x14ac:dyDescent="0.2">
      <c r="A21" s="10" t="str">
        <f>name!D17</f>
        <v>51 Skilled agricultural and related trades</v>
      </c>
      <c r="B21" s="69">
        <v>1.5433484290176259E-2</v>
      </c>
      <c r="C21" s="69">
        <v>2.0772567308876572E-2</v>
      </c>
      <c r="D21" s="69">
        <v>1.9406377745869462E-2</v>
      </c>
      <c r="E21" s="69">
        <v>2.282911026085551E-2</v>
      </c>
      <c r="F21" s="69">
        <v>2.9903234714318612E-2</v>
      </c>
      <c r="G21" s="11"/>
      <c r="H21" s="69">
        <f t="shared" si="26"/>
        <v>1.049685696844915E-2</v>
      </c>
      <c r="I21" s="69">
        <f>'RD T1'!E49</f>
        <v>1.744851994914268E-2</v>
      </c>
      <c r="J21" s="69">
        <f t="shared" si="27"/>
        <v>2.794537691759183E-2</v>
      </c>
      <c r="L21" t="str">
        <f t="shared" si="28"/>
        <v>51 Skilled agricultural and related trades</v>
      </c>
      <c r="M21" s="69">
        <v>0.10803297036458645</v>
      </c>
      <c r="N21" s="69">
        <v>0.13907960085323107</v>
      </c>
      <c r="O21" s="69">
        <v>0.11786634078660263</v>
      </c>
      <c r="P21" s="69">
        <v>0.12922100287533439</v>
      </c>
      <c r="Q21" s="69">
        <v>0.16767999954595617</v>
      </c>
      <c r="R21" s="11"/>
      <c r="S21" s="69">
        <f t="shared" si="29"/>
        <v>4.9813658759353535E-2</v>
      </c>
      <c r="T21" s="69">
        <f>'RD T1'!E78</f>
        <v>8.2641954294852299E-2</v>
      </c>
      <c r="U21" s="69">
        <f t="shared" si="30"/>
        <v>0.13245561305420583</v>
      </c>
      <c r="W21" t="str">
        <f t="shared" si="31"/>
        <v>51 Skilled agricultural and related trades</v>
      </c>
      <c r="X21" s="69">
        <v>0.81355845810881078</v>
      </c>
      <c r="Y21" s="69">
        <v>0.91739417666966416</v>
      </c>
      <c r="Z21" s="69">
        <v>0.93216333851453148</v>
      </c>
      <c r="AA21" s="69">
        <v>1.0568829694686901</v>
      </c>
      <c r="AB21" s="69">
        <v>1.5318939890066601</v>
      </c>
      <c r="AC21" s="69"/>
      <c r="AD21" s="69">
        <f t="shared" si="32"/>
        <v>0.59973065049212859</v>
      </c>
      <c r="AE21" s="69">
        <f>'RD T1'!E107</f>
        <v>0.81829667804321404</v>
      </c>
      <c r="AF21" s="69">
        <f t="shared" si="33"/>
        <v>1.4180273285353426</v>
      </c>
      <c r="AH21" t="str">
        <f t="shared" si="34"/>
        <v>51 Skilled agricultural and related trades</v>
      </c>
      <c r="AI21" s="69">
        <v>0.40169132011515113</v>
      </c>
      <c r="AJ21" s="69">
        <v>0.47980004781463031</v>
      </c>
      <c r="AK21" s="69">
        <v>0.39341519665652896</v>
      </c>
      <c r="AL21" s="69">
        <v>0.42608804684469725</v>
      </c>
      <c r="AM21" s="69">
        <v>0.56637995393984131</v>
      </c>
      <c r="AN21" s="69"/>
      <c r="AO21" s="69">
        <f t="shared" si="35"/>
        <v>0.17296475728331234</v>
      </c>
      <c r="AP21" s="69">
        <f>'RD T1'!E136</f>
        <v>0.33665218531081381</v>
      </c>
      <c r="AQ21" s="69">
        <f t="shared" si="36"/>
        <v>0.50961694259412615</v>
      </c>
      <c r="AS21" t="str">
        <f t="shared" si="37"/>
        <v>51 Skilled agricultural and related trades</v>
      </c>
      <c r="AT21" s="69">
        <v>0.49061806534509406</v>
      </c>
      <c r="AU21" s="69">
        <v>0.67222440622348323</v>
      </c>
      <c r="AV21" s="69">
        <v>0.55225535217877242</v>
      </c>
      <c r="AW21" s="69">
        <v>0.56597023292136117</v>
      </c>
      <c r="AX21" s="69">
        <v>0.77592966193109492</v>
      </c>
      <c r="AY21" s="69"/>
      <c r="AZ21" s="69">
        <f t="shared" si="38"/>
        <v>0.2236743097523225</v>
      </c>
      <c r="BA21" s="69">
        <f>'RD T1'!E165</f>
        <v>0.40972517910859396</v>
      </c>
      <c r="BB21" s="69">
        <f t="shared" si="39"/>
        <v>0.63339948886091646</v>
      </c>
      <c r="BD21" t="str">
        <f t="shared" si="40"/>
        <v>51 Skilled agricultural and related trades</v>
      </c>
      <c r="BE21" s="69">
        <v>0.90547935593473849</v>
      </c>
      <c r="BF21" s="69">
        <v>0.92452079258402575</v>
      </c>
      <c r="BG21" s="69">
        <v>0.7710066229299265</v>
      </c>
      <c r="BH21" s="69">
        <v>0.72031793447356285</v>
      </c>
      <c r="BI21" s="69">
        <v>0.72890288728618424</v>
      </c>
      <c r="BJ21" s="69"/>
      <c r="BK21" s="69">
        <f t="shared" si="41"/>
        <v>-4.2103735643742257E-2</v>
      </c>
      <c r="BL21" s="69">
        <f>'RD T1'!E194</f>
        <v>0.38332144274226682</v>
      </c>
      <c r="BM21" s="69">
        <f t="shared" si="42"/>
        <v>0.34121770709852456</v>
      </c>
      <c r="BO21" t="str">
        <f t="shared" si="43"/>
        <v>51 Skilled agricultural and related trades</v>
      </c>
      <c r="BP21" s="69">
        <v>1.3594177583130256</v>
      </c>
      <c r="BQ21" s="69">
        <v>1.5192980211599731</v>
      </c>
      <c r="BR21" s="69">
        <v>1.113767118432518</v>
      </c>
      <c r="BS21" s="69">
        <v>1.1412284866050866</v>
      </c>
      <c r="BT21" s="69">
        <v>1.1729501285890738</v>
      </c>
      <c r="BU21" s="69"/>
      <c r="BV21" s="69">
        <f t="shared" si="44"/>
        <v>5.9183010156555804E-2</v>
      </c>
      <c r="BW21" s="69">
        <f>'RD T1'!E223</f>
        <v>0.60244945076798873</v>
      </c>
      <c r="BX21" s="69">
        <f t="shared" si="45"/>
        <v>0.66163246092454453</v>
      </c>
      <c r="BZ21" t="str">
        <f t="shared" si="46"/>
        <v>51 Skilled agricultural and related trades</v>
      </c>
      <c r="CA21" s="69">
        <v>1.1700421671720018</v>
      </c>
      <c r="CB21" s="69">
        <v>1.1211466963265164</v>
      </c>
      <c r="CC21" s="69">
        <v>0.97017224537799862</v>
      </c>
      <c r="CD21" s="69">
        <v>0.97051085013150185</v>
      </c>
      <c r="CE21" s="69">
        <v>1.199537453481782</v>
      </c>
      <c r="CF21" s="69"/>
      <c r="CG21" s="69">
        <f t="shared" si="47"/>
        <v>0.22936520810378336</v>
      </c>
      <c r="CH21" s="69">
        <f>'RD T1'!E252</f>
        <v>0.46947365334339913</v>
      </c>
      <c r="CI21" s="69">
        <f t="shared" si="48"/>
        <v>0.69883886144718255</v>
      </c>
      <c r="CK21" t="str">
        <f t="shared" si="49"/>
        <v>51 Skilled agricultural and related trades</v>
      </c>
      <c r="CL21" s="69">
        <v>0.57762850739565097</v>
      </c>
      <c r="CM21" s="69">
        <v>0.70009790183779474</v>
      </c>
      <c r="CN21" s="69">
        <v>0.47739912882242935</v>
      </c>
      <c r="CO21" s="69">
        <v>0.51787823042992387</v>
      </c>
      <c r="CP21" s="69">
        <v>0.3594664010043388</v>
      </c>
      <c r="CQ21" s="69"/>
      <c r="CR21" s="69">
        <f t="shared" si="50"/>
        <v>-0.11793272781809055</v>
      </c>
      <c r="CS21" s="69">
        <f>'RD T1'!E281</f>
        <v>0.14434286315551376</v>
      </c>
      <c r="CT21" s="69">
        <f t="shared" si="51"/>
        <v>2.6410135337423202E-2</v>
      </c>
    </row>
    <row r="22" spans="1:98" x14ac:dyDescent="0.2">
      <c r="A22" s="10" t="str">
        <f>name!D18</f>
        <v>52 Skilled metal, electrical and electronic trades</v>
      </c>
      <c r="B22" s="69">
        <v>2.7427875998490999E-2</v>
      </c>
      <c r="C22" s="69">
        <v>2.6976690799950225E-2</v>
      </c>
      <c r="D22" s="69">
        <v>3.0037701341106386E-2</v>
      </c>
      <c r="E22" s="69">
        <v>3.1272517726168243E-2</v>
      </c>
      <c r="F22" s="69">
        <v>4.151837841268495E-2</v>
      </c>
      <c r="G22" s="11"/>
      <c r="H22" s="69">
        <f t="shared" si="26"/>
        <v>1.1480677071578564E-2</v>
      </c>
      <c r="I22" s="69">
        <f>'RD T1'!E50</f>
        <v>1.5552651413705796E-2</v>
      </c>
      <c r="J22" s="69">
        <f t="shared" si="27"/>
        <v>2.703332848528436E-2</v>
      </c>
      <c r="L22" t="str">
        <f t="shared" si="28"/>
        <v>52 Skilled metal, electrical and electronic trades</v>
      </c>
      <c r="M22" s="69">
        <v>0.46326477107518144</v>
      </c>
      <c r="N22" s="69">
        <v>0.54838433277209842</v>
      </c>
      <c r="O22" s="69">
        <v>0.49890503744188297</v>
      </c>
      <c r="P22" s="69">
        <v>0.67513510978321734</v>
      </c>
      <c r="Q22" s="69">
        <v>1.0368461175624586</v>
      </c>
      <c r="R22" s="11"/>
      <c r="S22" s="69">
        <f t="shared" si="29"/>
        <v>0.53794108012057562</v>
      </c>
      <c r="T22" s="69">
        <f>'RD T1'!E79</f>
        <v>0.38470639418465236</v>
      </c>
      <c r="U22" s="69">
        <f t="shared" si="30"/>
        <v>0.92264747430522798</v>
      </c>
      <c r="W22" t="str">
        <f t="shared" si="31"/>
        <v>52 Skilled metal, electrical and electronic trades</v>
      </c>
      <c r="X22" s="69">
        <v>1.3666394328960705</v>
      </c>
      <c r="Y22" s="69">
        <v>1.5029092862130602</v>
      </c>
      <c r="Z22" s="69">
        <v>1.2332370017828751</v>
      </c>
      <c r="AA22" s="69">
        <v>1.4127671574069178</v>
      </c>
      <c r="AB22" s="69">
        <v>1.7425627531632049</v>
      </c>
      <c r="AC22" s="69"/>
      <c r="AD22" s="69">
        <f t="shared" si="32"/>
        <v>0.50932575138032976</v>
      </c>
      <c r="AE22" s="69">
        <f>'RD T1'!E108</f>
        <v>0.75415315091095092</v>
      </c>
      <c r="AF22" s="69">
        <f t="shared" si="33"/>
        <v>1.2634789022912807</v>
      </c>
      <c r="AH22" t="str">
        <f t="shared" si="34"/>
        <v>52 Skilled metal, electrical and electronic trades</v>
      </c>
      <c r="AI22" s="69">
        <v>0.42642754392828097</v>
      </c>
      <c r="AJ22" s="69">
        <v>0.49626931950186448</v>
      </c>
      <c r="AK22" s="69">
        <v>0.42134930915690605</v>
      </c>
      <c r="AL22" s="69">
        <v>0.469857271755307</v>
      </c>
      <c r="AM22" s="69">
        <v>0.61382860091049785</v>
      </c>
      <c r="AN22" s="69"/>
      <c r="AO22" s="69">
        <f t="shared" si="35"/>
        <v>0.1924792917535918</v>
      </c>
      <c r="AP22" s="69">
        <f>'RD T1'!E137</f>
        <v>0.23642127480434261</v>
      </c>
      <c r="AQ22" s="69">
        <f t="shared" si="36"/>
        <v>0.4289005665579344</v>
      </c>
      <c r="AS22" t="str">
        <f t="shared" si="37"/>
        <v>52 Skilled metal, electrical and electronic trades</v>
      </c>
      <c r="AT22" s="69">
        <v>1.7478960368593135</v>
      </c>
      <c r="AU22" s="69">
        <v>1.963783894372034</v>
      </c>
      <c r="AV22" s="69">
        <v>1.7332570801405611</v>
      </c>
      <c r="AW22" s="69">
        <v>1.798925821101395</v>
      </c>
      <c r="AX22" s="69">
        <v>2.1827905938478098</v>
      </c>
      <c r="AY22" s="69"/>
      <c r="AZ22" s="69">
        <f t="shared" si="38"/>
        <v>0.4495335137072487</v>
      </c>
      <c r="BA22" s="69">
        <f>'RD T1'!E166</f>
        <v>0.89142985371861949</v>
      </c>
      <c r="BB22" s="69">
        <f t="shared" si="39"/>
        <v>1.3409633674258683</v>
      </c>
      <c r="BD22" t="str">
        <f t="shared" si="40"/>
        <v>52 Skilled metal, electrical and electronic trades</v>
      </c>
      <c r="BE22" s="69">
        <v>8.3157039620775564</v>
      </c>
      <c r="BF22" s="69">
        <v>8.1559028769654276</v>
      </c>
      <c r="BG22" s="69">
        <v>7.6680712359118246</v>
      </c>
      <c r="BH22" s="69">
        <v>7.6214805283420102</v>
      </c>
      <c r="BI22" s="69">
        <v>7.4754705263289765</v>
      </c>
      <c r="BJ22" s="69"/>
      <c r="BK22" s="69">
        <f t="shared" si="41"/>
        <v>-0.19260070958284814</v>
      </c>
      <c r="BL22" s="69">
        <f>'RD T1'!E195</f>
        <v>2.6176222808406759</v>
      </c>
      <c r="BM22" s="69">
        <f t="shared" si="42"/>
        <v>2.4250215712578278</v>
      </c>
      <c r="BO22" t="str">
        <f t="shared" si="43"/>
        <v>52 Skilled metal, electrical and electronic trades</v>
      </c>
      <c r="BP22" s="69">
        <v>4.9174908762557656</v>
      </c>
      <c r="BQ22" s="69">
        <v>5.4051933051112639</v>
      </c>
      <c r="BR22" s="69">
        <v>4.3467828302552896</v>
      </c>
      <c r="BS22" s="69">
        <v>4.3574586662974282</v>
      </c>
      <c r="BT22" s="69">
        <v>3.8868477407324864</v>
      </c>
      <c r="BU22" s="69"/>
      <c r="BV22" s="69">
        <f t="shared" si="44"/>
        <v>-0.45993508952280315</v>
      </c>
      <c r="BW22" s="69">
        <f>'RD T1'!E224</f>
        <v>1.5148024491250298</v>
      </c>
      <c r="BX22" s="69">
        <f t="shared" si="45"/>
        <v>1.0548673596022267</v>
      </c>
      <c r="BZ22" t="str">
        <f t="shared" si="46"/>
        <v>52 Skilled metal, electrical and electronic trades</v>
      </c>
      <c r="CA22" s="69">
        <v>2.8382387658434514</v>
      </c>
      <c r="CB22" s="69">
        <v>2.4346622335713279</v>
      </c>
      <c r="CC22" s="69">
        <v>2.0104330914320956</v>
      </c>
      <c r="CD22" s="69">
        <v>2.061726233735433</v>
      </c>
      <c r="CE22" s="69">
        <v>1.253654103527347</v>
      </c>
      <c r="CF22" s="69"/>
      <c r="CG22" s="69">
        <f t="shared" si="47"/>
        <v>-0.75677898790474862</v>
      </c>
      <c r="CH22" s="69">
        <f>'RD T1'!E253</f>
        <v>0.63822049125547176</v>
      </c>
      <c r="CI22" s="69">
        <f t="shared" si="48"/>
        <v>-0.11855849664927687</v>
      </c>
      <c r="CK22" t="str">
        <f t="shared" si="49"/>
        <v>52 Skilled metal, electrical and electronic trades</v>
      </c>
      <c r="CL22" s="69">
        <v>0.72784564211458747</v>
      </c>
      <c r="CM22" s="69">
        <v>0.84695087269726788</v>
      </c>
      <c r="CN22" s="69">
        <v>0.65754975700379159</v>
      </c>
      <c r="CO22" s="69">
        <v>0.76392653186626958</v>
      </c>
      <c r="CP22" s="69">
        <v>0.56656213470495997</v>
      </c>
      <c r="CQ22" s="69"/>
      <c r="CR22" s="69">
        <f t="shared" si="50"/>
        <v>-9.0987622298831616E-2</v>
      </c>
      <c r="CS22" s="69">
        <f>'RD T1'!E282</f>
        <v>0.20394818514182</v>
      </c>
      <c r="CT22" s="69">
        <f t="shared" si="51"/>
        <v>0.11296056284298839</v>
      </c>
    </row>
    <row r="23" spans="1:98" x14ac:dyDescent="0.2">
      <c r="A23" s="10" t="str">
        <f>name!D19</f>
        <v>53 Skilled construction and building trades</v>
      </c>
      <c r="B23" s="69">
        <v>1.6159476008994166E-2</v>
      </c>
      <c r="C23" s="69">
        <v>1.0756895560686933E-2</v>
      </c>
      <c r="D23" s="69">
        <v>9.7076712249471956E-3</v>
      </c>
      <c r="E23" s="69">
        <v>1.4931573227003387E-2</v>
      </c>
      <c r="F23" s="69">
        <v>1.6182915133650479E-2</v>
      </c>
      <c r="G23" s="11"/>
      <c r="H23" s="69">
        <f t="shared" si="26"/>
        <v>6.4752439087032831E-3</v>
      </c>
      <c r="I23" s="69">
        <f>'RD T1'!E51</f>
        <v>6.9056163430115912E-3</v>
      </c>
      <c r="J23" s="69">
        <f t="shared" si="27"/>
        <v>1.3380860251714874E-2</v>
      </c>
      <c r="L23" t="str">
        <f t="shared" si="28"/>
        <v>53 Skilled construction and building trades</v>
      </c>
      <c r="M23" s="69">
        <v>0.23116012677057557</v>
      </c>
      <c r="N23" s="69">
        <v>0.26028091772349071</v>
      </c>
      <c r="O23" s="69">
        <v>0.26190202078899305</v>
      </c>
      <c r="P23" s="69">
        <v>0.29756589691293039</v>
      </c>
      <c r="Q23" s="69">
        <v>0.36353805326391664</v>
      </c>
      <c r="R23" s="11"/>
      <c r="S23" s="69">
        <f t="shared" si="29"/>
        <v>0.10163603247492359</v>
      </c>
      <c r="T23" s="69">
        <f>'RD T1'!E80</f>
        <v>0.15898470520748151</v>
      </c>
      <c r="U23" s="69">
        <f t="shared" si="30"/>
        <v>0.26062073768240512</v>
      </c>
      <c r="W23" t="str">
        <f t="shared" si="31"/>
        <v>53 Skilled construction and building trades</v>
      </c>
      <c r="X23" s="69">
        <v>0.81308709437982274</v>
      </c>
      <c r="Y23" s="69">
        <v>0.83281079222548926</v>
      </c>
      <c r="Z23" s="69">
        <v>0.75468621243006939</v>
      </c>
      <c r="AA23" s="69">
        <v>0.83876666004710998</v>
      </c>
      <c r="AB23" s="69">
        <v>0.9340346666978806</v>
      </c>
      <c r="AC23" s="69"/>
      <c r="AD23" s="69">
        <f t="shared" si="32"/>
        <v>0.17934845426781121</v>
      </c>
      <c r="AE23" s="69">
        <f>'RD T1'!E109</f>
        <v>0.45648630709540289</v>
      </c>
      <c r="AF23" s="69">
        <f t="shared" si="33"/>
        <v>0.63583476136321404</v>
      </c>
      <c r="AH23" t="str">
        <f t="shared" si="34"/>
        <v>53 Skilled construction and building trades</v>
      </c>
      <c r="AI23" s="69">
        <v>0.47909497514640803</v>
      </c>
      <c r="AJ23" s="69">
        <v>0.57413008810316191</v>
      </c>
      <c r="AK23" s="69">
        <v>0.51601194090108693</v>
      </c>
      <c r="AL23" s="69">
        <v>0.58080342963802745</v>
      </c>
      <c r="AM23" s="69">
        <v>0.67179654091737562</v>
      </c>
      <c r="AN23" s="69"/>
      <c r="AO23" s="69">
        <f t="shared" si="35"/>
        <v>0.15578460001628869</v>
      </c>
      <c r="AP23" s="69">
        <f>'RD T1'!E138</f>
        <v>0.34860076034987725</v>
      </c>
      <c r="AQ23" s="69">
        <f t="shared" si="36"/>
        <v>0.50438536036616588</v>
      </c>
      <c r="AS23" t="str">
        <f t="shared" si="37"/>
        <v>53 Skilled construction and building trades</v>
      </c>
      <c r="AT23" s="69">
        <v>0.68308432143702824</v>
      </c>
      <c r="AU23" s="69">
        <v>0.72580382416991351</v>
      </c>
      <c r="AV23" s="69">
        <v>0.697783740633654</v>
      </c>
      <c r="AW23" s="69">
        <v>0.78793247262710864</v>
      </c>
      <c r="AX23" s="69">
        <v>0.82154495687031548</v>
      </c>
      <c r="AY23" s="69"/>
      <c r="AZ23" s="69">
        <f t="shared" si="38"/>
        <v>0.12376121623666148</v>
      </c>
      <c r="BA23" s="69">
        <f>'RD T1'!E167</f>
        <v>0.43783681669367464</v>
      </c>
      <c r="BB23" s="69">
        <f t="shared" si="39"/>
        <v>0.56159803293033606</v>
      </c>
      <c r="BD23" t="str">
        <f t="shared" si="40"/>
        <v>53 Skilled construction and building trades</v>
      </c>
      <c r="BE23" s="69">
        <v>6.7646891894541765</v>
      </c>
      <c r="BF23" s="69">
        <v>6.2005930141989749</v>
      </c>
      <c r="BG23" s="69">
        <v>6.0710196809202737</v>
      </c>
      <c r="BH23" s="69">
        <v>5.8337283742664248</v>
      </c>
      <c r="BI23" s="69">
        <v>5.0254659746300803</v>
      </c>
      <c r="BJ23" s="69"/>
      <c r="BK23" s="69">
        <f t="shared" si="41"/>
        <v>-1.0455537062901934</v>
      </c>
      <c r="BL23" s="69">
        <f>'RD T1'!E196</f>
        <v>2.0896350679203364</v>
      </c>
      <c r="BM23" s="69">
        <f t="shared" si="42"/>
        <v>1.044081361630143</v>
      </c>
      <c r="BO23" t="str">
        <f t="shared" si="43"/>
        <v>53 Skilled construction and building trades</v>
      </c>
      <c r="BP23" s="69">
        <v>5.5522495631075595</v>
      </c>
      <c r="BQ23" s="69">
        <v>6.431809572675915</v>
      </c>
      <c r="BR23" s="69">
        <v>5.4396962464637237</v>
      </c>
      <c r="BS23" s="69">
        <v>5.8674007510206829</v>
      </c>
      <c r="BT23" s="69">
        <v>5.733835731099699</v>
      </c>
      <c r="BU23" s="69"/>
      <c r="BV23" s="69">
        <f t="shared" si="44"/>
        <v>0.29413948463597528</v>
      </c>
      <c r="BW23" s="69">
        <f>'RD T1'!E225</f>
        <v>2.5281315000799576</v>
      </c>
      <c r="BX23" s="69">
        <f t="shared" si="45"/>
        <v>2.8222709847159329</v>
      </c>
      <c r="BZ23" t="str">
        <f t="shared" si="46"/>
        <v>53 Skilled construction and building trades</v>
      </c>
      <c r="CA23" s="69">
        <v>3.2006190659048421</v>
      </c>
      <c r="CB23" s="69">
        <v>2.8213564873208674</v>
      </c>
      <c r="CC23" s="69">
        <v>2.5634140710883893</v>
      </c>
      <c r="CD23" s="69">
        <v>2.8137713228924053</v>
      </c>
      <c r="CE23" s="69">
        <v>2.7139908529615222</v>
      </c>
      <c r="CF23" s="69"/>
      <c r="CG23" s="69">
        <f t="shared" si="47"/>
        <v>0.15057678187313295</v>
      </c>
      <c r="CH23" s="69">
        <f>'RD T1'!E254</f>
        <v>1.0819108015354655</v>
      </c>
      <c r="CI23" s="69">
        <f t="shared" si="48"/>
        <v>1.2324875834085984</v>
      </c>
      <c r="CK23" t="str">
        <f t="shared" si="49"/>
        <v>53 Skilled construction and building trades</v>
      </c>
      <c r="CL23" s="69">
        <v>1.3912874653448988</v>
      </c>
      <c r="CM23" s="69">
        <v>1.3719442952759888</v>
      </c>
      <c r="CN23" s="69">
        <v>1.1145182205839184</v>
      </c>
      <c r="CO23" s="69">
        <v>0.96370773134051779</v>
      </c>
      <c r="CP23" s="69">
        <v>0.28185655281091332</v>
      </c>
      <c r="CQ23" s="69"/>
      <c r="CR23" s="69">
        <f t="shared" si="50"/>
        <v>-0.83266166777300499</v>
      </c>
      <c r="CS23" s="69">
        <f>'RD T1'!E283</f>
        <v>0.18988397672842819</v>
      </c>
      <c r="CT23" s="69">
        <f t="shared" si="51"/>
        <v>-0.64277769104457683</v>
      </c>
    </row>
    <row r="24" spans="1:98" x14ac:dyDescent="0.2">
      <c r="A24" s="10" t="str">
        <f>name!D20</f>
        <v>54 Textiles, printing and other skilled trades</v>
      </c>
      <c r="B24" s="69">
        <v>4.3065913078564944E-2</v>
      </c>
      <c r="C24" s="69">
        <v>4.8037826313787176E-2</v>
      </c>
      <c r="D24" s="69">
        <v>5.2304355041690946E-2</v>
      </c>
      <c r="E24" s="69">
        <v>7.1948985362031023E-2</v>
      </c>
      <c r="F24" s="69">
        <v>0.10033450051280988</v>
      </c>
      <c r="G24" s="11"/>
      <c r="H24" s="69">
        <f t="shared" si="26"/>
        <v>4.8030145471118939E-2</v>
      </c>
      <c r="I24" s="69">
        <f>'RD T1'!E52</f>
        <v>4.1510219440320434E-2</v>
      </c>
      <c r="J24" s="69">
        <f t="shared" si="27"/>
        <v>8.954036491143938E-2</v>
      </c>
      <c r="L24" t="str">
        <f t="shared" si="28"/>
        <v>54 Textiles, printing and other skilled trades</v>
      </c>
      <c r="M24" s="69">
        <v>0.40382876290258507</v>
      </c>
      <c r="N24" s="69">
        <v>0.46066717650364664</v>
      </c>
      <c r="O24" s="69">
        <v>0.49949884705127168</v>
      </c>
      <c r="P24" s="69">
        <v>0.66735660638014793</v>
      </c>
      <c r="Q24" s="69">
        <v>1.0300642488654326</v>
      </c>
      <c r="R24" s="11"/>
      <c r="S24" s="69">
        <f t="shared" si="29"/>
        <v>0.5305654018141609</v>
      </c>
      <c r="T24" s="69">
        <f>'RD T1'!E81</f>
        <v>0.43322478386750535</v>
      </c>
      <c r="U24" s="69">
        <f t="shared" si="30"/>
        <v>0.96379018568166619</v>
      </c>
      <c r="W24" t="str">
        <f t="shared" si="31"/>
        <v>54 Textiles, printing and other skilled trades</v>
      </c>
      <c r="X24" s="69">
        <v>1.288091488072838</v>
      </c>
      <c r="Y24" s="69">
        <v>1.3189631616064101</v>
      </c>
      <c r="Z24" s="69">
        <v>1.2292787224716164</v>
      </c>
      <c r="AA24" s="69">
        <v>1.5831345003191002</v>
      </c>
      <c r="AB24" s="69">
        <v>2.1321606332266776</v>
      </c>
      <c r="AC24" s="69"/>
      <c r="AD24" s="69">
        <f t="shared" si="32"/>
        <v>0.90288191075506119</v>
      </c>
      <c r="AE24" s="69">
        <f>'RD T1'!E110</f>
        <v>0.96212074598512909</v>
      </c>
      <c r="AF24" s="69">
        <f t="shared" si="33"/>
        <v>1.8650026567401903</v>
      </c>
      <c r="AH24" t="str">
        <f t="shared" si="34"/>
        <v>54 Textiles, printing and other skilled trades</v>
      </c>
      <c r="AI24" s="69">
        <v>0.45952484268436955</v>
      </c>
      <c r="AJ24" s="69">
        <v>0.45367863797174734</v>
      </c>
      <c r="AK24" s="69">
        <v>0.43443810147964401</v>
      </c>
      <c r="AL24" s="69">
        <v>0.49301521309400825</v>
      </c>
      <c r="AM24" s="69">
        <v>0.65169796604063002</v>
      </c>
      <c r="AN24" s="69"/>
      <c r="AO24" s="69">
        <f t="shared" si="35"/>
        <v>0.217259864560986</v>
      </c>
      <c r="AP24" s="69">
        <f>'RD T1'!E139</f>
        <v>0.29578675501048857</v>
      </c>
      <c r="AQ24" s="69">
        <f t="shared" si="36"/>
        <v>0.51304661957147457</v>
      </c>
      <c r="AS24" t="str">
        <f t="shared" si="37"/>
        <v>54 Textiles, printing and other skilled trades</v>
      </c>
      <c r="AT24" s="69">
        <v>0.56818434382065686</v>
      </c>
      <c r="AU24" s="69">
        <v>0.56415675249191222</v>
      </c>
      <c r="AV24" s="69">
        <v>0.53858468188317721</v>
      </c>
      <c r="AW24" s="69">
        <v>0.63891638153078312</v>
      </c>
      <c r="AX24" s="69">
        <v>0.8130240382789975</v>
      </c>
      <c r="AY24" s="69"/>
      <c r="AZ24" s="69">
        <f t="shared" si="38"/>
        <v>0.27443935639582029</v>
      </c>
      <c r="BA24" s="69">
        <f>'RD T1'!E168</f>
        <v>0.36996834552026009</v>
      </c>
      <c r="BB24" s="69">
        <f t="shared" si="39"/>
        <v>0.64440770191608032</v>
      </c>
      <c r="BD24" t="str">
        <f t="shared" si="40"/>
        <v>54 Textiles, printing and other skilled trades</v>
      </c>
      <c r="BE24" s="69">
        <v>3.6208815660918634</v>
      </c>
      <c r="BF24" s="69">
        <v>3.2516543382772638</v>
      </c>
      <c r="BG24" s="69">
        <v>3.1298528113382709</v>
      </c>
      <c r="BH24" s="69">
        <v>3.5870160749037727</v>
      </c>
      <c r="BI24" s="69">
        <v>4.0531677006322928</v>
      </c>
      <c r="BJ24" s="69"/>
      <c r="BK24" s="69">
        <f t="shared" si="41"/>
        <v>0.92331488929402195</v>
      </c>
      <c r="BL24" s="69">
        <f>'RD T1'!E197</f>
        <v>1.5298019628898178</v>
      </c>
      <c r="BM24" s="69">
        <f t="shared" si="42"/>
        <v>2.4531168521838396</v>
      </c>
      <c r="BO24" t="str">
        <f t="shared" si="43"/>
        <v>54 Textiles, printing and other skilled trades</v>
      </c>
      <c r="BP24" s="69">
        <v>3.5706247375968396</v>
      </c>
      <c r="BQ24" s="69">
        <v>3.0174708518220585</v>
      </c>
      <c r="BR24" s="69">
        <v>2.7542750348960423</v>
      </c>
      <c r="BS24" s="69">
        <v>2.6744751765640737</v>
      </c>
      <c r="BT24" s="69">
        <v>2.4117068113330835</v>
      </c>
      <c r="BU24" s="69"/>
      <c r="BV24" s="69">
        <f t="shared" si="44"/>
        <v>-0.3425682235629588</v>
      </c>
      <c r="BW24" s="69">
        <f>'RD T1'!E226</f>
        <v>1.0184336378679557</v>
      </c>
      <c r="BX24" s="69">
        <f t="shared" si="45"/>
        <v>0.67586541430499691</v>
      </c>
      <c r="BZ24" t="str">
        <f t="shared" si="46"/>
        <v>54 Textiles, printing and other skilled trades</v>
      </c>
      <c r="CA24" s="69">
        <v>3.1816395209181336</v>
      </c>
      <c r="CB24" s="69">
        <v>2.6425122533490826</v>
      </c>
      <c r="CC24" s="69">
        <v>2.2744318080881722</v>
      </c>
      <c r="CD24" s="69">
        <v>2.593502240463903</v>
      </c>
      <c r="CE24" s="69">
        <v>2.1797753632449268</v>
      </c>
      <c r="CF24" s="69"/>
      <c r="CG24" s="69">
        <f t="shared" si="47"/>
        <v>-9.4656444843245424E-2</v>
      </c>
      <c r="CH24" s="69">
        <f>'RD T1'!E255</f>
        <v>0.90556107927002638</v>
      </c>
      <c r="CI24" s="69">
        <f t="shared" si="48"/>
        <v>0.81090463442678096</v>
      </c>
      <c r="CK24" t="str">
        <f t="shared" si="49"/>
        <v>54 Textiles, printing and other skilled trades</v>
      </c>
      <c r="CL24" s="69">
        <v>1.0407676526144578</v>
      </c>
      <c r="CM24" s="69">
        <v>0.97155762965042758</v>
      </c>
      <c r="CN24" s="69">
        <v>0.84215939991324551</v>
      </c>
      <c r="CO24" s="69">
        <v>0.68622486997289001</v>
      </c>
      <c r="CP24" s="69">
        <v>0.4861870216091404</v>
      </c>
      <c r="CQ24" s="69"/>
      <c r="CR24" s="69">
        <f t="shared" si="50"/>
        <v>-0.35597237830410511</v>
      </c>
      <c r="CS24" s="69">
        <f>'RD T1'!E284</f>
        <v>0.17268285267173142</v>
      </c>
      <c r="CT24" s="69">
        <f t="shared" si="51"/>
        <v>-0.18328952563237369</v>
      </c>
    </row>
    <row r="25" spans="1:98" x14ac:dyDescent="0.2">
      <c r="A25" s="10" t="str">
        <f>name!D21</f>
        <v>61 Caring personal service occupations</v>
      </c>
      <c r="B25" s="69">
        <v>3.879565087251622E-2</v>
      </c>
      <c r="C25" s="69">
        <v>5.0091653012097476E-2</v>
      </c>
      <c r="D25" s="69">
        <v>4.9874976763807366E-2</v>
      </c>
      <c r="E25" s="69">
        <v>6.668840902607541E-2</v>
      </c>
      <c r="F25" s="69">
        <v>9.2088986094045103E-2</v>
      </c>
      <c r="G25" s="11"/>
      <c r="H25" s="69">
        <f t="shared" si="26"/>
        <v>4.2214009330237737E-2</v>
      </c>
      <c r="I25" s="69">
        <f>'RD T1'!E53</f>
        <v>4.0428809507447254E-2</v>
      </c>
      <c r="J25" s="69">
        <f t="shared" si="27"/>
        <v>8.2642818837684984E-2</v>
      </c>
      <c r="L25" t="str">
        <f t="shared" si="28"/>
        <v>61 Caring personal service occupations</v>
      </c>
      <c r="M25" s="69">
        <v>1.7368642552052027</v>
      </c>
      <c r="N25" s="69">
        <v>2.4926362347714313</v>
      </c>
      <c r="O25" s="69">
        <v>2.5076729126645647</v>
      </c>
      <c r="P25" s="69">
        <v>3.31062913636524</v>
      </c>
      <c r="Q25" s="69">
        <v>4.4229486310747985</v>
      </c>
      <c r="R25" s="11"/>
      <c r="S25" s="69">
        <f t="shared" si="29"/>
        <v>1.9152757184102338</v>
      </c>
      <c r="T25" s="69">
        <f>'RD T1'!E82</f>
        <v>2.1294967343343818</v>
      </c>
      <c r="U25" s="69">
        <f t="shared" si="30"/>
        <v>4.0447724527446152</v>
      </c>
      <c r="W25" t="str">
        <f t="shared" si="31"/>
        <v>61 Caring personal service occupations</v>
      </c>
      <c r="X25" s="69">
        <v>5.6065812543670877</v>
      </c>
      <c r="Y25" s="69">
        <v>7.1388231206395227</v>
      </c>
      <c r="Z25" s="69">
        <v>6.6620682353425336</v>
      </c>
      <c r="AA25" s="69">
        <v>7.7525983979892112</v>
      </c>
      <c r="AB25" s="69">
        <v>9.1404642602402451</v>
      </c>
      <c r="AC25" s="69"/>
      <c r="AD25" s="69">
        <f t="shared" si="32"/>
        <v>2.4783960248977115</v>
      </c>
      <c r="AE25" s="69">
        <f>'RD T1'!E111</f>
        <v>5.1581888016160722</v>
      </c>
      <c r="AF25" s="69">
        <f t="shared" si="33"/>
        <v>7.6365848265137837</v>
      </c>
      <c r="AH25" t="str">
        <f t="shared" si="34"/>
        <v>61 Caring personal service occupations</v>
      </c>
      <c r="AI25" s="69">
        <v>4.9514587980752722</v>
      </c>
      <c r="AJ25" s="69">
        <v>5.5346098116100029</v>
      </c>
      <c r="AK25" s="69">
        <v>5.2580296695157465</v>
      </c>
      <c r="AL25" s="69">
        <v>5.2853581726769185</v>
      </c>
      <c r="AM25" s="69">
        <v>5.5072728767370407</v>
      </c>
      <c r="AN25" s="69"/>
      <c r="AO25" s="69">
        <f t="shared" si="35"/>
        <v>0.24924320722129423</v>
      </c>
      <c r="AP25" s="69">
        <f>'RD T1'!E140</f>
        <v>3.0777143184901359</v>
      </c>
      <c r="AQ25" s="69">
        <f t="shared" si="36"/>
        <v>3.3269575257114301</v>
      </c>
      <c r="AS25" t="str">
        <f t="shared" si="37"/>
        <v>61 Caring personal service occupations</v>
      </c>
      <c r="AT25" s="69">
        <v>2.6926112230775292</v>
      </c>
      <c r="AU25" s="69">
        <v>3.2661293916964311</v>
      </c>
      <c r="AV25" s="69">
        <v>3.1303241310128351</v>
      </c>
      <c r="AW25" s="69">
        <v>3.2158728721683509</v>
      </c>
      <c r="AX25" s="69">
        <v>3.4167028539594173</v>
      </c>
      <c r="AY25" s="69"/>
      <c r="AZ25" s="69">
        <f t="shared" si="38"/>
        <v>0.28637872294658218</v>
      </c>
      <c r="BA25" s="69">
        <f>'RD T1'!E169</f>
        <v>1.9166874300437473</v>
      </c>
      <c r="BB25" s="69">
        <f t="shared" si="39"/>
        <v>2.2030661529903295</v>
      </c>
      <c r="BD25" t="str">
        <f t="shared" si="40"/>
        <v>61 Caring personal service occupations</v>
      </c>
      <c r="BE25" s="69">
        <v>15.420547544735175</v>
      </c>
      <c r="BF25" s="69">
        <v>17.462699099332539</v>
      </c>
      <c r="BG25" s="69">
        <v>17.378741461186557</v>
      </c>
      <c r="BH25" s="69">
        <v>17.909685884997973</v>
      </c>
      <c r="BI25" s="69">
        <v>20.110943414638708</v>
      </c>
      <c r="BJ25" s="69"/>
      <c r="BK25" s="69">
        <f t="shared" si="41"/>
        <v>2.7322019534521509</v>
      </c>
      <c r="BL25" s="69">
        <f>'RD T1'!E198</f>
        <v>10.507730363152763</v>
      </c>
      <c r="BM25" s="69">
        <f t="shared" si="42"/>
        <v>13.239932316604914</v>
      </c>
      <c r="BO25" t="str">
        <f t="shared" si="43"/>
        <v>61 Caring personal service occupations</v>
      </c>
      <c r="BP25" s="69">
        <v>11.922781629333191</v>
      </c>
      <c r="BQ25" s="69">
        <v>12.005189562265445</v>
      </c>
      <c r="BR25" s="69">
        <v>10.916237015156462</v>
      </c>
      <c r="BS25" s="69">
        <v>10.616622942922955</v>
      </c>
      <c r="BT25" s="69">
        <v>8.7340196120151035</v>
      </c>
      <c r="BU25" s="69"/>
      <c r="BV25" s="69">
        <f t="shared" si="44"/>
        <v>-2.1822174031413581</v>
      </c>
      <c r="BW25" s="69">
        <f>'RD T1'!E227</f>
        <v>4.6647726101489146</v>
      </c>
      <c r="BX25" s="69">
        <f t="shared" si="45"/>
        <v>2.4825552070075565</v>
      </c>
      <c r="BZ25" t="str">
        <f t="shared" si="46"/>
        <v>61 Caring personal service occupations</v>
      </c>
      <c r="CA25" s="69">
        <v>3.7127610840113845</v>
      </c>
      <c r="CB25" s="69">
        <v>2.2965080322794917</v>
      </c>
      <c r="CC25" s="69">
        <v>1.8809780442210675</v>
      </c>
      <c r="CD25" s="69">
        <v>1.5603539944759865</v>
      </c>
      <c r="CE25" s="69">
        <v>1.2743031082997178</v>
      </c>
      <c r="CF25" s="69"/>
      <c r="CG25" s="69">
        <f t="shared" si="47"/>
        <v>-0.60667493592134969</v>
      </c>
      <c r="CH25" s="69">
        <f>'RD T1'!E256</f>
        <v>0.48827541544591824</v>
      </c>
      <c r="CI25" s="69">
        <f t="shared" si="48"/>
        <v>-0.11839952047543145</v>
      </c>
      <c r="CK25" t="str">
        <f t="shared" si="49"/>
        <v>61 Caring personal service occupations</v>
      </c>
      <c r="CL25" s="69">
        <v>0.49672104859701716</v>
      </c>
      <c r="CM25" s="69">
        <v>0.42281056397913408</v>
      </c>
      <c r="CN25" s="69">
        <v>0.41482219712563206</v>
      </c>
      <c r="CO25" s="69">
        <v>0.50324628334854271</v>
      </c>
      <c r="CP25" s="69">
        <v>0.61743377071924888</v>
      </c>
      <c r="CQ25" s="69"/>
      <c r="CR25" s="69">
        <f t="shared" si="50"/>
        <v>0.20261157359361681</v>
      </c>
      <c r="CS25" s="69">
        <f>'RD T1'!E285</f>
        <v>0.13812818854761583</v>
      </c>
      <c r="CT25" s="69">
        <f t="shared" si="51"/>
        <v>0.34073976214123264</v>
      </c>
    </row>
    <row r="26" spans="1:98" x14ac:dyDescent="0.2">
      <c r="A26" s="10" t="str">
        <f>name!D22</f>
        <v>62 Leisure, travel and related personal service occupations</v>
      </c>
      <c r="B26" s="69">
        <v>1.8082529954497373E-2</v>
      </c>
      <c r="C26" s="69">
        <v>2.4911446982148863E-2</v>
      </c>
      <c r="D26" s="69">
        <v>2.784594851803867E-2</v>
      </c>
      <c r="E26" s="69">
        <v>3.1790552040146101E-2</v>
      </c>
      <c r="F26" s="69">
        <v>4.3099057922553301E-2</v>
      </c>
      <c r="G26" s="11"/>
      <c r="H26" s="69">
        <f t="shared" si="26"/>
        <v>1.5253109404514631E-2</v>
      </c>
      <c r="I26" s="69">
        <f>'RD T1'!E54</f>
        <v>1.9376082418622265E-2</v>
      </c>
      <c r="J26" s="69">
        <f t="shared" si="27"/>
        <v>3.4629191823136896E-2</v>
      </c>
      <c r="L26" t="str">
        <f t="shared" si="28"/>
        <v>62 Leisure, travel and related personal service occupations</v>
      </c>
      <c r="M26" s="69">
        <v>0.36177417160186692</v>
      </c>
      <c r="N26" s="69">
        <v>0.4681162519000121</v>
      </c>
      <c r="O26" s="69">
        <v>0.44788113204108404</v>
      </c>
      <c r="P26" s="69">
        <v>0.49607766051770208</v>
      </c>
      <c r="Q26" s="69">
        <v>0.63286024467195301</v>
      </c>
      <c r="R26" s="11"/>
      <c r="S26" s="69">
        <f t="shared" si="29"/>
        <v>0.18497911263086897</v>
      </c>
      <c r="T26" s="69">
        <f>'RD T1'!E83</f>
        <v>0.29971305766806511</v>
      </c>
      <c r="U26" s="69">
        <f t="shared" si="30"/>
        <v>0.48469217029893408</v>
      </c>
      <c r="W26" t="str">
        <f t="shared" si="31"/>
        <v>62 Leisure, travel and related personal service occupations</v>
      </c>
      <c r="X26" s="69">
        <v>1.6900978657558023</v>
      </c>
      <c r="Y26" s="69">
        <v>2.1275467900682341</v>
      </c>
      <c r="Z26" s="69">
        <v>1.929645197105049</v>
      </c>
      <c r="AA26" s="69">
        <v>2.2281333266066699</v>
      </c>
      <c r="AB26" s="69">
        <v>2.9642392483528535</v>
      </c>
      <c r="AC26" s="69"/>
      <c r="AD26" s="69">
        <f t="shared" si="32"/>
        <v>1.0345940512478045</v>
      </c>
      <c r="AE26" s="69">
        <f>'RD T1'!E112</f>
        <v>1.4781461521420471</v>
      </c>
      <c r="AF26" s="69">
        <f t="shared" si="33"/>
        <v>2.5127402033898516</v>
      </c>
      <c r="AH26" t="str">
        <f t="shared" si="34"/>
        <v>62 Leisure, travel and related personal service occupations</v>
      </c>
      <c r="AI26" s="69">
        <v>1.0145480293168108</v>
      </c>
      <c r="AJ26" s="69">
        <v>1.2668873111863534</v>
      </c>
      <c r="AK26" s="69">
        <v>1.1694379817876288</v>
      </c>
      <c r="AL26" s="69">
        <v>1.2160825624595626</v>
      </c>
      <c r="AM26" s="69">
        <v>1.5765566271317646</v>
      </c>
      <c r="AN26" s="69"/>
      <c r="AO26" s="69">
        <f t="shared" si="35"/>
        <v>0.40711864534413578</v>
      </c>
      <c r="AP26" s="69">
        <f>'RD T1'!E141</f>
        <v>0.80851800884675262</v>
      </c>
      <c r="AQ26" s="69">
        <f t="shared" si="36"/>
        <v>1.2156366541908885</v>
      </c>
      <c r="AS26" t="str">
        <f t="shared" si="37"/>
        <v>62 Leisure, travel and related personal service occupations</v>
      </c>
      <c r="AT26" s="69">
        <v>1.2124024765566539</v>
      </c>
      <c r="AU26" s="69">
        <v>1.5588422739342396</v>
      </c>
      <c r="AV26" s="69">
        <v>1.5454028510934577</v>
      </c>
      <c r="AW26" s="69">
        <v>1.6583711347492402</v>
      </c>
      <c r="AX26" s="69">
        <v>2.3003218653547104</v>
      </c>
      <c r="AY26" s="69"/>
      <c r="AZ26" s="69">
        <f t="shared" si="38"/>
        <v>0.75491901426125274</v>
      </c>
      <c r="BA26" s="69">
        <f>'RD T1'!E170</f>
        <v>1.1569345020344648</v>
      </c>
      <c r="BB26" s="69">
        <f t="shared" si="39"/>
        <v>1.9118535162957175</v>
      </c>
      <c r="BD26" t="str">
        <f t="shared" si="40"/>
        <v>62 Leisure, travel and related personal service occupations</v>
      </c>
      <c r="BE26" s="69">
        <v>4.5405947852047204</v>
      </c>
      <c r="BF26" s="69">
        <v>4.4274311534477473</v>
      </c>
      <c r="BG26" s="69">
        <v>4.3484989629561959</v>
      </c>
      <c r="BH26" s="69">
        <v>3.8801088697824309</v>
      </c>
      <c r="BI26" s="69">
        <v>3.4378994091795234</v>
      </c>
      <c r="BJ26" s="69"/>
      <c r="BK26" s="69">
        <f t="shared" si="41"/>
        <v>-0.91059955377667245</v>
      </c>
      <c r="BL26" s="69">
        <f>'RD T1'!E199</f>
        <v>1.7514602716793628</v>
      </c>
      <c r="BM26" s="69">
        <f t="shared" si="42"/>
        <v>0.84086071790269035</v>
      </c>
      <c r="BO26" t="str">
        <f t="shared" si="43"/>
        <v>62 Leisure, travel and related personal service occupations</v>
      </c>
      <c r="BP26" s="69">
        <v>4.343670489052406</v>
      </c>
      <c r="BQ26" s="69">
        <v>4.1180188627342531</v>
      </c>
      <c r="BR26" s="69">
        <v>3.753790975319188</v>
      </c>
      <c r="BS26" s="69">
        <v>3.1817098275555726</v>
      </c>
      <c r="BT26" s="69">
        <v>2.5196135088213971</v>
      </c>
      <c r="BU26" s="69"/>
      <c r="BV26" s="69">
        <f t="shared" si="44"/>
        <v>-1.2341774664977909</v>
      </c>
      <c r="BW26" s="69">
        <f>'RD T1'!E228</f>
        <v>1.3526024514570443</v>
      </c>
      <c r="BX26" s="69">
        <f t="shared" si="45"/>
        <v>0.11842498495925335</v>
      </c>
      <c r="BZ26" t="str">
        <f t="shared" si="46"/>
        <v>62 Leisure, travel and related personal service occupations</v>
      </c>
      <c r="CA26" s="69">
        <v>2.6505018237004836</v>
      </c>
      <c r="CB26" s="69">
        <v>2.7807685736675851</v>
      </c>
      <c r="CC26" s="69">
        <v>2.2908910550012616</v>
      </c>
      <c r="CD26" s="69">
        <v>2.1182966603850248</v>
      </c>
      <c r="CE26" s="69">
        <v>1.5319897157611464</v>
      </c>
      <c r="CF26" s="69"/>
      <c r="CG26" s="69">
        <f t="shared" si="47"/>
        <v>-0.75890133924011516</v>
      </c>
      <c r="CH26" s="69">
        <f>'RD T1'!E257</f>
        <v>0.80880124263921316</v>
      </c>
      <c r="CI26" s="69">
        <f t="shared" si="48"/>
        <v>4.9899903399098E-2</v>
      </c>
      <c r="CK26" t="str">
        <f t="shared" si="49"/>
        <v>62 Leisure, travel and related personal service occupations</v>
      </c>
      <c r="CL26" s="69">
        <v>0.77577429890896665</v>
      </c>
      <c r="CM26" s="69">
        <v>0.80415594105893651</v>
      </c>
      <c r="CN26" s="69">
        <v>0.68013600409267205</v>
      </c>
      <c r="CO26" s="69">
        <v>0.49069904923501839</v>
      </c>
      <c r="CP26" s="69">
        <v>0.39917883877674482</v>
      </c>
      <c r="CQ26" s="69"/>
      <c r="CR26" s="69">
        <f t="shared" si="50"/>
        <v>-0.28095716531592724</v>
      </c>
      <c r="CS26" s="69">
        <f>'RD T1'!E286</f>
        <v>0.13881890515758549</v>
      </c>
      <c r="CT26" s="69">
        <f t="shared" si="51"/>
        <v>-0.14213826015834174</v>
      </c>
    </row>
    <row r="27" spans="1:98" x14ac:dyDescent="0.2">
      <c r="A27" s="10" t="str">
        <f>name!D23</f>
        <v>63 Community and civil enforcement occupations</v>
      </c>
      <c r="B27" s="69">
        <v>1.510088173354411E-3</v>
      </c>
      <c r="C27" s="69">
        <v>1.4669325535314856E-3</v>
      </c>
      <c r="D27" s="69">
        <v>1.7408625874229455E-3</v>
      </c>
      <c r="E27" s="69">
        <v>1.6904051115100706E-3</v>
      </c>
      <c r="F27" s="69">
        <v>2.3757508612176118E-3</v>
      </c>
      <c r="G27" s="11"/>
      <c r="H27" s="69">
        <f t="shared" si="26"/>
        <v>6.3488827379466631E-4</v>
      </c>
      <c r="I27" s="69">
        <f>'RD T1'!E55</f>
        <v>1.0543514102394384E-3</v>
      </c>
      <c r="J27" s="69">
        <f t="shared" si="27"/>
        <v>1.6892396840341047E-3</v>
      </c>
      <c r="L27" t="str">
        <f t="shared" si="28"/>
        <v>63 Community and civil enforcement occupations</v>
      </c>
      <c r="M27" s="69">
        <v>2.6744789423921285E-2</v>
      </c>
      <c r="N27" s="69">
        <v>2.5241532096506994E-2</v>
      </c>
      <c r="O27" s="69">
        <v>3.6313840911494741E-2</v>
      </c>
      <c r="P27" s="69">
        <v>2.8665412829235667E-2</v>
      </c>
      <c r="Q27" s="69">
        <v>4.0967785455586492E-2</v>
      </c>
      <c r="R27" s="11"/>
      <c r="S27" s="69">
        <f t="shared" si="29"/>
        <v>4.653944544091751E-3</v>
      </c>
      <c r="T27" s="69">
        <f>'RD T1'!E84</f>
        <v>1.7972544767111878E-2</v>
      </c>
      <c r="U27" s="69">
        <f t="shared" si="30"/>
        <v>2.2626489311203628E-2</v>
      </c>
      <c r="W27" t="str">
        <f t="shared" si="31"/>
        <v>63 Community and civil enforcement occupations</v>
      </c>
      <c r="X27" s="69">
        <v>0.11863697518941975</v>
      </c>
      <c r="Y27" s="69">
        <v>0.11907142064797581</v>
      </c>
      <c r="Z27" s="69">
        <v>0.12772520822848682</v>
      </c>
      <c r="AA27" s="69">
        <v>0.12669207714682967</v>
      </c>
      <c r="AB27" s="69">
        <v>0.15449115858324156</v>
      </c>
      <c r="AC27" s="69"/>
      <c r="AD27" s="69">
        <f t="shared" si="32"/>
        <v>2.6765950354754736E-2</v>
      </c>
      <c r="AE27" s="69">
        <f>'RD T1'!E113</f>
        <v>8.4975513444443304E-2</v>
      </c>
      <c r="AF27" s="69">
        <f t="shared" si="33"/>
        <v>0.11174146379919804</v>
      </c>
      <c r="AH27" t="str">
        <f t="shared" si="34"/>
        <v>63 Community and civil enforcement occupations</v>
      </c>
      <c r="AI27" s="69">
        <v>3.2699845056172488E-2</v>
      </c>
      <c r="AJ27" s="69">
        <v>3.0090645560211401E-2</v>
      </c>
      <c r="AK27" s="69">
        <v>3.8709613649827369E-2</v>
      </c>
      <c r="AL27" s="69">
        <v>2.8070286429182092E-2</v>
      </c>
      <c r="AM27" s="69">
        <v>3.3591602644740239E-2</v>
      </c>
      <c r="AN27" s="69"/>
      <c r="AO27" s="69">
        <f t="shared" si="35"/>
        <v>-5.1180110050871308E-3</v>
      </c>
      <c r="AP27" s="69">
        <f>'RD T1'!E142</f>
        <v>1.8120338666679111E-2</v>
      </c>
      <c r="AQ27" s="69">
        <f t="shared" si="36"/>
        <v>1.300232766159198E-2</v>
      </c>
      <c r="AS27" t="str">
        <f t="shared" si="37"/>
        <v>63 Community and civil enforcement occupations</v>
      </c>
      <c r="AT27" s="69">
        <v>3.292580784845775E-2</v>
      </c>
      <c r="AU27" s="69">
        <v>2.7627852070045124E-2</v>
      </c>
      <c r="AV27" s="69">
        <v>3.4326924233414595E-2</v>
      </c>
      <c r="AW27" s="69">
        <v>2.3488748624398106E-2</v>
      </c>
      <c r="AX27" s="69">
        <v>2.5415403879636658E-2</v>
      </c>
      <c r="AY27" s="69"/>
      <c r="AZ27" s="69">
        <f t="shared" si="38"/>
        <v>-8.9115203537779367E-3</v>
      </c>
      <c r="BA27" s="69">
        <f>'RD T1'!E171</f>
        <v>1.4854383788264293E-2</v>
      </c>
      <c r="BB27" s="69">
        <f t="shared" si="39"/>
        <v>5.9428634344863562E-3</v>
      </c>
      <c r="BD27" t="str">
        <f t="shared" si="40"/>
        <v>63 Community and civil enforcement occupations</v>
      </c>
      <c r="BE27" s="69">
        <v>0.1261819523878672</v>
      </c>
      <c r="BF27" s="69">
        <v>7.8549049818717728E-2</v>
      </c>
      <c r="BG27" s="69">
        <v>0.11611612929924185</v>
      </c>
      <c r="BH27" s="69">
        <v>7.1658653050611087E-2</v>
      </c>
      <c r="BI27" s="69">
        <v>7.9461502569210002E-2</v>
      </c>
      <c r="BJ27" s="69"/>
      <c r="BK27" s="69">
        <f t="shared" si="41"/>
        <v>-3.665462673003185E-2</v>
      </c>
      <c r="BL27" s="69">
        <f>'RD T1'!E200</f>
        <v>3.0181524568072646E-2</v>
      </c>
      <c r="BM27" s="69">
        <f t="shared" si="42"/>
        <v>-6.4731021619592044E-3</v>
      </c>
      <c r="BO27" t="str">
        <f t="shared" si="43"/>
        <v>63 Community and civil enforcement occupations</v>
      </c>
      <c r="BP27" s="69">
        <v>0.16017316085295985</v>
      </c>
      <c r="BQ27" s="69">
        <v>0.13219783127547741</v>
      </c>
      <c r="BR27" s="69">
        <v>0.15619952846003018</v>
      </c>
      <c r="BS27" s="69">
        <v>0.10799564561676232</v>
      </c>
      <c r="BT27" s="69">
        <v>0.10608724131745306</v>
      </c>
      <c r="BU27" s="69"/>
      <c r="BV27" s="69">
        <f t="shared" si="44"/>
        <v>-5.0112287142577122E-2</v>
      </c>
      <c r="BW27" s="69">
        <f>'RD T1'!E229</f>
        <v>4.6379583515608828E-2</v>
      </c>
      <c r="BX27" s="69">
        <f t="shared" si="45"/>
        <v>-3.7327036269682937E-3</v>
      </c>
      <c r="BZ27" t="str">
        <f t="shared" si="46"/>
        <v>63 Community and civil enforcement occupations</v>
      </c>
      <c r="CA27" s="69">
        <v>0.13575700149839867</v>
      </c>
      <c r="CB27" s="69">
        <v>0.104802563550489</v>
      </c>
      <c r="CC27" s="69">
        <v>0.12492304023572648</v>
      </c>
      <c r="CD27" s="69">
        <v>8.9382859480452312E-2</v>
      </c>
      <c r="CE27" s="69">
        <v>7.7432221103207938E-2</v>
      </c>
      <c r="CF27" s="69"/>
      <c r="CG27" s="69">
        <f t="shared" si="47"/>
        <v>-4.7490819132518541E-2</v>
      </c>
      <c r="CH27" s="69">
        <f>'RD T1'!E258</f>
        <v>3.5489560253623598E-2</v>
      </c>
      <c r="CI27" s="69">
        <f t="shared" si="48"/>
        <v>-1.2001258878894944E-2</v>
      </c>
      <c r="CK27" t="str">
        <f t="shared" si="49"/>
        <v>63 Community and civil enforcement occupations</v>
      </c>
      <c r="CL27" s="69">
        <v>3.6555821649538522E-2</v>
      </c>
      <c r="CM27" s="69">
        <v>2.6315367661074587E-2</v>
      </c>
      <c r="CN27" s="69">
        <v>3.465397108212593E-2</v>
      </c>
      <c r="CO27" s="69">
        <v>1.5902534558640047E-2</v>
      </c>
      <c r="CP27" s="69">
        <v>1.1403840902220653E-2</v>
      </c>
      <c r="CQ27" s="69"/>
      <c r="CR27" s="69">
        <f t="shared" si="50"/>
        <v>-2.3250130179905279E-2</v>
      </c>
      <c r="CS27" s="69">
        <f>'RD T1'!E287</f>
        <v>3.8164620405715887E-3</v>
      </c>
      <c r="CT27" s="69">
        <f t="shared" si="51"/>
        <v>-1.9433668139333692E-2</v>
      </c>
    </row>
    <row r="28" spans="1:98" x14ac:dyDescent="0.2">
      <c r="A28" s="10" t="str">
        <f>name!D24</f>
        <v>71 Sales occupations</v>
      </c>
      <c r="B28" s="69">
        <v>0.11122178184816311</v>
      </c>
      <c r="C28" s="69">
        <v>0.12679271860533714</v>
      </c>
      <c r="D28" s="69">
        <v>0.11731475694492059</v>
      </c>
      <c r="E28" s="69">
        <v>0.13305119917606267</v>
      </c>
      <c r="F28" s="69">
        <v>0.170740319090188</v>
      </c>
      <c r="G28" s="11"/>
      <c r="H28" s="69">
        <f t="shared" si="26"/>
        <v>5.3425562145267405E-2</v>
      </c>
      <c r="I28" s="69">
        <f>'RD T1'!E56</f>
        <v>6.9409681218551941E-2</v>
      </c>
      <c r="J28" s="69">
        <f t="shared" si="27"/>
        <v>0.12283524336381935</v>
      </c>
      <c r="L28" t="str">
        <f t="shared" si="28"/>
        <v>71 Sales occupations</v>
      </c>
      <c r="M28" s="69">
        <v>1.318756490532359</v>
      </c>
      <c r="N28" s="69">
        <v>1.5274522648911388</v>
      </c>
      <c r="O28" s="69">
        <v>1.664588705258127</v>
      </c>
      <c r="P28" s="69">
        <v>2.0084609602247117</v>
      </c>
      <c r="Q28" s="69">
        <v>2.8577148828041321</v>
      </c>
      <c r="R28" s="11"/>
      <c r="S28" s="69">
        <f t="shared" si="29"/>
        <v>1.1931261775460051</v>
      </c>
      <c r="T28" s="69">
        <f>'RD T1'!E85</f>
        <v>1.0941022005071368</v>
      </c>
      <c r="U28" s="69">
        <f t="shared" si="30"/>
        <v>2.2872283780531419</v>
      </c>
      <c r="W28" t="str">
        <f t="shared" si="31"/>
        <v>71 Sales occupations</v>
      </c>
      <c r="X28" s="69">
        <v>5.2497914130220922</v>
      </c>
      <c r="Y28" s="69">
        <v>5.6094084475970156</v>
      </c>
      <c r="Z28" s="69">
        <v>5.6993518308150719</v>
      </c>
      <c r="AA28" s="69">
        <v>6.2944355334567712</v>
      </c>
      <c r="AB28" s="69">
        <v>7.9288807990745989</v>
      </c>
      <c r="AC28" s="69"/>
      <c r="AD28" s="69">
        <f t="shared" si="32"/>
        <v>2.229528968259527</v>
      </c>
      <c r="AE28" s="69">
        <f>'RD T1'!E114</f>
        <v>3.586521400398524</v>
      </c>
      <c r="AF28" s="69">
        <f t="shared" si="33"/>
        <v>5.8160503686580505</v>
      </c>
      <c r="AH28" t="str">
        <f t="shared" si="34"/>
        <v>71 Sales occupations</v>
      </c>
      <c r="AI28" s="69">
        <v>1.7030045217794489</v>
      </c>
      <c r="AJ28" s="69">
        <v>1.7024208451609926</v>
      </c>
      <c r="AK28" s="69">
        <v>1.7433467330025634</v>
      </c>
      <c r="AL28" s="69">
        <v>1.8227403750259397</v>
      </c>
      <c r="AM28" s="69">
        <v>2.1926445708338518</v>
      </c>
      <c r="AN28" s="69"/>
      <c r="AO28" s="69">
        <f t="shared" si="35"/>
        <v>0.4492978378312884</v>
      </c>
      <c r="AP28" s="69">
        <f>'RD T1'!E143</f>
        <v>1.0138576505381358</v>
      </c>
      <c r="AQ28" s="69">
        <f t="shared" si="36"/>
        <v>1.4631554883694242</v>
      </c>
      <c r="AS28" t="str">
        <f t="shared" si="37"/>
        <v>71 Sales occupations</v>
      </c>
      <c r="AT28" s="69">
        <v>1.4460329550741582</v>
      </c>
      <c r="AU28" s="69">
        <v>1.4173568762343107</v>
      </c>
      <c r="AV28" s="69">
        <v>1.4333896618623183</v>
      </c>
      <c r="AW28" s="69">
        <v>1.4586640852296207</v>
      </c>
      <c r="AX28" s="69">
        <v>1.7480762020800571</v>
      </c>
      <c r="AY28" s="69"/>
      <c r="AZ28" s="69">
        <f t="shared" si="38"/>
        <v>0.31468654021773879</v>
      </c>
      <c r="BA28" s="69">
        <f>'RD T1'!E172</f>
        <v>0.70476098819159694</v>
      </c>
      <c r="BB28" s="69">
        <f t="shared" si="39"/>
        <v>1.0194475284093358</v>
      </c>
      <c r="BD28" t="str">
        <f t="shared" si="40"/>
        <v>71 Sales occupations</v>
      </c>
      <c r="BE28" s="69">
        <v>10.414339664989077</v>
      </c>
      <c r="BF28" s="69">
        <v>9.5111641889301577</v>
      </c>
      <c r="BG28" s="69">
        <v>10.335138054086595</v>
      </c>
      <c r="BH28" s="69">
        <v>10.292248829887068</v>
      </c>
      <c r="BI28" s="69">
        <v>10.644548664446669</v>
      </c>
      <c r="BJ28" s="69"/>
      <c r="BK28" s="69">
        <f t="shared" si="41"/>
        <v>0.30941061036007333</v>
      </c>
      <c r="BL28" s="69">
        <f>'RD T1'!E201</f>
        <v>4.589201408651463</v>
      </c>
      <c r="BM28" s="69">
        <f t="shared" si="42"/>
        <v>4.8986120190115363</v>
      </c>
      <c r="BO28" t="str">
        <f t="shared" si="43"/>
        <v>71 Sales occupations</v>
      </c>
      <c r="BP28" s="69">
        <v>10.417998001388266</v>
      </c>
      <c r="BQ28" s="69">
        <v>9.0173917319136923</v>
      </c>
      <c r="BR28" s="69">
        <v>8.5329874961224412</v>
      </c>
      <c r="BS28" s="69">
        <v>8.1459247444689371</v>
      </c>
      <c r="BT28" s="69">
        <v>6.6696079300676319</v>
      </c>
      <c r="BU28" s="69"/>
      <c r="BV28" s="69">
        <f t="shared" si="44"/>
        <v>-1.8633795660548094</v>
      </c>
      <c r="BW28" s="69">
        <f>'RD T1'!E230</f>
        <v>3.2795422086579227</v>
      </c>
      <c r="BX28" s="69">
        <f t="shared" si="45"/>
        <v>1.4161626426031133</v>
      </c>
      <c r="BZ28" t="str">
        <f t="shared" si="46"/>
        <v>71 Sales occupations</v>
      </c>
      <c r="CA28" s="69">
        <v>7.0580484920507613</v>
      </c>
      <c r="CB28" s="69">
        <v>6.2936898000450032</v>
      </c>
      <c r="CC28" s="69">
        <v>5.4804718001188677</v>
      </c>
      <c r="CD28" s="69">
        <v>4.8238456016026845</v>
      </c>
      <c r="CE28" s="69">
        <v>2.0447782844483107</v>
      </c>
      <c r="CF28" s="69"/>
      <c r="CG28" s="69">
        <f t="shared" si="47"/>
        <v>-3.435693515670557</v>
      </c>
      <c r="CH28" s="69">
        <f>'RD T1'!E259</f>
        <v>1.3306322049035388</v>
      </c>
      <c r="CI28" s="69">
        <f t="shared" si="48"/>
        <v>-2.1050613107670184</v>
      </c>
      <c r="CK28" t="str">
        <f t="shared" si="49"/>
        <v>71 Sales occupations</v>
      </c>
      <c r="CL28" s="69">
        <v>2.3624554361545562</v>
      </c>
      <c r="CM28" s="69">
        <v>2.2182734287912855</v>
      </c>
      <c r="CN28" s="69">
        <v>1.9739633735100877</v>
      </c>
      <c r="CO28" s="69">
        <v>1.8061533381889143</v>
      </c>
      <c r="CP28" s="69">
        <v>1.5185951962924873</v>
      </c>
      <c r="CQ28" s="69"/>
      <c r="CR28" s="69">
        <f t="shared" si="50"/>
        <v>-0.45536817721760037</v>
      </c>
      <c r="CS28" s="69">
        <f>'RD T1'!E288</f>
        <v>0.41856987095033205</v>
      </c>
      <c r="CT28" s="69">
        <f t="shared" si="51"/>
        <v>-3.6798306267268321E-2</v>
      </c>
    </row>
    <row r="29" spans="1:98" x14ac:dyDescent="0.2">
      <c r="A29" s="10" t="str">
        <f>name!D25</f>
        <v>72 Customer service occupations</v>
      </c>
      <c r="B29" s="69">
        <v>3.588122062124327E-2</v>
      </c>
      <c r="C29" s="69">
        <v>4.2087259465829696E-2</v>
      </c>
      <c r="D29" s="69">
        <v>4.8398749935669422E-2</v>
      </c>
      <c r="E29" s="69">
        <v>6.6261585788467664E-2</v>
      </c>
      <c r="F29" s="69">
        <v>8.8262554294853912E-2</v>
      </c>
      <c r="G29" s="11"/>
      <c r="H29" s="69">
        <f>F29-D29</f>
        <v>3.986380435918449E-2</v>
      </c>
      <c r="I29" s="69">
        <f>'RD T1'!E57</f>
        <v>3.2685606838847553E-2</v>
      </c>
      <c r="J29" s="69">
        <f t="shared" si="27"/>
        <v>7.2549411198032043E-2</v>
      </c>
      <c r="L29" t="str">
        <f t="shared" si="28"/>
        <v>72 Customer service occupations</v>
      </c>
      <c r="M29" s="69">
        <v>0.42525450020803018</v>
      </c>
      <c r="N29" s="69">
        <v>0.54097272228844417</v>
      </c>
      <c r="O29" s="69">
        <v>0.56188664275400502</v>
      </c>
      <c r="P29" s="69">
        <v>0.72361114516148917</v>
      </c>
      <c r="Q29" s="69">
        <v>0.95921606620027922</v>
      </c>
      <c r="R29" s="11"/>
      <c r="S29" s="69">
        <f t="shared" si="29"/>
        <v>0.3973294234462742</v>
      </c>
      <c r="T29" s="69">
        <f>'RD T1'!E86</f>
        <v>0.38421005755007565</v>
      </c>
      <c r="U29" s="69">
        <f t="shared" si="30"/>
        <v>0.78153948099634984</v>
      </c>
      <c r="W29" t="str">
        <f t="shared" si="31"/>
        <v>72 Customer service occupations</v>
      </c>
      <c r="X29" s="69">
        <v>1.6767810410131221</v>
      </c>
      <c r="Y29" s="69">
        <v>1.8969331565671008</v>
      </c>
      <c r="Z29" s="69">
        <v>1.9319471930707275</v>
      </c>
      <c r="AA29" s="69">
        <v>2.2795133710345956</v>
      </c>
      <c r="AB29" s="69">
        <v>2.913849172013645</v>
      </c>
      <c r="AC29" s="69"/>
      <c r="AD29" s="69">
        <f t="shared" si="32"/>
        <v>0.98190197894291753</v>
      </c>
      <c r="AE29" s="69">
        <f>'RD T1'!E115</f>
        <v>1.240215049322998</v>
      </c>
      <c r="AF29" s="69">
        <f t="shared" si="33"/>
        <v>2.2221170282659157</v>
      </c>
      <c r="AH29" t="str">
        <f t="shared" si="34"/>
        <v>72 Customer service occupations</v>
      </c>
      <c r="AI29" s="69">
        <v>0.49952328229574838</v>
      </c>
      <c r="AJ29" s="69">
        <v>0.59680122820101422</v>
      </c>
      <c r="AK29" s="69">
        <v>0.65030800653122323</v>
      </c>
      <c r="AL29" s="69">
        <v>0.76128416746711347</v>
      </c>
      <c r="AM29" s="69">
        <v>0.92876572140130909</v>
      </c>
      <c r="AN29" s="69"/>
      <c r="AO29" s="69">
        <f t="shared" si="35"/>
        <v>0.27845771487008586</v>
      </c>
      <c r="AP29" s="69">
        <f>'RD T1'!E144</f>
        <v>0.43812049072289699</v>
      </c>
      <c r="AQ29" s="69">
        <f t="shared" si="36"/>
        <v>0.7165782055929828</v>
      </c>
      <c r="AS29" t="str">
        <f t="shared" si="37"/>
        <v>72 Customer service occupations</v>
      </c>
      <c r="AT29" s="69">
        <v>0.62207101156072286</v>
      </c>
      <c r="AU29" s="69">
        <v>0.69597345253802279</v>
      </c>
      <c r="AV29" s="69">
        <v>0.70888178511870636</v>
      </c>
      <c r="AW29" s="69">
        <v>0.79225488742747141</v>
      </c>
      <c r="AX29" s="69">
        <v>0.89449053192881911</v>
      </c>
      <c r="AY29" s="69"/>
      <c r="AZ29" s="69">
        <f t="shared" si="38"/>
        <v>0.18560874681011275</v>
      </c>
      <c r="BA29" s="69">
        <f>'RD T1'!E173</f>
        <v>0.40143083853262784</v>
      </c>
      <c r="BB29" s="69">
        <f t="shared" si="39"/>
        <v>0.58703958534274059</v>
      </c>
      <c r="BD29" t="str">
        <f t="shared" si="40"/>
        <v>72 Customer service occupations</v>
      </c>
      <c r="BE29" s="69">
        <v>2.4832807238342158</v>
      </c>
      <c r="BF29" s="69">
        <v>2.381335893974331</v>
      </c>
      <c r="BG29" s="69">
        <v>2.5408392290057913</v>
      </c>
      <c r="BH29" s="69">
        <v>2.6219084908641888</v>
      </c>
      <c r="BI29" s="69">
        <v>2.7785211494555582</v>
      </c>
      <c r="BJ29" s="69"/>
      <c r="BK29" s="69">
        <f t="shared" si="41"/>
        <v>0.23768192044976688</v>
      </c>
      <c r="BL29" s="69">
        <f>'RD T1'!E202</f>
        <v>1.1837235257240351</v>
      </c>
      <c r="BM29" s="69">
        <f t="shared" si="42"/>
        <v>1.4214054461738019</v>
      </c>
      <c r="BO29" t="str">
        <f t="shared" si="43"/>
        <v>72 Customer service occupations</v>
      </c>
      <c r="BP29" s="69">
        <v>2.6521290801943604</v>
      </c>
      <c r="BQ29" s="69">
        <v>2.5870091088573508</v>
      </c>
      <c r="BR29" s="69">
        <v>2.4975226143397951</v>
      </c>
      <c r="BS29" s="69">
        <v>2.6726514486104365</v>
      </c>
      <c r="BT29" s="69">
        <v>2.494547637727357</v>
      </c>
      <c r="BU29" s="69"/>
      <c r="BV29" s="69">
        <f t="shared" si="44"/>
        <v>-2.9749766124380628E-3</v>
      </c>
      <c r="BW29" s="69">
        <f>'RD T1'!E231</f>
        <v>1.1648268371260904</v>
      </c>
      <c r="BX29" s="69">
        <f t="shared" si="45"/>
        <v>1.1618518605136523</v>
      </c>
      <c r="BZ29" t="str">
        <f t="shared" si="46"/>
        <v>72 Customer service occupations</v>
      </c>
      <c r="CA29" s="69">
        <v>1.3352659819903605</v>
      </c>
      <c r="CB29" s="69">
        <v>1.2183252472956196</v>
      </c>
      <c r="CC29" s="69">
        <v>1.1003807554955611</v>
      </c>
      <c r="CD29" s="69">
        <v>1.122753839267328</v>
      </c>
      <c r="CE29" s="69">
        <v>1.0111982846228154</v>
      </c>
      <c r="CF29" s="69"/>
      <c r="CG29" s="69">
        <f t="shared" si="47"/>
        <v>-8.9182470872745778E-2</v>
      </c>
      <c r="CH29" s="69">
        <f>'RD T1'!E260</f>
        <v>0.355517366428382</v>
      </c>
      <c r="CI29" s="69">
        <f t="shared" si="48"/>
        <v>0.26633489555563622</v>
      </c>
      <c r="CK29" t="str">
        <f t="shared" si="49"/>
        <v>72 Customer service occupations</v>
      </c>
      <c r="CL29" s="69">
        <v>0.30284059064481844</v>
      </c>
      <c r="CM29" s="69">
        <v>0.40178023928939777</v>
      </c>
      <c r="CN29" s="69">
        <v>0.39330231913181812</v>
      </c>
      <c r="CO29" s="69">
        <v>0.55271167179678504</v>
      </c>
      <c r="CP29" s="69">
        <v>0.75611092802072766</v>
      </c>
      <c r="CQ29" s="69"/>
      <c r="CR29" s="69">
        <f t="shared" si="50"/>
        <v>0.36280860888890953</v>
      </c>
      <c r="CS29" s="69">
        <f>'RD T1'!E289</f>
        <v>0.17470615408397944</v>
      </c>
      <c r="CT29" s="69">
        <f t="shared" si="51"/>
        <v>0.53751476297288892</v>
      </c>
    </row>
    <row r="30" spans="1:98" x14ac:dyDescent="0.2">
      <c r="A30" s="10" t="str">
        <f>name!D26</f>
        <v>81 Process, plant and machine operatives</v>
      </c>
      <c r="B30" s="69">
        <v>2.2068165558104941E-2</v>
      </c>
      <c r="C30" s="69">
        <v>3.0136787017891124E-2</v>
      </c>
      <c r="D30" s="69">
        <v>2.863580927577343E-2</v>
      </c>
      <c r="E30" s="69">
        <v>3.6316392405393867E-2</v>
      </c>
      <c r="F30" s="69">
        <v>5.3163961923143016E-2</v>
      </c>
      <c r="G30" s="11"/>
      <c r="H30" s="69">
        <f t="shared" si="26"/>
        <v>2.4528152647369586E-2</v>
      </c>
      <c r="I30" s="69">
        <f>'RD T1'!E58</f>
        <v>2.0718585153050566E-2</v>
      </c>
      <c r="J30" s="69">
        <f t="shared" si="27"/>
        <v>4.5246737800420156E-2</v>
      </c>
      <c r="L30" t="str">
        <f t="shared" si="28"/>
        <v>81 Process, plant and machine operatives</v>
      </c>
      <c r="M30" s="69">
        <v>0.1215440536774165</v>
      </c>
      <c r="N30" s="69">
        <v>0.15706223255679122</v>
      </c>
      <c r="O30" s="69">
        <v>0.1571014002125441</v>
      </c>
      <c r="P30" s="69">
        <v>0.21856767794355994</v>
      </c>
      <c r="Q30" s="69">
        <v>0.33390763109995603</v>
      </c>
      <c r="R30" s="11"/>
      <c r="S30" s="69">
        <f t="shared" si="29"/>
        <v>0.17680623088741193</v>
      </c>
      <c r="T30" s="69">
        <f>'RD T1'!E87</f>
        <v>0.11577442950578147</v>
      </c>
      <c r="U30" s="69">
        <f t="shared" si="30"/>
        <v>0.29258066039319341</v>
      </c>
      <c r="W30" t="str">
        <f t="shared" si="31"/>
        <v>81 Process, plant and machine operatives</v>
      </c>
      <c r="X30" s="69">
        <v>0.37307810406547387</v>
      </c>
      <c r="Y30" s="69">
        <v>0.39285530903241561</v>
      </c>
      <c r="Z30" s="69">
        <v>0.36691051725413193</v>
      </c>
      <c r="AA30" s="69">
        <v>0.53842992498618936</v>
      </c>
      <c r="AB30" s="69">
        <v>0.81097458426533853</v>
      </c>
      <c r="AC30" s="69"/>
      <c r="AD30" s="69">
        <f t="shared" si="32"/>
        <v>0.4440640670112066</v>
      </c>
      <c r="AE30" s="69">
        <f>'RD T1'!E116</f>
        <v>0.29762584616700283</v>
      </c>
      <c r="AF30" s="69">
        <f t="shared" si="33"/>
        <v>0.74168991317820943</v>
      </c>
      <c r="AH30" t="str">
        <f t="shared" si="34"/>
        <v>81 Process, plant and machine operatives</v>
      </c>
      <c r="AI30" s="69">
        <v>0.15875006329958397</v>
      </c>
      <c r="AJ30" s="69">
        <v>0.18156674359814856</v>
      </c>
      <c r="AK30" s="69">
        <v>0.17373692300364885</v>
      </c>
      <c r="AL30" s="69">
        <v>0.24877561256268013</v>
      </c>
      <c r="AM30" s="69">
        <v>0.39171352736534415</v>
      </c>
      <c r="AN30" s="69"/>
      <c r="AO30" s="69">
        <f t="shared" si="35"/>
        <v>0.2179766043616953</v>
      </c>
      <c r="AP30" s="69">
        <f>'RD T1'!E145</f>
        <v>0.13944199433294108</v>
      </c>
      <c r="AQ30" s="69">
        <f t="shared" si="36"/>
        <v>0.35741859869463638</v>
      </c>
      <c r="AS30" t="str">
        <f t="shared" si="37"/>
        <v>81 Process, plant and machine operatives</v>
      </c>
      <c r="AT30" s="69">
        <v>0.361662312993766</v>
      </c>
      <c r="AU30" s="69">
        <v>0.41166228730570215</v>
      </c>
      <c r="AV30" s="69">
        <v>0.38257504183542285</v>
      </c>
      <c r="AW30" s="69">
        <v>0.46030659231764831</v>
      </c>
      <c r="AX30" s="69">
        <v>0.58607427240248988</v>
      </c>
      <c r="AY30" s="69"/>
      <c r="AZ30" s="69">
        <f t="shared" si="38"/>
        <v>0.20349923056706704</v>
      </c>
      <c r="BA30" s="69">
        <f>'RD T1'!E174</f>
        <v>0.23709383175046839</v>
      </c>
      <c r="BB30" s="69">
        <f t="shared" si="39"/>
        <v>0.44059306231753542</v>
      </c>
      <c r="BD30" t="str">
        <f t="shared" si="40"/>
        <v>81 Process, plant and machine operatives</v>
      </c>
      <c r="BE30" s="69">
        <v>2.1417628766449188</v>
      </c>
      <c r="BF30" s="69">
        <v>2.1821831427100284</v>
      </c>
      <c r="BG30" s="69">
        <v>2.1147314945616684</v>
      </c>
      <c r="BH30" s="69">
        <v>2.3790743281531053</v>
      </c>
      <c r="BI30" s="69">
        <v>2.6365596775762556</v>
      </c>
      <c r="BJ30" s="69"/>
      <c r="BK30" s="69">
        <f t="shared" si="41"/>
        <v>0.52182818301458722</v>
      </c>
      <c r="BL30" s="69">
        <f>'RD T1'!E203</f>
        <v>0.8913527137590973</v>
      </c>
      <c r="BM30" s="69">
        <f t="shared" si="42"/>
        <v>1.4131808967736845</v>
      </c>
      <c r="BO30" t="str">
        <f t="shared" si="43"/>
        <v>81 Process, plant and machine operatives</v>
      </c>
      <c r="BP30" s="69">
        <v>2.6096418622964177</v>
      </c>
      <c r="BQ30" s="69">
        <v>2.9839210818380115</v>
      </c>
      <c r="BR30" s="69">
        <v>2.4710286891572286</v>
      </c>
      <c r="BS30" s="69">
        <v>2.7699262361992902</v>
      </c>
      <c r="BT30" s="69">
        <v>2.5822246856607887</v>
      </c>
      <c r="BU30" s="69"/>
      <c r="BV30" s="69">
        <f t="shared" si="44"/>
        <v>0.11119599650356005</v>
      </c>
      <c r="BW30" s="69">
        <f>'RD T1'!E232</f>
        <v>1.0179343924308353</v>
      </c>
      <c r="BX30" s="69">
        <f t="shared" si="45"/>
        <v>1.1291303889343953</v>
      </c>
      <c r="BZ30" t="str">
        <f t="shared" si="46"/>
        <v>81 Process, plant and machine operatives</v>
      </c>
      <c r="CA30" s="69">
        <v>2.3597573485074657</v>
      </c>
      <c r="CB30" s="69">
        <v>2.0738560831772275</v>
      </c>
      <c r="CC30" s="69">
        <v>1.792015358384297</v>
      </c>
      <c r="CD30" s="69">
        <v>1.7420228483598059</v>
      </c>
      <c r="CE30" s="69">
        <v>0.80812947241854316</v>
      </c>
      <c r="CF30" s="69"/>
      <c r="CG30" s="69">
        <f t="shared" si="47"/>
        <v>-0.98388588596575388</v>
      </c>
      <c r="CH30" s="69">
        <f>'RD T1'!E261</f>
        <v>0.46744692473089733</v>
      </c>
      <c r="CI30" s="69">
        <f t="shared" si="48"/>
        <v>-0.51643896123485655</v>
      </c>
      <c r="CK30" t="str">
        <f t="shared" si="49"/>
        <v>81 Process, plant and machine operatives</v>
      </c>
      <c r="CL30" s="69">
        <v>0.88882805847745072</v>
      </c>
      <c r="CM30" s="69">
        <v>0.76381767019857216</v>
      </c>
      <c r="CN30" s="69">
        <v>0.61730155026461286</v>
      </c>
      <c r="CO30" s="69">
        <v>0.37508987917133668</v>
      </c>
      <c r="CP30" s="69">
        <v>0.24560908495130881</v>
      </c>
      <c r="CQ30" s="69"/>
      <c r="CR30" s="69">
        <f t="shared" si="50"/>
        <v>-0.37169246531330402</v>
      </c>
      <c r="CS30" s="69">
        <f>'RD T1'!E290</f>
        <v>8.0897456425631981E-2</v>
      </c>
      <c r="CT30" s="69">
        <f t="shared" si="51"/>
        <v>-0.29079500888767207</v>
      </c>
    </row>
    <row r="31" spans="1:98" x14ac:dyDescent="0.2">
      <c r="A31" s="10" t="str">
        <f>name!D27</f>
        <v>82 Transport and mobile machine drivers and operatives</v>
      </c>
      <c r="B31" s="69">
        <v>4.0293496774878763E-2</v>
      </c>
      <c r="C31" s="69">
        <v>5.4541749815492521E-2</v>
      </c>
      <c r="D31" s="69">
        <v>5.1032308932779782E-2</v>
      </c>
      <c r="E31" s="69">
        <v>6.4236132084586839E-2</v>
      </c>
      <c r="F31" s="69">
        <v>8.6835191622157429E-2</v>
      </c>
      <c r="G31" s="11"/>
      <c r="H31" s="69">
        <f t="shared" si="26"/>
        <v>3.5802882689377646E-2</v>
      </c>
      <c r="I31" s="69">
        <f>'RD T1'!E59</f>
        <v>4.6005893863757343E-2</v>
      </c>
      <c r="J31" s="69">
        <f t="shared" si="27"/>
        <v>8.1808776553134982E-2</v>
      </c>
      <c r="L31" t="str">
        <f t="shared" si="28"/>
        <v>82 Transport and mobile machine drivers and operatives</v>
      </c>
      <c r="M31" s="69">
        <v>0.33600983579392496</v>
      </c>
      <c r="N31" s="69">
        <v>0.4710897420505758</v>
      </c>
      <c r="O31" s="69">
        <v>0.45787037157218136</v>
      </c>
      <c r="P31" s="69">
        <v>0.52409507474978723</v>
      </c>
      <c r="Q31" s="69">
        <v>0.71845454995010516</v>
      </c>
      <c r="R31" s="11"/>
      <c r="S31" s="69">
        <f t="shared" si="29"/>
        <v>0.2605841783779238</v>
      </c>
      <c r="T31" s="69">
        <f>'RD T1'!E88</f>
        <v>0.37144087973655476</v>
      </c>
      <c r="U31" s="69">
        <f t="shared" si="30"/>
        <v>0.63202505811447862</v>
      </c>
      <c r="W31" t="str">
        <f t="shared" si="31"/>
        <v>82 Transport and mobile machine drivers and operatives</v>
      </c>
      <c r="X31" s="69">
        <v>0.93287067675512703</v>
      </c>
      <c r="Y31" s="69">
        <v>1.22402788769293</v>
      </c>
      <c r="Z31" s="69">
        <v>1.0839064989519858</v>
      </c>
      <c r="AA31" s="69">
        <v>1.1929319848360076</v>
      </c>
      <c r="AB31" s="69">
        <v>1.5930644709816684</v>
      </c>
      <c r="AC31" s="69"/>
      <c r="AD31" s="69">
        <f t="shared" si="32"/>
        <v>0.5091579720296826</v>
      </c>
      <c r="AE31" s="69">
        <f>'RD T1'!E117</f>
        <v>0.87493253130789794</v>
      </c>
      <c r="AF31" s="69">
        <f t="shared" si="33"/>
        <v>1.3840905033375805</v>
      </c>
      <c r="AH31" t="str">
        <f t="shared" si="34"/>
        <v>82 Transport and mobile machine drivers and operatives</v>
      </c>
      <c r="AI31" s="69">
        <v>0.40886283161482873</v>
      </c>
      <c r="AJ31" s="69">
        <v>0.54503338147284908</v>
      </c>
      <c r="AK31" s="69">
        <v>0.48502043725066346</v>
      </c>
      <c r="AL31" s="69">
        <v>0.54322429481754864</v>
      </c>
      <c r="AM31" s="69">
        <v>0.67158058045815572</v>
      </c>
      <c r="AN31" s="69"/>
      <c r="AO31" s="69">
        <f t="shared" si="35"/>
        <v>0.18656014320749226</v>
      </c>
      <c r="AP31" s="69">
        <f>'RD T1'!E146</f>
        <v>0.38879843693419996</v>
      </c>
      <c r="AQ31" s="69">
        <f t="shared" si="36"/>
        <v>0.57535858014169228</v>
      </c>
      <c r="AS31" t="str">
        <f t="shared" si="37"/>
        <v>82 Transport and mobile machine drivers and operatives</v>
      </c>
      <c r="AT31" s="69">
        <v>0.70259583247621493</v>
      </c>
      <c r="AU31" s="69">
        <v>0.89796675371533208</v>
      </c>
      <c r="AV31" s="69">
        <v>0.84628794116367567</v>
      </c>
      <c r="AW31" s="69">
        <v>0.88829547378969576</v>
      </c>
      <c r="AX31" s="69">
        <v>1.0341231348297193</v>
      </c>
      <c r="AY31" s="69"/>
      <c r="AZ31" s="69">
        <f t="shared" si="38"/>
        <v>0.18783519366604362</v>
      </c>
      <c r="BA31" s="69">
        <f>'RD T1'!E175</f>
        <v>0.63321020410813367</v>
      </c>
      <c r="BB31" s="69">
        <f t="shared" si="39"/>
        <v>0.82104539777417729</v>
      </c>
      <c r="BD31" t="str">
        <f t="shared" si="40"/>
        <v>82 Transport and mobile machine drivers and operatives</v>
      </c>
      <c r="BE31" s="69">
        <v>3.7608874657287386</v>
      </c>
      <c r="BF31" s="69">
        <v>4.0156826785569617</v>
      </c>
      <c r="BG31" s="69">
        <v>3.7879143980292151</v>
      </c>
      <c r="BH31" s="69">
        <v>4.0242937007343063</v>
      </c>
      <c r="BI31" s="69">
        <v>4.476823289767192</v>
      </c>
      <c r="BJ31" s="69"/>
      <c r="BK31" s="69">
        <f t="shared" si="41"/>
        <v>0.68890889173797687</v>
      </c>
      <c r="BL31" s="69">
        <f>'RD T1'!E204</f>
        <v>2.1057016771830224</v>
      </c>
      <c r="BM31" s="69">
        <f t="shared" si="42"/>
        <v>2.7946105689209992</v>
      </c>
      <c r="BO31" t="str">
        <f t="shared" si="43"/>
        <v>82 Transport and mobile machine drivers and operatives</v>
      </c>
      <c r="BP31" s="69">
        <v>5.1570882703675185</v>
      </c>
      <c r="BQ31" s="69">
        <v>6.0163418775888333</v>
      </c>
      <c r="BR31" s="69">
        <v>4.677661643091005</v>
      </c>
      <c r="BS31" s="69">
        <v>4.777073244301917</v>
      </c>
      <c r="BT31" s="69">
        <v>4.477942157024521</v>
      </c>
      <c r="BU31" s="69"/>
      <c r="BV31" s="69">
        <f t="shared" si="44"/>
        <v>-0.19971948606648393</v>
      </c>
      <c r="BW31" s="69">
        <f>'RD T1'!E233</f>
        <v>2.4933683023584248</v>
      </c>
      <c r="BX31" s="69">
        <f t="shared" si="45"/>
        <v>2.2936488162919408</v>
      </c>
      <c r="BZ31" t="str">
        <f t="shared" si="46"/>
        <v>82 Transport and mobile machine drivers and operatives</v>
      </c>
      <c r="CA31" s="69">
        <v>5.2416829458127348</v>
      </c>
      <c r="CB31" s="69">
        <v>4.7549705965819342</v>
      </c>
      <c r="CC31" s="69">
        <v>3.6762023161399342</v>
      </c>
      <c r="CD31" s="69">
        <v>3.4303967669789834</v>
      </c>
      <c r="CE31" s="69">
        <v>2.5360120377278075</v>
      </c>
      <c r="CF31" s="69"/>
      <c r="CG31" s="69">
        <f t="shared" si="47"/>
        <v>-1.1401902784121267</v>
      </c>
      <c r="CH31" s="69">
        <f>'RD T1'!E262</f>
        <v>1.4215598823714974</v>
      </c>
      <c r="CI31" s="69">
        <f t="shared" si="48"/>
        <v>0.28136960395937072</v>
      </c>
      <c r="CK31" t="str">
        <f t="shared" si="49"/>
        <v>82 Transport and mobile machine drivers and operatives</v>
      </c>
      <c r="CL31" s="69">
        <v>1.8139069103219716</v>
      </c>
      <c r="CM31" s="69">
        <v>2.1570107030765029</v>
      </c>
      <c r="CN31" s="69">
        <v>1.7262095326253561</v>
      </c>
      <c r="CO31" s="69">
        <v>1.7223179119380989</v>
      </c>
      <c r="CP31" s="69">
        <v>1.2864831861535353</v>
      </c>
      <c r="CQ31" s="69"/>
      <c r="CR31" s="69">
        <f t="shared" si="50"/>
        <v>-0.43972634647182085</v>
      </c>
      <c r="CS31" s="69">
        <f>'RD T1'!E291</f>
        <v>0.58746020333478455</v>
      </c>
      <c r="CT31" s="69">
        <f t="shared" si="51"/>
        <v>0.1477338568629637</v>
      </c>
    </row>
    <row r="32" spans="1:98" x14ac:dyDescent="0.2">
      <c r="A32" s="10" t="str">
        <f>name!D28</f>
        <v>91 Elementary trades and related occupations</v>
      </c>
      <c r="B32" s="69">
        <v>6.3007846035052426E-4</v>
      </c>
      <c r="C32" s="69">
        <v>5.0566927806575969E-4</v>
      </c>
      <c r="D32" s="69">
        <v>5.0951538993752377E-4</v>
      </c>
      <c r="E32" s="69">
        <v>2.3166124373243837E-3</v>
      </c>
      <c r="F32" s="69">
        <v>3.6011458817372475E-3</v>
      </c>
      <c r="G32" s="11"/>
      <c r="H32" s="69">
        <f t="shared" si="26"/>
        <v>3.0916304917997239E-3</v>
      </c>
      <c r="I32" s="69">
        <f>'RD T1'!E60</f>
        <v>1.8493154321641211E-3</v>
      </c>
      <c r="J32" s="69">
        <f t="shared" si="27"/>
        <v>4.9409459239638451E-3</v>
      </c>
      <c r="L32" t="str">
        <f t="shared" si="28"/>
        <v>91 Elementary trades and related occupations</v>
      </c>
      <c r="M32" s="69">
        <v>7.9090942838402706E-2</v>
      </c>
      <c r="N32" s="69">
        <v>9.857089545112771E-2</v>
      </c>
      <c r="O32" s="69">
        <v>9.2388078630277176E-2</v>
      </c>
      <c r="P32" s="69">
        <v>0.19083047325738497</v>
      </c>
      <c r="Q32" s="69">
        <v>0.31483848015957971</v>
      </c>
      <c r="R32" s="11"/>
      <c r="S32" s="69">
        <f t="shared" si="29"/>
        <v>0.22245040152930254</v>
      </c>
      <c r="T32" s="69">
        <f>'RD T1'!E89</f>
        <v>0.12017745803048957</v>
      </c>
      <c r="U32" s="69">
        <f t="shared" si="30"/>
        <v>0.34262785955979214</v>
      </c>
      <c r="W32" t="str">
        <f t="shared" si="31"/>
        <v>91 Elementary trades and related occupations</v>
      </c>
      <c r="X32" s="69">
        <v>0.33955860692598505</v>
      </c>
      <c r="Y32" s="69">
        <v>0.3534401709711128</v>
      </c>
      <c r="Z32" s="69">
        <v>0.30547482654137353</v>
      </c>
      <c r="AA32" s="69">
        <v>0.77746131311906141</v>
      </c>
      <c r="AB32" s="69">
        <v>1.1139379279167465</v>
      </c>
      <c r="AC32" s="69"/>
      <c r="AD32" s="69">
        <f t="shared" si="32"/>
        <v>0.80846310137537292</v>
      </c>
      <c r="AE32" s="69">
        <f>'RD T1'!E118</f>
        <v>0.52377721281042278</v>
      </c>
      <c r="AF32" s="69">
        <f t="shared" si="33"/>
        <v>1.3322403141857957</v>
      </c>
      <c r="AH32" t="str">
        <f t="shared" si="34"/>
        <v>91 Elementary trades and related occupations</v>
      </c>
      <c r="AI32" s="69">
        <v>0.24559123190775431</v>
      </c>
      <c r="AJ32" s="69">
        <v>0.27155633901690196</v>
      </c>
      <c r="AK32" s="69">
        <v>0.22317754022961928</v>
      </c>
      <c r="AL32" s="69">
        <v>0.52794433636107163</v>
      </c>
      <c r="AM32" s="69">
        <v>0.77581793068553961</v>
      </c>
      <c r="AN32" s="69"/>
      <c r="AO32" s="69">
        <f t="shared" si="35"/>
        <v>0.55264039045592028</v>
      </c>
      <c r="AP32" s="69">
        <f>'RD T1'!E147</f>
        <v>0.35779110534198899</v>
      </c>
      <c r="AQ32" s="69">
        <f t="shared" si="36"/>
        <v>0.91043149579790927</v>
      </c>
      <c r="AS32" t="str">
        <f t="shared" si="37"/>
        <v>91 Elementary trades and related occupations</v>
      </c>
      <c r="AT32" s="69">
        <v>0.27054344577228973</v>
      </c>
      <c r="AU32" s="69">
        <v>0.27385743228992127</v>
      </c>
      <c r="AV32" s="69">
        <v>0.27738373032252928</v>
      </c>
      <c r="AW32" s="69">
        <v>0.63817199267384683</v>
      </c>
      <c r="AX32" s="69">
        <v>0.87939062507097632</v>
      </c>
      <c r="AY32" s="69"/>
      <c r="AZ32" s="69">
        <f t="shared" si="38"/>
        <v>0.60200689474844704</v>
      </c>
      <c r="BA32" s="69">
        <f>'RD T1'!E176</f>
        <v>0.38699444283237072</v>
      </c>
      <c r="BB32" s="69">
        <f t="shared" si="39"/>
        <v>0.98900133758081776</v>
      </c>
      <c r="BD32" t="str">
        <f t="shared" si="40"/>
        <v>91 Elementary trades and related occupations</v>
      </c>
      <c r="BE32" s="69">
        <v>1.3961280111170284</v>
      </c>
      <c r="BF32" s="69">
        <v>1.2338685594247818</v>
      </c>
      <c r="BG32" s="69">
        <v>1.2177769336887734</v>
      </c>
      <c r="BH32" s="69">
        <v>2.258770097352182</v>
      </c>
      <c r="BI32" s="69">
        <v>2.9134781773657212</v>
      </c>
      <c r="BJ32" s="69"/>
      <c r="BK32" s="69">
        <f t="shared" si="41"/>
        <v>1.6957012436769479</v>
      </c>
      <c r="BL32" s="69">
        <f>'RD T1'!E205</f>
        <v>1.0557741965985004</v>
      </c>
      <c r="BM32" s="69">
        <f t="shared" si="42"/>
        <v>2.7514754402754482</v>
      </c>
      <c r="BO32" t="str">
        <f t="shared" si="43"/>
        <v>91 Elementary trades and related occupations</v>
      </c>
      <c r="BP32" s="69">
        <v>2.096817101854362</v>
      </c>
      <c r="BQ32" s="69">
        <v>2.0396867390909312</v>
      </c>
      <c r="BR32" s="69">
        <v>1.7236019147471731</v>
      </c>
      <c r="BS32" s="69">
        <v>2.9805284454887584</v>
      </c>
      <c r="BT32" s="69">
        <v>3.1514047916275314</v>
      </c>
      <c r="BU32" s="69"/>
      <c r="BV32" s="69">
        <f t="shared" si="44"/>
        <v>1.4278028768803583</v>
      </c>
      <c r="BW32" s="69">
        <f>'RD T1'!E234</f>
        <v>1.15249001270834</v>
      </c>
      <c r="BX32" s="69">
        <f t="shared" si="45"/>
        <v>2.5802928895886983</v>
      </c>
      <c r="BZ32" t="str">
        <f t="shared" si="46"/>
        <v>91 Elementary trades and related occupations</v>
      </c>
      <c r="CA32" s="69">
        <v>2.6612423611414435</v>
      </c>
      <c r="CB32" s="69">
        <v>2.1534188489084789</v>
      </c>
      <c r="CC32" s="69">
        <v>1.8279945580200077</v>
      </c>
      <c r="CD32" s="69">
        <v>3.0385776506420754</v>
      </c>
      <c r="CE32" s="69">
        <v>2.6016845465105964</v>
      </c>
      <c r="CF32" s="69"/>
      <c r="CG32" s="69">
        <f t="shared" si="47"/>
        <v>0.77368998849058879</v>
      </c>
      <c r="CH32" s="69">
        <f>'RD T1'!E263</f>
        <v>1.0620165858694133</v>
      </c>
      <c r="CI32" s="69">
        <f t="shared" si="48"/>
        <v>1.8357065743600021</v>
      </c>
      <c r="CK32" t="str">
        <f t="shared" si="49"/>
        <v>91 Elementary trades and related occupations</v>
      </c>
      <c r="CL32" s="69">
        <v>1.0440440423355604</v>
      </c>
      <c r="CM32" s="69">
        <v>0.91696390696203833</v>
      </c>
      <c r="CN32" s="69">
        <v>0.82533028897797112</v>
      </c>
      <c r="CO32" s="69">
        <v>1.6416308132473414</v>
      </c>
      <c r="CP32" s="69">
        <v>1.8412828782111172</v>
      </c>
      <c r="CQ32" s="69"/>
      <c r="CR32" s="69">
        <f t="shared" si="50"/>
        <v>1.0159525892331462</v>
      </c>
      <c r="CS32" s="69">
        <f>'RD T1'!E292</f>
        <v>0.49413496731451645</v>
      </c>
      <c r="CT32" s="69">
        <f t="shared" si="51"/>
        <v>1.5100875565476626</v>
      </c>
    </row>
    <row r="33" spans="1:98" x14ac:dyDescent="0.2">
      <c r="A33" s="10" t="str">
        <f>name!D29</f>
        <v>92 Elementary administration and service occupations</v>
      </c>
      <c r="B33" s="69">
        <v>3.7922545366456277E-2</v>
      </c>
      <c r="C33" s="69">
        <v>4.5343218755762429E-2</v>
      </c>
      <c r="D33" s="69">
        <v>4.812688668221967E-2</v>
      </c>
      <c r="E33" s="69">
        <v>5.0051226676135874E-2</v>
      </c>
      <c r="F33" s="69">
        <v>6.2141825363705896E-2</v>
      </c>
      <c r="G33" s="11"/>
      <c r="H33" s="69">
        <f t="shared" ref="H33" si="52">F33-D33</f>
        <v>1.4014938681486226E-2</v>
      </c>
      <c r="I33" s="69">
        <f>'RD T1'!E61</f>
        <v>3.0225122086458105E-2</v>
      </c>
      <c r="J33" s="69">
        <f t="shared" ref="J33" si="53">SUM(H33:I33)</f>
        <v>4.4240060767944331E-2</v>
      </c>
      <c r="L33" t="str">
        <f t="shared" ref="L33" si="54">A33</f>
        <v>92 Elementary administration and service occupations</v>
      </c>
      <c r="M33" s="69">
        <v>1.1676746815733985</v>
      </c>
      <c r="N33" s="69">
        <v>1.5461827435734217</v>
      </c>
      <c r="O33" s="69">
        <v>1.6646069238680989</v>
      </c>
      <c r="P33" s="69">
        <v>1.9075507555785538</v>
      </c>
      <c r="Q33" s="69">
        <v>2.5754181641555847</v>
      </c>
      <c r="R33" s="11"/>
      <c r="S33" s="69">
        <f t="shared" ref="S33" si="55">Q33-O33</f>
        <v>0.91081124028748572</v>
      </c>
      <c r="T33" s="69">
        <f>'RD T1'!E90</f>
        <v>1.1934160502502769</v>
      </c>
      <c r="U33" s="69">
        <f t="shared" ref="U33" si="56">SUM(S33:T33)</f>
        <v>2.1042272905377626</v>
      </c>
      <c r="W33" t="str">
        <f t="shared" ref="W33" si="57">A33</f>
        <v>92 Elementary administration and service occupations</v>
      </c>
      <c r="X33" s="69">
        <v>4.4185618459401148</v>
      </c>
      <c r="Y33" s="69">
        <v>5.3479987137651328</v>
      </c>
      <c r="Z33" s="69">
        <v>5.1960338399244268</v>
      </c>
      <c r="AA33" s="69">
        <v>5.5027905902690311</v>
      </c>
      <c r="AB33" s="69">
        <v>6.9590331506698409</v>
      </c>
      <c r="AC33" s="69"/>
      <c r="AD33" s="69">
        <f t="shared" ref="AD33" si="58">AB33-Z33</f>
        <v>1.762999310745414</v>
      </c>
      <c r="AE33" s="69">
        <f>'RD T1'!E119</f>
        <v>3.7477648668512535</v>
      </c>
      <c r="AF33" s="69">
        <f t="shared" ref="AF33" si="59">SUM(AD33:AE33)</f>
        <v>5.510764177596668</v>
      </c>
      <c r="AH33" t="str">
        <f t="shared" ref="AH33" si="60">L33</f>
        <v>92 Elementary administration and service occupations</v>
      </c>
      <c r="AI33" s="69">
        <v>2.1834770490484785</v>
      </c>
      <c r="AJ33" s="69">
        <v>2.6882584108563612</v>
      </c>
      <c r="AK33" s="69">
        <v>2.6644939432425234</v>
      </c>
      <c r="AL33" s="69">
        <v>2.7158580954890512</v>
      </c>
      <c r="AM33" s="69">
        <v>3.410991946909824</v>
      </c>
      <c r="AN33" s="69"/>
      <c r="AO33" s="69">
        <f t="shared" ref="AO33" si="61">AM33-AK33</f>
        <v>0.74649800366730057</v>
      </c>
      <c r="AP33" s="69">
        <f>'RD T1'!E148</f>
        <v>1.7838849283365708</v>
      </c>
      <c r="AQ33" s="69">
        <f t="shared" ref="AQ33" si="62">SUM(AO33:AP33)</f>
        <v>2.5303829320038713</v>
      </c>
      <c r="AS33" t="str">
        <f t="shared" ref="AS33" si="63">W33</f>
        <v>92 Elementary administration and service occupations</v>
      </c>
      <c r="AT33" s="69">
        <v>2.0234623313943194</v>
      </c>
      <c r="AU33" s="69">
        <v>2.3278536396756766</v>
      </c>
      <c r="AV33" s="69">
        <v>2.3894345776013246</v>
      </c>
      <c r="AW33" s="69">
        <v>2.4054919731204016</v>
      </c>
      <c r="AX33" s="69">
        <v>3.0640150747296042</v>
      </c>
      <c r="AY33" s="69"/>
      <c r="AZ33" s="69">
        <f t="shared" ref="AZ33" si="64">AX33-AV33</f>
        <v>0.67458049712827961</v>
      </c>
      <c r="BA33" s="69">
        <f>'RD T1'!E177</f>
        <v>1.5717655514247537</v>
      </c>
      <c r="BB33" s="69">
        <f t="shared" ref="BB33" si="65">SUM(AZ33:BA33)</f>
        <v>2.2463460485530335</v>
      </c>
      <c r="BD33" t="str">
        <f t="shared" ref="BD33" si="66">AH33</f>
        <v>92 Elementary administration and service occupations</v>
      </c>
      <c r="BE33" s="69">
        <v>12.374416217415449</v>
      </c>
      <c r="BF33" s="69">
        <v>11.133048591007537</v>
      </c>
      <c r="BG33" s="69">
        <v>11.135848161299364</v>
      </c>
      <c r="BH33" s="69">
        <v>9.2001007269068609</v>
      </c>
      <c r="BI33" s="69">
        <v>8.468481947579269</v>
      </c>
      <c r="BJ33" s="69"/>
      <c r="BK33" s="69">
        <f t="shared" ref="BK33" si="67">BI33-BG33</f>
        <v>-2.6673662137200953</v>
      </c>
      <c r="BL33" s="69">
        <f>'RD T1'!E206</f>
        <v>4.6097348772043389</v>
      </c>
      <c r="BM33" s="69">
        <f t="shared" ref="BM33" si="68">SUM(BK33:BL33)</f>
        <v>1.9423686634842436</v>
      </c>
      <c r="BO33" t="str">
        <f t="shared" ref="BO33" si="69">AS33</f>
        <v>92 Elementary administration and service occupations</v>
      </c>
      <c r="BP33" s="69">
        <v>18.261907469948422</v>
      </c>
      <c r="BQ33" s="69">
        <v>18.108594967970756</v>
      </c>
      <c r="BR33" s="69">
        <v>15.938912811372578</v>
      </c>
      <c r="BS33" s="69">
        <v>14.710160931274164</v>
      </c>
      <c r="BT33" s="69">
        <v>12.741714213175458</v>
      </c>
      <c r="BU33" s="69"/>
      <c r="BV33" s="69">
        <f t="shared" ref="BV33" si="70">BT33-BR33</f>
        <v>-3.1971985981971205</v>
      </c>
      <c r="BW33" s="69">
        <f>'RD T1'!E235</f>
        <v>6.5196065990076981</v>
      </c>
      <c r="BX33" s="69">
        <f t="shared" ref="BX33" si="71">SUM(BV33:BW33)</f>
        <v>3.3224080008105776</v>
      </c>
      <c r="BZ33" t="str">
        <f t="shared" ref="BZ33" si="72">BD33</f>
        <v>92 Elementary administration and service occupations</v>
      </c>
      <c r="CA33" s="69">
        <v>16.737618006144881</v>
      </c>
      <c r="CB33" s="69">
        <v>15.716840769374043</v>
      </c>
      <c r="CC33" s="69">
        <v>13.129567755617455</v>
      </c>
      <c r="CD33" s="69">
        <v>11.956182138312773</v>
      </c>
      <c r="CE33" s="69">
        <v>8.2932669266153276</v>
      </c>
      <c r="CF33" s="69"/>
      <c r="CG33" s="69">
        <f t="shared" ref="CG33" si="73">CE33-CC33</f>
        <v>-4.836300829002127</v>
      </c>
      <c r="CH33" s="69">
        <f>'RD T1'!E264</f>
        <v>4.2542867011073753</v>
      </c>
      <c r="CI33" s="69">
        <f t="shared" ref="CI33" si="74">SUM(CG33:CH33)</f>
        <v>-0.58201412789475171</v>
      </c>
      <c r="CK33" t="str">
        <f t="shared" ref="CK33" si="75">BO33</f>
        <v>92 Elementary administration and service occupations</v>
      </c>
      <c r="CL33" s="69">
        <v>6.6675631863389526</v>
      </c>
      <c r="CM33" s="69">
        <v>5.901289377522045</v>
      </c>
      <c r="CN33" s="69">
        <v>4.9609014303483523</v>
      </c>
      <c r="CO33" s="69">
        <v>3.1422331054306585</v>
      </c>
      <c r="CP33" s="69">
        <v>2.2746744993207328</v>
      </c>
      <c r="CQ33" s="69"/>
      <c r="CR33" s="69">
        <f t="shared" ref="CR33" si="76">CP33-CN33</f>
        <v>-2.6862269310276194</v>
      </c>
      <c r="CS33" s="69">
        <f>'RD T1'!E293</f>
        <v>0.74195124603680718</v>
      </c>
      <c r="CT33" s="69">
        <f t="shared" ref="CT33" si="77">SUM(CR33:CS33)</f>
        <v>-1.9442756849908123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9.260548102014841</v>
      </c>
      <c r="C35" s="67">
        <f t="shared" ref="C35:F35" si="78">SUM(C8:C33)</f>
        <v>11.698067499309941</v>
      </c>
      <c r="D35" s="67">
        <f t="shared" si="78"/>
        <v>12.58983072959939</v>
      </c>
      <c r="E35" s="67">
        <f t="shared" si="78"/>
        <v>14.506727060568847</v>
      </c>
      <c r="F35" s="67">
        <f t="shared" si="78"/>
        <v>18.34793101617738</v>
      </c>
      <c r="G35" s="11"/>
      <c r="H35" s="67">
        <f>F35-D35</f>
        <v>5.7581002865779904</v>
      </c>
      <c r="I35" s="67">
        <f>SUM(I8:I33)</f>
        <v>7.5255514877677001</v>
      </c>
      <c r="J35" s="67">
        <f>SUM(H35:I35)</f>
        <v>13.283651774345691</v>
      </c>
      <c r="L35" s="24" t="str">
        <f>A35</f>
        <v>All occupations</v>
      </c>
      <c r="M35" s="67">
        <f>SUM(M8:M33)</f>
        <v>65.810449577065839</v>
      </c>
      <c r="N35" s="67">
        <f t="shared" ref="N35:Q35" si="79">SUM(N8:N33)</f>
        <v>83.747962203200331</v>
      </c>
      <c r="O35" s="67">
        <f t="shared" si="79"/>
        <v>89.814447945631045</v>
      </c>
      <c r="P35" s="67">
        <f t="shared" si="79"/>
        <v>104.11505336774945</v>
      </c>
      <c r="Q35" s="67">
        <f t="shared" si="79"/>
        <v>132.23508964537717</v>
      </c>
      <c r="R35" s="11"/>
      <c r="S35" s="67">
        <f t="shared" si="29"/>
        <v>42.420641699746128</v>
      </c>
      <c r="T35" s="67">
        <f>SUM(T8:T33)</f>
        <v>56.871374046403055</v>
      </c>
      <c r="U35" s="67">
        <f>SUM(S35:T35)</f>
        <v>99.29201574614919</v>
      </c>
      <c r="W35" s="24" t="str">
        <f>A35</f>
        <v>All occupations</v>
      </c>
      <c r="X35" s="67">
        <f>SUM(X8:X33)</f>
        <v>140.04584462322032</v>
      </c>
      <c r="Y35" s="67">
        <f t="shared" ref="Y35:AB35" si="80">SUM(Y8:Y33)</f>
        <v>157.78810138836172</v>
      </c>
      <c r="Z35" s="67">
        <f t="shared" si="80"/>
        <v>155.7380295948841</v>
      </c>
      <c r="AA35" s="67">
        <f t="shared" si="80"/>
        <v>166.51856667907322</v>
      </c>
      <c r="AB35" s="67">
        <f t="shared" si="80"/>
        <v>189.78340346405287</v>
      </c>
      <c r="AC35" s="69"/>
      <c r="AD35" s="67">
        <f t="shared" ref="AD35" si="81">AB35-Z35</f>
        <v>34.04537386916877</v>
      </c>
      <c r="AE35" s="67">
        <f>SUM(AE8:AE33)</f>
        <v>92.315686471576043</v>
      </c>
      <c r="AF35" s="67">
        <f>SUM(AD35:AE35)</f>
        <v>126.36106034074481</v>
      </c>
      <c r="AH35" s="24" t="str">
        <f>L35</f>
        <v>All occupations</v>
      </c>
      <c r="AI35" s="67">
        <f>SUM(AI8:AI33)</f>
        <v>38.130943631310231</v>
      </c>
      <c r="AJ35" s="67">
        <f t="shared" ref="AJ35:AM35" si="82">SUM(AJ8:AJ33)</f>
        <v>40.997057426057061</v>
      </c>
      <c r="AK35" s="67">
        <f t="shared" si="82"/>
        <v>40.537135517806469</v>
      </c>
      <c r="AL35" s="67">
        <f t="shared" si="82"/>
        <v>40.625190725727165</v>
      </c>
      <c r="AM35" s="67">
        <f t="shared" si="82"/>
        <v>45.048710741198143</v>
      </c>
      <c r="AN35" s="69"/>
      <c r="AO35" s="67">
        <f t="shared" ref="AO35" si="83">AM35-AK35</f>
        <v>4.5115752233916737</v>
      </c>
      <c r="AP35" s="67">
        <f>SUM(AP8:AP33)</f>
        <v>22.1960874139114</v>
      </c>
      <c r="AQ35" s="67">
        <f>SUM(AO35:AP35)</f>
        <v>26.707662637303073</v>
      </c>
      <c r="AS35" s="24" t="str">
        <f>W35</f>
        <v>All occupations</v>
      </c>
      <c r="AT35" s="67">
        <f>SUM(AT8:AT33)</f>
        <v>37.573435100916484</v>
      </c>
      <c r="AU35" s="67">
        <f t="shared" ref="AU35:AX35" si="84">SUM(AU8:AU33)</f>
        <v>41.732638100613386</v>
      </c>
      <c r="AV35" s="67">
        <f t="shared" si="84"/>
        <v>41.597170439345007</v>
      </c>
      <c r="AW35" s="67">
        <f t="shared" si="84"/>
        <v>42.87240540694502</v>
      </c>
      <c r="AX35" s="67">
        <f t="shared" si="84"/>
        <v>48.7127573690519</v>
      </c>
      <c r="AY35" s="69"/>
      <c r="AZ35" s="67">
        <f t="shared" ref="AZ35" si="85">AX35-AV35</f>
        <v>7.1155869297068932</v>
      </c>
      <c r="BA35" s="67">
        <f>SUM(BA8:BA33)</f>
        <v>23.189558937913898</v>
      </c>
      <c r="BB35" s="67">
        <f>SUM(AZ35:BA35)</f>
        <v>30.305145867620791</v>
      </c>
      <c r="BD35" s="24" t="str">
        <f>AH35</f>
        <v>All occupations</v>
      </c>
      <c r="BE35" s="67">
        <f>SUM(BE8:BE33)</f>
        <v>130.77599716290808</v>
      </c>
      <c r="BF35" s="67">
        <f t="shared" ref="BF35:BI35" si="86">SUM(BF8:BF33)</f>
        <v>127.01364455606513</v>
      </c>
      <c r="BG35" s="67">
        <f t="shared" si="86"/>
        <v>131.7300032671836</v>
      </c>
      <c r="BH35" s="67">
        <f t="shared" si="86"/>
        <v>129.23621307171729</v>
      </c>
      <c r="BI35" s="67">
        <f t="shared" si="86"/>
        <v>128.59190025524973</v>
      </c>
      <c r="BJ35" s="69"/>
      <c r="BK35" s="67">
        <f t="shared" ref="BK35" si="87">BI35-BG35</f>
        <v>-3.1381030119338789</v>
      </c>
      <c r="BL35" s="67">
        <f>SUM(BL8:BL33)</f>
        <v>59.149269752132909</v>
      </c>
      <c r="BM35" s="67">
        <f>SUM(BK35:BL35)</f>
        <v>56.01116674019903</v>
      </c>
      <c r="BO35" s="24" t="str">
        <f>AS35</f>
        <v>All occupations</v>
      </c>
      <c r="BP35" s="67">
        <f>SUM(BP8:BP33)</f>
        <v>125.16065528054556</v>
      </c>
      <c r="BQ35" s="67">
        <f t="shared" ref="BQ35:BT35" si="88">SUM(BQ8:BQ33)</f>
        <v>123.42532227547171</v>
      </c>
      <c r="BR35" s="67">
        <f t="shared" si="88"/>
        <v>112.549267065579</v>
      </c>
      <c r="BS35" s="67">
        <f t="shared" si="88"/>
        <v>110.17986421011038</v>
      </c>
      <c r="BT35" s="67">
        <f t="shared" si="88"/>
        <v>93.107488341007922</v>
      </c>
      <c r="BU35" s="69"/>
      <c r="BV35" s="67">
        <f t="shared" ref="BV35" si="89">BT35-BR35</f>
        <v>-19.44177872457108</v>
      </c>
      <c r="BW35" s="67">
        <f>SUM(BW8:BW33)</f>
        <v>45.499005744494639</v>
      </c>
      <c r="BX35" s="67">
        <f>SUM(BV35:BW35)</f>
        <v>26.057227019923559</v>
      </c>
      <c r="BZ35" s="24" t="str">
        <f>BD35</f>
        <v>All occupations</v>
      </c>
      <c r="CA35" s="67">
        <f>SUM(CA8:CA33)</f>
        <v>85.107492752129602</v>
      </c>
      <c r="CB35" s="67">
        <f t="shared" ref="CB35:CE35" si="90">SUM(CB8:CB33)</f>
        <v>77.043480511488809</v>
      </c>
      <c r="CC35" s="67">
        <f t="shared" si="90"/>
        <v>66.718621686933361</v>
      </c>
      <c r="CD35" s="67">
        <f t="shared" si="90"/>
        <v>63.154479414117404</v>
      </c>
      <c r="CE35" s="67">
        <f t="shared" si="90"/>
        <v>43.275872154672626</v>
      </c>
      <c r="CF35" s="69"/>
      <c r="CG35" s="67">
        <f t="shared" ref="CG35" si="91">CE35-CC35</f>
        <v>-23.442749532260734</v>
      </c>
      <c r="CH35" s="67">
        <f>SUM(CH8:CH33)</f>
        <v>21.764216438413492</v>
      </c>
      <c r="CI35" s="67">
        <f>SUM(CG35:CH35)</f>
        <v>-1.6785330938472427</v>
      </c>
      <c r="CK35" s="24" t="str">
        <f>BO35</f>
        <v>All occupations</v>
      </c>
      <c r="CL35" s="67">
        <f>SUM(CL8:CL33)</f>
        <v>23.840633769888957</v>
      </c>
      <c r="CM35" s="67">
        <f t="shared" ref="CM35:CP35" si="92">SUM(CM8:CM33)</f>
        <v>24.108726039432074</v>
      </c>
      <c r="CN35" s="67">
        <f t="shared" si="92"/>
        <v>21.059493753038296</v>
      </c>
      <c r="CO35" s="67">
        <f t="shared" si="92"/>
        <v>20.385500063990982</v>
      </c>
      <c r="CP35" s="67">
        <f t="shared" si="92"/>
        <v>19.65684701321215</v>
      </c>
      <c r="CQ35" s="69"/>
      <c r="CR35" s="67">
        <f t="shared" ref="CR35" si="93">CP35-CN35</f>
        <v>-1.402646739826146</v>
      </c>
      <c r="CS35" s="67">
        <f>SUM(CS8:CS33)</f>
        <v>5.8545969699129508</v>
      </c>
      <c r="CT35" s="67">
        <f>SUM(CR35:CS35)</f>
        <v>4.4519502300868048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Enterprise M3 LEP (including all of Surrey)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Enterprise M3 LEP (including all of Surrey)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Enterprise M3 LEP (including all of Surrey)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Enterprise M3 LEP (including all of Surrey)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Enterprise M3 LEP (including all of Surrey)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Enterprise M3 LEP (including all of Surrey)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Enterprise M3 LEP (including all of Surrey)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Enterprise M3 LEP (including all of Surrey)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Enterprise M3 LEP (including all of Surrey)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8.5957042798096879</v>
      </c>
      <c r="C45" s="18">
        <f t="shared" si="104"/>
        <v>8.5337764656588977</v>
      </c>
      <c r="D45" s="18">
        <f t="shared" si="104"/>
        <v>9.0958401882434288</v>
      </c>
      <c r="E45" s="18">
        <f t="shared" si="104"/>
        <v>8.0386750872512316</v>
      </c>
      <c r="F45" s="18">
        <f t="shared" si="104"/>
        <v>8.3264552130138441</v>
      </c>
      <c r="H45" s="68">
        <f t="shared" ref="H45:H70" si="105">IF(D8&gt;0,(H8/D8)*100,0)</f>
        <v>33.408818093445447</v>
      </c>
      <c r="I45" s="69">
        <f t="shared" ref="I45:I70" si="106">IF(D8&gt;0,I8/D8*100,0)</f>
        <v>60.24969283328857</v>
      </c>
      <c r="J45" s="69">
        <f t="shared" ref="J45:J70" si="107">IF(D8&gt;0,(J8/D8)*100,0)</f>
        <v>93.65851092673401</v>
      </c>
      <c r="L45" t="str">
        <f>A45</f>
        <v>11 Corporate managers and directors</v>
      </c>
      <c r="M45" s="18">
        <f t="shared" ref="M45:Q54" si="108">M8/M$35*100</f>
        <v>9.3487020220413815</v>
      </c>
      <c r="N45" s="18">
        <f t="shared" si="108"/>
        <v>9.7419376899239509</v>
      </c>
      <c r="O45" s="18">
        <f t="shared" si="108"/>
        <v>9.8956225353886573</v>
      </c>
      <c r="P45" s="18">
        <f t="shared" si="108"/>
        <v>8.5740715935181235</v>
      </c>
      <c r="Q45" s="18">
        <f t="shared" si="108"/>
        <v>8.6571360253987546</v>
      </c>
      <c r="S45" s="68">
        <f t="shared" ref="S45:S70" si="109">IF(O8&gt;0,(S8/O8)*100,0)</f>
        <v>28.80467604388528</v>
      </c>
      <c r="T45" s="69">
        <f t="shared" ref="T45:T70" si="110">IF(O8&gt;0,T8/O8*100,0)</f>
        <v>59.346736238914254</v>
      </c>
      <c r="U45" s="69">
        <f t="shared" ref="U45:U70" si="111">IF(O8&gt;0,(U8/O8)*100,0)</f>
        <v>88.151412282799541</v>
      </c>
      <c r="W45" t="str">
        <f>A45</f>
        <v>11 Corporate managers and directors</v>
      </c>
      <c r="X45" s="18">
        <f t="shared" ref="X45:AB54" si="112">X8/X$35*100</f>
        <v>11.129494201962711</v>
      </c>
      <c r="Y45" s="18">
        <f t="shared" si="112"/>
        <v>11.972780985072461</v>
      </c>
      <c r="Z45" s="18">
        <f t="shared" si="112"/>
        <v>11.736147547786963</v>
      </c>
      <c r="AA45" s="18">
        <f t="shared" si="112"/>
        <v>10.185164574282023</v>
      </c>
      <c r="AB45" s="18">
        <f t="shared" si="112"/>
        <v>10.112093702627151</v>
      </c>
      <c r="AD45" s="68">
        <f t="shared" ref="AD45:AD70" si="113">IF(Z8&gt;0,(AD8/Z8)*100,0)</f>
        <v>4.9975292330232213</v>
      </c>
      <c r="AE45" s="69">
        <f t="shared" ref="AE45:AE70" si="114">IF(Z8&gt;0,AE8/Z8*100,0)</f>
        <v>55.931900680096568</v>
      </c>
      <c r="AF45" s="69">
        <f t="shared" ref="AF45:AF70" si="115">IF(Z8&gt;0,(AF8/Z8)*100,0)</f>
        <v>60.92942991311979</v>
      </c>
      <c r="AH45" t="str">
        <f>L45</f>
        <v>11 Corporate managers and directors</v>
      </c>
      <c r="AI45" s="18">
        <f t="shared" ref="AI45:AM54" si="116">AI8/AI$35*100</f>
        <v>7.3090461112008871</v>
      </c>
      <c r="AJ45" s="18">
        <f t="shared" si="116"/>
        <v>8.2734572776257806</v>
      </c>
      <c r="AK45" s="18">
        <f t="shared" si="116"/>
        <v>8.560756940228929</v>
      </c>
      <c r="AL45" s="18">
        <f t="shared" si="116"/>
        <v>7.6699875404245468</v>
      </c>
      <c r="AM45" s="18">
        <f t="shared" si="116"/>
        <v>7.6507906054484653</v>
      </c>
      <c r="AO45" s="68">
        <f t="shared" ref="AO45:AO70" si="117">IF(AK8&gt;0,(AO8/AK8)*100,0)</f>
        <v>-0.68303060298757234</v>
      </c>
      <c r="AP45" s="69">
        <f t="shared" ref="AP45:AP70" si="118">IF(AK8&gt;0,AP8/AK8*100,0)</f>
        <v>49.856948327326251</v>
      </c>
      <c r="AQ45" s="69">
        <f t="shared" ref="AQ45:AQ70" si="119">IF(AK8&gt;0,(AQ8/AK8)*100,0)</f>
        <v>49.173917724338679</v>
      </c>
      <c r="AS45" t="str">
        <f>W45</f>
        <v>11 Corporate managers and directors</v>
      </c>
      <c r="AT45" s="18">
        <f t="shared" ref="AT45:AX54" si="120">AT8/AT$35*100</f>
        <v>11.32130004252692</v>
      </c>
      <c r="AU45" s="18">
        <f t="shared" si="120"/>
        <v>12.084017175233145</v>
      </c>
      <c r="AV45" s="18">
        <f t="shared" si="120"/>
        <v>12.133691978427645</v>
      </c>
      <c r="AW45" s="18">
        <f t="shared" si="120"/>
        <v>10.279181666409189</v>
      </c>
      <c r="AX45" s="18">
        <f t="shared" si="120"/>
        <v>10.090067349640805</v>
      </c>
      <c r="AZ45" s="68">
        <f t="shared" ref="AZ45:AZ70" si="121">IF(AV8&gt;0,(AZ8/AV8)*100,0)</f>
        <v>-2.6177010571010579</v>
      </c>
      <c r="BA45" s="69">
        <f t="shared" ref="BA45:BA70" si="122">IF(AV8&gt;0,BA8/AV8*100,0)</f>
        <v>49.013743252626909</v>
      </c>
      <c r="BB45" s="69">
        <f t="shared" ref="BB45:BB70" si="123">IF(AV8&gt;0,(BB8/AV8)*100,0)</f>
        <v>46.396042195525851</v>
      </c>
      <c r="BD45" t="str">
        <f>AH45</f>
        <v>11 Corporate managers and directors</v>
      </c>
      <c r="BE45" s="18">
        <f t="shared" ref="BE45:BI54" si="124">BE8/BE$35*100</f>
        <v>7.0227288032995272</v>
      </c>
      <c r="BF45" s="18">
        <f t="shared" si="124"/>
        <v>7.6429800431296284</v>
      </c>
      <c r="BG45" s="18">
        <f t="shared" si="124"/>
        <v>7.964199157013546</v>
      </c>
      <c r="BH45" s="18">
        <f t="shared" si="124"/>
        <v>6.9620804563019041</v>
      </c>
      <c r="BI45" s="18">
        <f t="shared" si="124"/>
        <v>7.4626446710619163</v>
      </c>
      <c r="BK45" s="68">
        <f t="shared" ref="BK45:BK70" si="125">IF(BG8&gt;0,(BK8/BG8)*100,0)</f>
        <v>-8.5298137698901098</v>
      </c>
      <c r="BL45" s="69">
        <f t="shared" ref="BL45:BL70" si="126">IF(BG8&gt;0,BL8/BG8*100,0)</f>
        <v>39.894765536523657</v>
      </c>
      <c r="BM45" s="69">
        <f t="shared" ref="BM45:BM70" si="127">IF(BG8&gt;0,(BM8/BG8)*100,0)</f>
        <v>31.364951766633549</v>
      </c>
      <c r="BO45" t="str">
        <f>AS45</f>
        <v>11 Corporate managers and directors</v>
      </c>
      <c r="BP45" s="18">
        <f t="shared" ref="BP45:BT54" si="128">BP8/BP$35*100</f>
        <v>5.849871928295781</v>
      </c>
      <c r="BQ45" s="18">
        <f t="shared" si="128"/>
        <v>6.5000072274138638</v>
      </c>
      <c r="BR45" s="18">
        <f t="shared" si="128"/>
        <v>6.6651628996510102</v>
      </c>
      <c r="BS45" s="18">
        <f t="shared" si="128"/>
        <v>5.9040749849418521</v>
      </c>
      <c r="BT45" s="18">
        <f t="shared" si="128"/>
        <v>5.8835937485225811</v>
      </c>
      <c r="BV45" s="68">
        <f t="shared" ref="BV45:BV70" si="129">IF(BR8&gt;0,(BV8/BR8)*100,0)</f>
        <v>-26.974615933891165</v>
      </c>
      <c r="BW45" s="69">
        <f t="shared" ref="BW45:BW70" si="130">IF(BR8&gt;0,BW8/BR8*100,0)</f>
        <v>37.431576068635664</v>
      </c>
      <c r="BX45" s="69">
        <f t="shared" ref="BX45:BX70" si="131">IF(BR8&gt;0,(BX8/BR8)*100,0)</f>
        <v>10.4569601347445</v>
      </c>
      <c r="BZ45" t="str">
        <f>BD45</f>
        <v>11 Corporate managers and directors</v>
      </c>
      <c r="CA45" s="18">
        <f t="shared" ref="CA45:CE54" si="132">CA8/CA$35*100</f>
        <v>5.776309800213121</v>
      </c>
      <c r="CB45" s="18">
        <f t="shared" si="132"/>
        <v>6.4159482714554459</v>
      </c>
      <c r="CC45" s="18">
        <f t="shared" si="132"/>
        <v>7.1657844388612668</v>
      </c>
      <c r="CD45" s="18">
        <f t="shared" si="132"/>
        <v>7.0460303193175271</v>
      </c>
      <c r="CE45" s="18">
        <f t="shared" si="132"/>
        <v>7.9219581283158425</v>
      </c>
      <c r="CG45" s="68">
        <f t="shared" ref="CG45:CG70" si="133">IF(CC8&gt;0,(CG8/CC8)*100,0)</f>
        <v>-28.292007176433</v>
      </c>
      <c r="CH45" s="69">
        <f t="shared" ref="CH45:CH70" si="134">IF(CC8&gt;0,CH8/CC8*100,0)</f>
        <v>37.314382919895159</v>
      </c>
      <c r="CI45" s="69">
        <f t="shared" ref="CI45:CI70" si="135">IF(CC8&gt;0,(CI8/CC8)*100,0)</f>
        <v>9.0223757434621543</v>
      </c>
      <c r="CK45" t="str">
        <f>BO45</f>
        <v>11 Corporate managers and directors</v>
      </c>
      <c r="CL45" s="18">
        <f t="shared" ref="CL45:CP54" si="136">CL8/CL$35*100</f>
        <v>3.1133591028396883</v>
      </c>
      <c r="CM45" s="18">
        <f t="shared" si="136"/>
        <v>3.80871711985225</v>
      </c>
      <c r="CN45" s="18">
        <f t="shared" si="136"/>
        <v>4.0363589988336193</v>
      </c>
      <c r="CO45" s="18">
        <f t="shared" si="136"/>
        <v>4.6210951099285777</v>
      </c>
      <c r="CP45" s="18">
        <f t="shared" si="136"/>
        <v>5.9273860900949735</v>
      </c>
      <c r="CR45" s="68">
        <f t="shared" ref="CR45:CR70" si="137">IF(CN8&gt;0,(CR8/CN8)*100,0)</f>
        <v>37.069036902303296</v>
      </c>
      <c r="CS45" s="69">
        <f t="shared" ref="CS45:CS70" si="138">IF(CN8&gt;0,CS8/CN8*100,0)</f>
        <v>35.374108356035507</v>
      </c>
      <c r="CT45" s="69">
        <f t="shared" ref="CT45:CT70" si="139">IF(CN8&gt;0,(CT8/CN8)*100,0)</f>
        <v>72.443145258338788</v>
      </c>
    </row>
    <row r="46" spans="1:98" x14ac:dyDescent="0.2">
      <c r="A46" t="str">
        <f t="shared" si="103"/>
        <v>12 Other managers and proprietors</v>
      </c>
      <c r="B46" s="18">
        <f t="shared" si="104"/>
        <v>2.9719297848578727</v>
      </c>
      <c r="C46" s="18">
        <f t="shared" si="104"/>
        <v>3.0398501924773185</v>
      </c>
      <c r="D46" s="18">
        <f t="shared" si="104"/>
        <v>2.900870527324805</v>
      </c>
      <c r="E46" s="18">
        <f t="shared" si="104"/>
        <v>2.9636781243087036</v>
      </c>
      <c r="F46" s="18">
        <f t="shared" si="104"/>
        <v>3.1574566870084961</v>
      </c>
      <c r="H46" s="68">
        <f t="shared" si="105"/>
        <v>58.626690581708985</v>
      </c>
      <c r="I46" s="69">
        <f t="shared" si="106"/>
        <v>79.945271728353006</v>
      </c>
      <c r="J46" s="69">
        <f t="shared" si="107"/>
        <v>138.57196231006196</v>
      </c>
      <c r="L46" t="str">
        <f t="shared" ref="L46:L69" si="140">A46</f>
        <v>12 Other managers and proprietors</v>
      </c>
      <c r="M46" s="18">
        <f t="shared" si="108"/>
        <v>3.616190758538119</v>
      </c>
      <c r="N46" s="18">
        <f t="shared" si="108"/>
        <v>3.5245988876335455</v>
      </c>
      <c r="O46" s="18">
        <f t="shared" si="108"/>
        <v>3.561706823643771</v>
      </c>
      <c r="P46" s="18">
        <f t="shared" si="108"/>
        <v>3.5881423647826169</v>
      </c>
      <c r="Q46" s="18">
        <f t="shared" si="108"/>
        <v>3.8363605642951173</v>
      </c>
      <c r="S46" s="68">
        <f t="shared" si="109"/>
        <v>58.584873055979237</v>
      </c>
      <c r="T46" s="69">
        <f t="shared" si="110"/>
        <v>78.393730130307716</v>
      </c>
      <c r="U46" s="69">
        <f t="shared" si="111"/>
        <v>136.97860318628696</v>
      </c>
      <c r="W46" t="str">
        <f t="shared" ref="W46:W69" si="141">A46</f>
        <v>12 Other managers and proprietors</v>
      </c>
      <c r="X46" s="18">
        <f t="shared" si="112"/>
        <v>3.9900450613471041</v>
      </c>
      <c r="Y46" s="18">
        <f t="shared" si="112"/>
        <v>3.9245995531517766</v>
      </c>
      <c r="Z46" s="18">
        <f t="shared" si="112"/>
        <v>3.8119588284362198</v>
      </c>
      <c r="AA46" s="18">
        <f t="shared" si="112"/>
        <v>3.8200013687882097</v>
      </c>
      <c r="AB46" s="18">
        <f t="shared" si="112"/>
        <v>4.0015786969444571</v>
      </c>
      <c r="AD46" s="68">
        <f t="shared" si="113"/>
        <v>27.922434555047786</v>
      </c>
      <c r="AE46" s="69">
        <f t="shared" si="114"/>
        <v>71.918180123145461</v>
      </c>
      <c r="AF46" s="69">
        <f t="shared" si="115"/>
        <v>99.840614678193248</v>
      </c>
      <c r="AH46" t="str">
        <f t="shared" ref="AH46:AH69" si="142">L46</f>
        <v>12 Other managers and proprietors</v>
      </c>
      <c r="AI46" s="18">
        <f t="shared" si="116"/>
        <v>3.9159182728502793</v>
      </c>
      <c r="AJ46" s="18">
        <f t="shared" si="116"/>
        <v>4.2517259149025506</v>
      </c>
      <c r="AK46" s="18">
        <f t="shared" si="116"/>
        <v>4.4578506514125911</v>
      </c>
      <c r="AL46" s="18">
        <f t="shared" si="116"/>
        <v>4.5160298265756618</v>
      </c>
      <c r="AM46" s="18">
        <f t="shared" si="116"/>
        <v>4.9680772774005746</v>
      </c>
      <c r="AO46" s="68">
        <f t="shared" si="117"/>
        <v>23.848895428345582</v>
      </c>
      <c r="AP46" s="69">
        <f t="shared" si="118"/>
        <v>70.461513072182157</v>
      </c>
      <c r="AQ46" s="69">
        <f t="shared" si="119"/>
        <v>94.310408500527743</v>
      </c>
      <c r="AS46" t="str">
        <f t="shared" ref="AS46:AS69" si="143">W46</f>
        <v>12 Other managers and proprietors</v>
      </c>
      <c r="AT46" s="18">
        <f t="shared" si="120"/>
        <v>4.6903992823980136</v>
      </c>
      <c r="AU46" s="18">
        <f t="shared" si="120"/>
        <v>4.6246401867218667</v>
      </c>
      <c r="AV46" s="18">
        <f t="shared" si="120"/>
        <v>4.5731789165635712</v>
      </c>
      <c r="AW46" s="18">
        <f t="shared" si="120"/>
        <v>4.8162393203050131</v>
      </c>
      <c r="AX46" s="18">
        <f t="shared" si="120"/>
        <v>5.0186651408041039</v>
      </c>
      <c r="AZ46" s="68">
        <f t="shared" si="121"/>
        <v>28.513558845607506</v>
      </c>
      <c r="BA46" s="69">
        <f t="shared" si="122"/>
        <v>68.788526454301362</v>
      </c>
      <c r="BB46" s="69">
        <f t="shared" si="123"/>
        <v>97.302085299908867</v>
      </c>
      <c r="BD46" t="str">
        <f t="shared" ref="BD46:BD69" si="144">AH46</f>
        <v>12 Other managers and proprietors</v>
      </c>
      <c r="BE46" s="18">
        <f t="shared" si="124"/>
        <v>3.3184194285615707</v>
      </c>
      <c r="BF46" s="18">
        <f t="shared" si="124"/>
        <v>3.0562897861546294</v>
      </c>
      <c r="BG46" s="18">
        <f t="shared" si="124"/>
        <v>3.1271431002840169</v>
      </c>
      <c r="BH46" s="18">
        <f t="shared" si="124"/>
        <v>3.0256617285450074</v>
      </c>
      <c r="BI46" s="18">
        <f t="shared" si="124"/>
        <v>3.1051888535949166</v>
      </c>
      <c r="BK46" s="68">
        <f t="shared" si="125"/>
        <v>-3.0675533628959069</v>
      </c>
      <c r="BL46" s="69">
        <f t="shared" si="126"/>
        <v>46.851442355147846</v>
      </c>
      <c r="BM46" s="69">
        <f t="shared" si="127"/>
        <v>43.783888992251939</v>
      </c>
      <c r="BO46" t="str">
        <f t="shared" ref="BO46:BO69" si="145">AS46</f>
        <v>12 Other managers and proprietors</v>
      </c>
      <c r="BP46" s="18">
        <f t="shared" si="128"/>
        <v>3.3885498581291649</v>
      </c>
      <c r="BQ46" s="18">
        <f t="shared" si="128"/>
        <v>3.3697053295203157</v>
      </c>
      <c r="BR46" s="18">
        <f t="shared" si="128"/>
        <v>3.5184891226873205</v>
      </c>
      <c r="BS46" s="18">
        <f t="shared" si="128"/>
        <v>3.7288960009738559</v>
      </c>
      <c r="BT46" s="18">
        <f t="shared" si="128"/>
        <v>4.294579479572433</v>
      </c>
      <c r="BV46" s="68">
        <f t="shared" si="129"/>
        <v>0.97325860340615766</v>
      </c>
      <c r="BW46" s="69">
        <f t="shared" si="130"/>
        <v>54.534907363892557</v>
      </c>
      <c r="BX46" s="69">
        <f t="shared" si="131"/>
        <v>55.508165967298716</v>
      </c>
      <c r="BZ46" t="str">
        <f t="shared" ref="BZ46:BZ69" si="146">BD46</f>
        <v>12 Other managers and proprietors</v>
      </c>
      <c r="CA46" s="18">
        <f t="shared" si="132"/>
        <v>3.1243852083680137</v>
      </c>
      <c r="CB46" s="18">
        <f t="shared" si="132"/>
        <v>3.0789030552689223</v>
      </c>
      <c r="CC46" s="18">
        <f t="shared" si="132"/>
        <v>3.0654224631242841</v>
      </c>
      <c r="CD46" s="18">
        <f t="shared" si="132"/>
        <v>3.2907786464745894</v>
      </c>
      <c r="CE46" s="18">
        <f t="shared" si="132"/>
        <v>3.7308025896062995</v>
      </c>
      <c r="CG46" s="68">
        <f t="shared" si="133"/>
        <v>-21.057532439696963</v>
      </c>
      <c r="CH46" s="69">
        <f t="shared" si="134"/>
        <v>41.676180291591251</v>
      </c>
      <c r="CI46" s="69">
        <f t="shared" si="135"/>
        <v>20.618647851894288</v>
      </c>
      <c r="CK46" t="str">
        <f t="shared" ref="CK46:CK69" si="147">BO46</f>
        <v>12 Other managers and proprietors</v>
      </c>
      <c r="CL46" s="18">
        <f t="shared" si="136"/>
        <v>3.140351857097881</v>
      </c>
      <c r="CM46" s="18">
        <f t="shared" si="136"/>
        <v>3.2438051083348158</v>
      </c>
      <c r="CN46" s="18">
        <f t="shared" si="136"/>
        <v>3.2716895760532503</v>
      </c>
      <c r="CO46" s="18">
        <f t="shared" si="136"/>
        <v>4.1082940882480861</v>
      </c>
      <c r="CP46" s="18">
        <f t="shared" si="136"/>
        <v>5.4346176728318536</v>
      </c>
      <c r="CR46" s="68">
        <f t="shared" si="137"/>
        <v>55.046810621894693</v>
      </c>
      <c r="CS46" s="69">
        <f t="shared" si="138"/>
        <v>43.617434101401727</v>
      </c>
      <c r="CT46" s="69">
        <f t="shared" si="139"/>
        <v>98.664244723296406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24.035493250057709</v>
      </c>
      <c r="C47" s="18">
        <f t="shared" si="104"/>
        <v>23.657503985362531</v>
      </c>
      <c r="D47" s="18">
        <f t="shared" si="104"/>
        <v>23.287139540332362</v>
      </c>
      <c r="E47" s="18">
        <f t="shared" si="104"/>
        <v>25.471886515844655</v>
      </c>
      <c r="F47" s="18">
        <f t="shared" si="104"/>
        <v>25.35931301578692</v>
      </c>
      <c r="H47" s="68">
        <f t="shared" si="105"/>
        <v>58.704246089296404</v>
      </c>
      <c r="I47" s="69">
        <f t="shared" si="106"/>
        <v>51.769134157515317</v>
      </c>
      <c r="J47" s="69">
        <f t="shared" si="107"/>
        <v>110.47338024681173</v>
      </c>
      <c r="L47" t="str">
        <f t="shared" si="140"/>
        <v>21 Science, research, engineering and technology professionals</v>
      </c>
      <c r="M47" s="18">
        <f t="shared" si="108"/>
        <v>13.512937986025214</v>
      </c>
      <c r="N47" s="18">
        <f t="shared" si="108"/>
        <v>13.473587892555186</v>
      </c>
      <c r="O47" s="18">
        <f t="shared" si="108"/>
        <v>14.22145960993412</v>
      </c>
      <c r="P47" s="18">
        <f t="shared" si="108"/>
        <v>16.736893779057567</v>
      </c>
      <c r="Q47" s="18">
        <f t="shared" si="108"/>
        <v>17.706123375747655</v>
      </c>
      <c r="S47" s="68">
        <f t="shared" si="109"/>
        <v>83.307326355454592</v>
      </c>
      <c r="T47" s="69">
        <f t="shared" si="110"/>
        <v>59.647250372908289</v>
      </c>
      <c r="U47" s="69">
        <f t="shared" si="111"/>
        <v>142.95457672836289</v>
      </c>
      <c r="W47" t="str">
        <f t="shared" si="141"/>
        <v>21 Science, research, engineering and technology professionals</v>
      </c>
      <c r="X47" s="18">
        <f t="shared" si="112"/>
        <v>12.330129485858405</v>
      </c>
      <c r="Y47" s="18">
        <f t="shared" si="112"/>
        <v>11.937483189605535</v>
      </c>
      <c r="Z47" s="18">
        <f t="shared" si="112"/>
        <v>11.929058893860768</v>
      </c>
      <c r="AA47" s="18">
        <f t="shared" si="112"/>
        <v>13.489839289314709</v>
      </c>
      <c r="AB47" s="18">
        <f t="shared" si="112"/>
        <v>12.819387384304287</v>
      </c>
      <c r="AD47" s="68">
        <f t="shared" si="113"/>
        <v>30.955771626375057</v>
      </c>
      <c r="AE47" s="69">
        <f t="shared" si="114"/>
        <v>48.860432810204806</v>
      </c>
      <c r="AF47" s="69">
        <f t="shared" si="115"/>
        <v>79.816204436579866</v>
      </c>
      <c r="AH47" t="str">
        <f t="shared" si="142"/>
        <v>21 Science, research, engineering and technology professionals</v>
      </c>
      <c r="AI47" s="18">
        <f t="shared" si="116"/>
        <v>4.532180187137091</v>
      </c>
      <c r="AJ47" s="18">
        <f t="shared" si="116"/>
        <v>4.7471875803593306</v>
      </c>
      <c r="AK47" s="18">
        <f t="shared" si="116"/>
        <v>4.973979122684649</v>
      </c>
      <c r="AL47" s="18">
        <f t="shared" si="116"/>
        <v>6.1834924162347686</v>
      </c>
      <c r="AM47" s="18">
        <f t="shared" si="116"/>
        <v>6.5456804257059531</v>
      </c>
      <c r="AO47" s="68">
        <f t="shared" si="117"/>
        <v>46.244704644768348</v>
      </c>
      <c r="AP47" s="69">
        <f t="shared" si="118"/>
        <v>50.217316770527439</v>
      </c>
      <c r="AQ47" s="69">
        <f t="shared" si="119"/>
        <v>96.46202141529578</v>
      </c>
      <c r="AS47" t="str">
        <f t="shared" si="143"/>
        <v>21 Science, research, engineering and technology professionals</v>
      </c>
      <c r="AT47" s="18">
        <f t="shared" si="120"/>
        <v>11.01710076512896</v>
      </c>
      <c r="AU47" s="18">
        <f t="shared" si="120"/>
        <v>10.426337614350489</v>
      </c>
      <c r="AV47" s="18">
        <f t="shared" si="120"/>
        <v>10.202507527667898</v>
      </c>
      <c r="AW47" s="18">
        <f t="shared" si="120"/>
        <v>10.639620856123049</v>
      </c>
      <c r="AX47" s="18">
        <f t="shared" si="120"/>
        <v>9.4993320277486006</v>
      </c>
      <c r="AZ47" s="68">
        <f t="shared" si="121"/>
        <v>9.0347839950311428</v>
      </c>
      <c r="BA47" s="69">
        <f t="shared" si="122"/>
        <v>40.452179366669341</v>
      </c>
      <c r="BB47" s="69">
        <f t="shared" si="123"/>
        <v>49.486963361700489</v>
      </c>
      <c r="BD47" t="str">
        <f t="shared" si="144"/>
        <v>21 Science, research, engineering and technology professionals</v>
      </c>
      <c r="BE47" s="18">
        <f t="shared" si="124"/>
        <v>4.0691985874563512</v>
      </c>
      <c r="BF47" s="18">
        <f t="shared" si="124"/>
        <v>3.9212263997770345</v>
      </c>
      <c r="BG47" s="18">
        <f t="shared" si="124"/>
        <v>4.1003112970163551</v>
      </c>
      <c r="BH47" s="18">
        <f t="shared" si="124"/>
        <v>4.4249009903518202</v>
      </c>
      <c r="BI47" s="18">
        <f t="shared" si="124"/>
        <v>4.4024284988663522</v>
      </c>
      <c r="BK47" s="68">
        <f t="shared" si="125"/>
        <v>4.8104035046861302</v>
      </c>
      <c r="BL47" s="69">
        <f t="shared" si="126"/>
        <v>30.130276519799175</v>
      </c>
      <c r="BM47" s="69">
        <f t="shared" si="127"/>
        <v>34.940680024485303</v>
      </c>
      <c r="BO47" t="str">
        <f t="shared" si="145"/>
        <v>21 Science, research, engineering and technology professionals</v>
      </c>
      <c r="BP47" s="18">
        <f t="shared" si="128"/>
        <v>3.204130624975642</v>
      </c>
      <c r="BQ47" s="18">
        <f t="shared" si="128"/>
        <v>3.3876097758806525</v>
      </c>
      <c r="BR47" s="18">
        <f t="shared" si="128"/>
        <v>3.531193520561513</v>
      </c>
      <c r="BS47" s="18">
        <f t="shared" si="128"/>
        <v>4.2552721761334595</v>
      </c>
      <c r="BT47" s="18">
        <f t="shared" si="128"/>
        <v>4.7559654774492568</v>
      </c>
      <c r="BV47" s="68">
        <f t="shared" si="129"/>
        <v>11.418963682643637</v>
      </c>
      <c r="BW47" s="69">
        <f t="shared" si="130"/>
        <v>37.450594278377615</v>
      </c>
      <c r="BX47" s="69">
        <f t="shared" si="131"/>
        <v>48.86955796102125</v>
      </c>
      <c r="BZ47" t="str">
        <f t="shared" si="146"/>
        <v>21 Science, research, engineering and technology professionals</v>
      </c>
      <c r="CA47" s="18">
        <f t="shared" si="132"/>
        <v>3.0781542951159495</v>
      </c>
      <c r="CB47" s="18">
        <f t="shared" si="132"/>
        <v>3.1725084756879149</v>
      </c>
      <c r="CC47" s="18">
        <f t="shared" si="132"/>
        <v>3.4546313269476534</v>
      </c>
      <c r="CD47" s="18">
        <f t="shared" si="132"/>
        <v>4.5759565751614026</v>
      </c>
      <c r="CE47" s="18">
        <f t="shared" si="132"/>
        <v>4.6866969916904413</v>
      </c>
      <c r="CG47" s="68">
        <f t="shared" si="133"/>
        <v>-12.003797096931779</v>
      </c>
      <c r="CH47" s="69">
        <f t="shared" si="134"/>
        <v>32.4089942660544</v>
      </c>
      <c r="CI47" s="69">
        <f t="shared" si="135"/>
        <v>20.405197169122623</v>
      </c>
      <c r="CK47" t="str">
        <f t="shared" si="147"/>
        <v>21 Science, research, engineering and technology professionals</v>
      </c>
      <c r="CL47" s="18">
        <f t="shared" si="136"/>
        <v>1.7398442867225943</v>
      </c>
      <c r="CM47" s="18">
        <f t="shared" si="136"/>
        <v>2.3219043290901427</v>
      </c>
      <c r="CN47" s="18">
        <f t="shared" si="136"/>
        <v>2.6332415435051306</v>
      </c>
      <c r="CO47" s="18">
        <f t="shared" si="136"/>
        <v>4.7995060633069215</v>
      </c>
      <c r="CP47" s="18">
        <f t="shared" si="136"/>
        <v>7.4774379568705767</v>
      </c>
      <c r="CR47" s="68">
        <f t="shared" si="137"/>
        <v>165.05014775564845</v>
      </c>
      <c r="CS47" s="69">
        <f t="shared" si="138"/>
        <v>55.629814903276284</v>
      </c>
      <c r="CT47" s="69">
        <f t="shared" si="139"/>
        <v>220.67996265892472</v>
      </c>
    </row>
    <row r="48" spans="1:98" x14ac:dyDescent="0.2">
      <c r="A48" t="str">
        <f t="shared" si="103"/>
        <v>22 Health professionals</v>
      </c>
      <c r="B48" s="18">
        <f t="shared" si="104"/>
        <v>12.645341778209637</v>
      </c>
      <c r="C48" s="18">
        <f t="shared" si="104"/>
        <v>14.459171638119281</v>
      </c>
      <c r="D48" s="18">
        <f t="shared" si="104"/>
        <v>14.019921795111479</v>
      </c>
      <c r="E48" s="18">
        <f t="shared" si="104"/>
        <v>14.070315706570513</v>
      </c>
      <c r="F48" s="18">
        <f t="shared" si="104"/>
        <v>13.421020196194211</v>
      </c>
      <c r="H48" s="68">
        <f t="shared" si="105"/>
        <v>39.510580682558988</v>
      </c>
      <c r="I48" s="69">
        <f t="shared" si="106"/>
        <v>61.778053791747332</v>
      </c>
      <c r="J48" s="69">
        <f t="shared" si="107"/>
        <v>101.28863447430632</v>
      </c>
      <c r="L48" t="str">
        <f t="shared" si="140"/>
        <v>22 Health professionals</v>
      </c>
      <c r="M48" s="18">
        <f t="shared" si="108"/>
        <v>5.6517436060187718</v>
      </c>
      <c r="N48" s="18">
        <f t="shared" si="108"/>
        <v>6.4201131838593151</v>
      </c>
      <c r="O48" s="18">
        <f t="shared" si="108"/>
        <v>6.2563629686856235</v>
      </c>
      <c r="P48" s="18">
        <f t="shared" si="108"/>
        <v>5.8600067888365883</v>
      </c>
      <c r="Q48" s="18">
        <f t="shared" si="108"/>
        <v>5.3512916787159615</v>
      </c>
      <c r="S48" s="68">
        <f t="shared" si="109"/>
        <v>25.932317537632553</v>
      </c>
      <c r="T48" s="69">
        <f t="shared" si="110"/>
        <v>61.398338913437712</v>
      </c>
      <c r="U48" s="69">
        <f t="shared" si="111"/>
        <v>87.330656451070269</v>
      </c>
      <c r="W48" t="str">
        <f t="shared" si="141"/>
        <v>22 Health professionals</v>
      </c>
      <c r="X48" s="18">
        <f t="shared" si="112"/>
        <v>5.8802136329242218</v>
      </c>
      <c r="Y48" s="18">
        <f t="shared" si="112"/>
        <v>6.8636939118876876</v>
      </c>
      <c r="Z48" s="18">
        <f t="shared" si="112"/>
        <v>6.8124350874927257</v>
      </c>
      <c r="AA48" s="18">
        <f t="shared" si="112"/>
        <v>6.3820653517494232</v>
      </c>
      <c r="AB48" s="18">
        <f t="shared" si="112"/>
        <v>5.9952368951053572</v>
      </c>
      <c r="AD48" s="68">
        <f t="shared" si="113"/>
        <v>7.2426473810054919</v>
      </c>
      <c r="AE48" s="69">
        <f t="shared" si="114"/>
        <v>58.282064062144258</v>
      </c>
      <c r="AF48" s="69">
        <f t="shared" si="115"/>
        <v>65.524711443149755</v>
      </c>
      <c r="AH48" t="str">
        <f t="shared" si="142"/>
        <v>22 Health professionals</v>
      </c>
      <c r="AI48" s="18">
        <f t="shared" si="116"/>
        <v>11.091673790509525</v>
      </c>
      <c r="AJ48" s="18">
        <f t="shared" si="116"/>
        <v>9.2850348190498284</v>
      </c>
      <c r="AK48" s="18">
        <f t="shared" si="116"/>
        <v>8.2472221976202551</v>
      </c>
      <c r="AL48" s="18">
        <f t="shared" si="116"/>
        <v>4.396232174122626</v>
      </c>
      <c r="AM48" s="18">
        <f t="shared" si="116"/>
        <v>1.5171970591952126</v>
      </c>
      <c r="AO48" s="68">
        <f t="shared" si="117"/>
        <v>-79.556106673217371</v>
      </c>
      <c r="AP48" s="69">
        <f t="shared" si="118"/>
        <v>18.049347695545663</v>
      </c>
      <c r="AQ48" s="69">
        <f t="shared" si="119"/>
        <v>-61.506758977671709</v>
      </c>
      <c r="AS48" t="str">
        <f t="shared" si="143"/>
        <v>22 Health professionals</v>
      </c>
      <c r="AT48" s="18">
        <f t="shared" si="120"/>
        <v>1.6126308421773383</v>
      </c>
      <c r="AU48" s="18">
        <f t="shared" si="120"/>
        <v>1.8310089688884899</v>
      </c>
      <c r="AV48" s="18">
        <f t="shared" si="120"/>
        <v>2.045918350565155</v>
      </c>
      <c r="AW48" s="18">
        <f t="shared" si="120"/>
        <v>2.0267066989905929</v>
      </c>
      <c r="AX48" s="18">
        <f t="shared" si="120"/>
        <v>1.9267574360714186</v>
      </c>
      <c r="AZ48" s="68">
        <f t="shared" si="121"/>
        <v>10.285310377233312</v>
      </c>
      <c r="BA48" s="69">
        <f t="shared" si="122"/>
        <v>53.793901340713987</v>
      </c>
      <c r="BB48" s="69">
        <f t="shared" si="123"/>
        <v>64.079211717947302</v>
      </c>
      <c r="BD48" t="str">
        <f t="shared" si="144"/>
        <v>22 Health professionals</v>
      </c>
      <c r="BE48" s="18">
        <f t="shared" si="124"/>
        <v>1.6533160572798522</v>
      </c>
      <c r="BF48" s="18">
        <f t="shared" si="124"/>
        <v>2.093159675147068</v>
      </c>
      <c r="BG48" s="18">
        <f t="shared" si="124"/>
        <v>2.1811180024902668</v>
      </c>
      <c r="BH48" s="18">
        <f t="shared" si="124"/>
        <v>2.2336214674563086</v>
      </c>
      <c r="BI48" s="18">
        <f t="shared" si="124"/>
        <v>2.4423765697815938</v>
      </c>
      <c r="BK48" s="68">
        <f t="shared" si="125"/>
        <v>9.3106241837572199</v>
      </c>
      <c r="BL48" s="69">
        <f t="shared" si="126"/>
        <v>58.684423704633083</v>
      </c>
      <c r="BM48" s="69">
        <f t="shared" si="127"/>
        <v>67.995047888390303</v>
      </c>
      <c r="BO48" t="str">
        <f t="shared" si="145"/>
        <v>22 Health professionals</v>
      </c>
      <c r="BP48" s="18">
        <f t="shared" si="128"/>
        <v>1.274108982042834</v>
      </c>
      <c r="BQ48" s="18">
        <f t="shared" si="128"/>
        <v>1.4963749695641593</v>
      </c>
      <c r="BR48" s="18">
        <f t="shared" si="128"/>
        <v>1.6279110061315765</v>
      </c>
      <c r="BS48" s="18">
        <f t="shared" si="128"/>
        <v>1.6178660268228797</v>
      </c>
      <c r="BT48" s="18">
        <f t="shared" si="128"/>
        <v>1.5543066123791642</v>
      </c>
      <c r="BV48" s="68">
        <f t="shared" si="129"/>
        <v>-21.014390212164063</v>
      </c>
      <c r="BW48" s="69">
        <f t="shared" si="130"/>
        <v>43.147599484841294</v>
      </c>
      <c r="BX48" s="69">
        <f t="shared" si="131"/>
        <v>22.133209272677227</v>
      </c>
      <c r="BZ48" t="str">
        <f t="shared" si="146"/>
        <v>22 Health professionals</v>
      </c>
      <c r="CA48" s="18">
        <f t="shared" si="132"/>
        <v>1.1179840820902904</v>
      </c>
      <c r="CB48" s="18">
        <f t="shared" si="132"/>
        <v>1.5470759168640413</v>
      </c>
      <c r="CC48" s="18">
        <f t="shared" si="132"/>
        <v>1.456589772526341</v>
      </c>
      <c r="CD48" s="18">
        <f t="shared" si="132"/>
        <v>1.5550042722868176</v>
      </c>
      <c r="CE48" s="18">
        <f t="shared" si="132"/>
        <v>1.4882025109794765</v>
      </c>
      <c r="CG48" s="68">
        <f t="shared" si="133"/>
        <v>-33.728997540164876</v>
      </c>
      <c r="CH48" s="69">
        <f t="shared" si="134"/>
        <v>38.512625694445255</v>
      </c>
      <c r="CI48" s="69">
        <f t="shared" si="135"/>
        <v>4.7836281542803798</v>
      </c>
      <c r="CK48" t="str">
        <f t="shared" si="147"/>
        <v>22 Health professionals</v>
      </c>
      <c r="CL48" s="18">
        <f t="shared" si="136"/>
        <v>0.35349162468314166</v>
      </c>
      <c r="CM48" s="18">
        <f t="shared" si="136"/>
        <v>0.56949047004511621</v>
      </c>
      <c r="CN48" s="18">
        <f t="shared" si="136"/>
        <v>0.66569995865000364</v>
      </c>
      <c r="CO48" s="18">
        <f t="shared" si="136"/>
        <v>1.0122174218678364</v>
      </c>
      <c r="CP48" s="18">
        <f t="shared" si="136"/>
        <v>1.8950233050848777</v>
      </c>
      <c r="CR48" s="68">
        <f t="shared" si="137"/>
        <v>165.70636369762835</v>
      </c>
      <c r="CS48" s="69">
        <f t="shared" si="138"/>
        <v>65.603474036439309</v>
      </c>
      <c r="CT48" s="69">
        <f t="shared" si="139"/>
        <v>231.30983773406766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24.709663492755546</v>
      </c>
      <c r="C49" s="18">
        <f t="shared" si="104"/>
        <v>23.862376994508992</v>
      </c>
      <c r="D49" s="18">
        <f t="shared" si="104"/>
        <v>23.145274400628061</v>
      </c>
      <c r="E49" s="18">
        <f t="shared" si="104"/>
        <v>21.257233953263345</v>
      </c>
      <c r="F49" s="18">
        <f t="shared" si="104"/>
        <v>19.564142283384285</v>
      </c>
      <c r="H49" s="68">
        <f t="shared" si="105"/>
        <v>23.18722900662581</v>
      </c>
      <c r="I49" s="69">
        <f t="shared" si="106"/>
        <v>56.562632968107195</v>
      </c>
      <c r="J49" s="69">
        <f t="shared" si="107"/>
        <v>79.749861974733008</v>
      </c>
      <c r="L49" t="str">
        <f t="shared" si="140"/>
        <v>23 Teaching and other educational professionals</v>
      </c>
      <c r="M49" s="18">
        <f t="shared" si="108"/>
        <v>19.815263483498711</v>
      </c>
      <c r="N49" s="18">
        <f t="shared" si="108"/>
        <v>19.474166302213959</v>
      </c>
      <c r="O49" s="18">
        <f t="shared" si="108"/>
        <v>18.521913038329995</v>
      </c>
      <c r="P49" s="18">
        <f t="shared" si="108"/>
        <v>16.843086092389875</v>
      </c>
      <c r="Q49" s="18">
        <f t="shared" si="108"/>
        <v>15.149612561757747</v>
      </c>
      <c r="S49" s="68">
        <f t="shared" si="109"/>
        <v>20.424872347104881</v>
      </c>
      <c r="T49" s="69">
        <f t="shared" si="110"/>
        <v>58.712021356025204</v>
      </c>
      <c r="U49" s="69">
        <f t="shared" si="111"/>
        <v>79.13689370313007</v>
      </c>
      <c r="W49" t="str">
        <f t="shared" si="141"/>
        <v>23 Teaching and other educational professionals</v>
      </c>
      <c r="X49" s="18">
        <f t="shared" si="112"/>
        <v>6.8146482591843558</v>
      </c>
      <c r="Y49" s="18">
        <f t="shared" si="112"/>
        <v>6.03914150348775</v>
      </c>
      <c r="Z49" s="18">
        <f t="shared" si="112"/>
        <v>5.9423867448300101</v>
      </c>
      <c r="AA49" s="18">
        <f t="shared" si="112"/>
        <v>4.5737982088920583</v>
      </c>
      <c r="AB49" s="18">
        <f t="shared" si="112"/>
        <v>3.4478335648097684</v>
      </c>
      <c r="AD49" s="68">
        <f t="shared" si="113"/>
        <v>-29.295194002117174</v>
      </c>
      <c r="AE49" s="69">
        <f t="shared" si="114"/>
        <v>41.696577376963845</v>
      </c>
      <c r="AF49" s="69">
        <f t="shared" si="115"/>
        <v>12.40138337484667</v>
      </c>
      <c r="AH49" t="str">
        <f t="shared" si="142"/>
        <v>23 Teaching and other educational professionals</v>
      </c>
      <c r="AI49" s="18">
        <f t="shared" si="116"/>
        <v>3.3119985910869127</v>
      </c>
      <c r="AJ49" s="18">
        <f t="shared" si="116"/>
        <v>2.0209302856925655</v>
      </c>
      <c r="AK49" s="18">
        <f t="shared" si="116"/>
        <v>1.7673549682690588</v>
      </c>
      <c r="AL49" s="18">
        <f t="shared" si="116"/>
        <v>1.0400651207652687</v>
      </c>
      <c r="AM49" s="18">
        <f t="shared" si="116"/>
        <v>0.94939631184100415</v>
      </c>
      <c r="AO49" s="68">
        <f t="shared" si="117"/>
        <v>-40.302923306914153</v>
      </c>
      <c r="AP49" s="69">
        <f t="shared" si="118"/>
        <v>19.264154806994036</v>
      </c>
      <c r="AQ49" s="69">
        <f t="shared" si="119"/>
        <v>-21.038768499920113</v>
      </c>
      <c r="AS49" t="str">
        <f t="shared" si="143"/>
        <v>23 Teaching and other educational professionals</v>
      </c>
      <c r="AT49" s="18">
        <f t="shared" si="120"/>
        <v>0.89565130629657064</v>
      </c>
      <c r="AU49" s="18">
        <f t="shared" si="120"/>
        <v>0.86348142302262332</v>
      </c>
      <c r="AV49" s="18">
        <f t="shared" si="120"/>
        <v>0.86228176570428383</v>
      </c>
      <c r="AW49" s="18">
        <f t="shared" si="120"/>
        <v>0.6784137662395151</v>
      </c>
      <c r="AX49" s="18">
        <f t="shared" si="120"/>
        <v>0.54220605237462949</v>
      </c>
      <c r="AZ49" s="68">
        <f t="shared" si="121"/>
        <v>-26.363339863382844</v>
      </c>
      <c r="BA49" s="69">
        <f t="shared" si="122"/>
        <v>39.193329172367314</v>
      </c>
      <c r="BB49" s="69">
        <f t="shared" si="123"/>
        <v>12.829989308984471</v>
      </c>
      <c r="BD49" t="str">
        <f t="shared" si="144"/>
        <v>23 Teaching and other educational professionals</v>
      </c>
      <c r="BE49" s="18">
        <f t="shared" si="124"/>
        <v>0.89544876819698127</v>
      </c>
      <c r="BF49" s="18">
        <f t="shared" si="124"/>
        <v>0.9090590232618424</v>
      </c>
      <c r="BG49" s="18">
        <f t="shared" si="124"/>
        <v>0.98726699582214839</v>
      </c>
      <c r="BH49" s="18">
        <f t="shared" si="124"/>
        <v>0.9603215666951006</v>
      </c>
      <c r="BI49" s="18">
        <f t="shared" si="124"/>
        <v>1.1479440881502874</v>
      </c>
      <c r="BK49" s="68">
        <f t="shared" si="125"/>
        <v>13.505009260520353</v>
      </c>
      <c r="BL49" s="69">
        <f t="shared" si="126"/>
        <v>42.201515540397544</v>
      </c>
      <c r="BM49" s="69">
        <f t="shared" si="127"/>
        <v>55.706524800917897</v>
      </c>
      <c r="BO49" t="str">
        <f t="shared" si="145"/>
        <v>23 Teaching and other educational professionals</v>
      </c>
      <c r="BP49" s="18">
        <f t="shared" si="128"/>
        <v>0.76280159868565545</v>
      </c>
      <c r="BQ49" s="18">
        <f t="shared" si="128"/>
        <v>0.76841777267625855</v>
      </c>
      <c r="BR49" s="18">
        <f t="shared" si="128"/>
        <v>0.84244663104118733</v>
      </c>
      <c r="BS49" s="18">
        <f t="shared" si="128"/>
        <v>0.78866320602507278</v>
      </c>
      <c r="BT49" s="18">
        <f t="shared" si="128"/>
        <v>0.86505037623866232</v>
      </c>
      <c r="BV49" s="68">
        <f t="shared" si="129"/>
        <v>-15.0543895622056</v>
      </c>
      <c r="BW49" s="69">
        <f t="shared" si="130"/>
        <v>40.63422742797399</v>
      </c>
      <c r="BX49" s="69">
        <f t="shared" si="131"/>
        <v>25.57983786576839</v>
      </c>
      <c r="BZ49" t="str">
        <f t="shared" si="146"/>
        <v>23 Teaching and other educational professionals</v>
      </c>
      <c r="CA49" s="18">
        <f t="shared" si="132"/>
        <v>0.76787427215210957</v>
      </c>
      <c r="CB49" s="18">
        <f t="shared" si="132"/>
        <v>0.83986418520842854</v>
      </c>
      <c r="CC49" s="18">
        <f t="shared" si="132"/>
        <v>0.91693228268675642</v>
      </c>
      <c r="CD49" s="18">
        <f t="shared" si="132"/>
        <v>1.0075730631326818</v>
      </c>
      <c r="CE49" s="18">
        <f t="shared" si="132"/>
        <v>1.2899395196442294</v>
      </c>
      <c r="CG49" s="68">
        <f t="shared" si="133"/>
        <v>-8.7504254244870339</v>
      </c>
      <c r="CH49" s="69">
        <f t="shared" si="134"/>
        <v>42.304488228213764</v>
      </c>
      <c r="CI49" s="69">
        <f t="shared" si="135"/>
        <v>33.55406280372673</v>
      </c>
      <c r="CK49" t="str">
        <f t="shared" si="147"/>
        <v>23 Teaching and other educational professionals</v>
      </c>
      <c r="CL49" s="18">
        <f t="shared" si="136"/>
        <v>0.35118397756265429</v>
      </c>
      <c r="CM49" s="18">
        <f t="shared" si="136"/>
        <v>0.4847094686335206</v>
      </c>
      <c r="CN49" s="18">
        <f t="shared" si="136"/>
        <v>0.61139359808187843</v>
      </c>
      <c r="CO49" s="18">
        <f t="shared" si="136"/>
        <v>0.79162972785570584</v>
      </c>
      <c r="CP49" s="18">
        <f t="shared" si="136"/>
        <v>1.0035674856639367</v>
      </c>
      <c r="CR49" s="68">
        <f t="shared" si="137"/>
        <v>53.21159223842524</v>
      </c>
      <c r="CS49" s="69">
        <f t="shared" si="138"/>
        <v>45.299252731315654</v>
      </c>
      <c r="CT49" s="69">
        <f t="shared" si="139"/>
        <v>98.510844969740887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8.1756382383827173</v>
      </c>
      <c r="C50" s="18">
        <f t="shared" si="104"/>
        <v>8.1971096477438987</v>
      </c>
      <c r="D50" s="18">
        <f t="shared" si="104"/>
        <v>8.7563315408333953</v>
      </c>
      <c r="E50" s="18">
        <f t="shared" si="104"/>
        <v>8.7973275029849578</v>
      </c>
      <c r="F50" s="18">
        <f t="shared" si="104"/>
        <v>9.1742375078736913</v>
      </c>
      <c r="H50" s="68">
        <f t="shared" si="105"/>
        <v>52.691545132213754</v>
      </c>
      <c r="I50" s="69">
        <f t="shared" si="106"/>
        <v>62.306750112047325</v>
      </c>
      <c r="J50" s="69">
        <f t="shared" si="107"/>
        <v>114.99829524426109</v>
      </c>
      <c r="L50" t="str">
        <f t="shared" si="140"/>
        <v>24 Business, media and public service professionals</v>
      </c>
      <c r="M50" s="18">
        <f t="shared" si="108"/>
        <v>14.613515711859726</v>
      </c>
      <c r="N50" s="18">
        <f t="shared" si="108"/>
        <v>14.94523139190197</v>
      </c>
      <c r="O50" s="18">
        <f t="shared" si="108"/>
        <v>15.064430488225316</v>
      </c>
      <c r="P50" s="18">
        <f t="shared" si="108"/>
        <v>14.651402140596709</v>
      </c>
      <c r="Q50" s="18">
        <f t="shared" si="108"/>
        <v>14.199435409382222</v>
      </c>
      <c r="S50" s="68">
        <f t="shared" si="109"/>
        <v>38.777438734546095</v>
      </c>
      <c r="T50" s="69">
        <f t="shared" si="110"/>
        <v>59.94761079804104</v>
      </c>
      <c r="U50" s="69">
        <f t="shared" si="111"/>
        <v>98.725049532587121</v>
      </c>
      <c r="W50" t="str">
        <f t="shared" si="141"/>
        <v>24 Business, media and public service professionals</v>
      </c>
      <c r="X50" s="18">
        <f t="shared" si="112"/>
        <v>12.807833041897881</v>
      </c>
      <c r="Y50" s="18">
        <f t="shared" si="112"/>
        <v>12.75888873317245</v>
      </c>
      <c r="Z50" s="18">
        <f t="shared" si="112"/>
        <v>13.27323437110077</v>
      </c>
      <c r="AA50" s="18">
        <f t="shared" si="112"/>
        <v>12.68467041294133</v>
      </c>
      <c r="AB50" s="18">
        <f t="shared" si="112"/>
        <v>11.840357432645995</v>
      </c>
      <c r="AD50" s="68">
        <f t="shared" si="113"/>
        <v>8.705521789993421</v>
      </c>
      <c r="AE50" s="69">
        <f t="shared" si="114"/>
        <v>53.268023612752771</v>
      </c>
      <c r="AF50" s="69">
        <f t="shared" si="115"/>
        <v>61.97354540274619</v>
      </c>
      <c r="AH50" t="str">
        <f t="shared" si="142"/>
        <v>24 Business, media and public service professionals</v>
      </c>
      <c r="AI50" s="18">
        <f t="shared" si="116"/>
        <v>4.5828617964760365</v>
      </c>
      <c r="AJ50" s="18">
        <f t="shared" si="116"/>
        <v>4.3943135381426179</v>
      </c>
      <c r="AK50" s="18">
        <f t="shared" si="116"/>
        <v>4.7387838817301606</v>
      </c>
      <c r="AL50" s="18">
        <f t="shared" si="116"/>
        <v>4.326830090370831</v>
      </c>
      <c r="AM50" s="18">
        <f t="shared" si="116"/>
        <v>4.1647196061067824</v>
      </c>
      <c r="AO50" s="68">
        <f t="shared" si="117"/>
        <v>-2.3329265834761972</v>
      </c>
      <c r="AP50" s="69">
        <f t="shared" si="118"/>
        <v>35.990215484475783</v>
      </c>
      <c r="AQ50" s="69">
        <f t="shared" si="119"/>
        <v>33.657288900999589</v>
      </c>
      <c r="AS50" t="str">
        <f t="shared" si="143"/>
        <v>24 Business, media and public service professionals</v>
      </c>
      <c r="AT50" s="18">
        <f t="shared" si="120"/>
        <v>7.2753388030923221</v>
      </c>
      <c r="AU50" s="18">
        <f t="shared" si="120"/>
        <v>7.2275823044065044</v>
      </c>
      <c r="AV50" s="18">
        <f t="shared" si="120"/>
        <v>7.5602092823802645</v>
      </c>
      <c r="AW50" s="18">
        <f t="shared" si="120"/>
        <v>7.5909217377426064</v>
      </c>
      <c r="AX50" s="18">
        <f t="shared" si="120"/>
        <v>7.4462563386605565</v>
      </c>
      <c r="AZ50" s="68">
        <f t="shared" si="121"/>
        <v>15.340834345488636</v>
      </c>
      <c r="BA50" s="69">
        <f t="shared" si="122"/>
        <v>52.198872661419806</v>
      </c>
      <c r="BB50" s="69">
        <f t="shared" si="123"/>
        <v>67.539707006908429</v>
      </c>
      <c r="BD50" t="str">
        <f t="shared" si="144"/>
        <v>24 Business, media and public service professionals</v>
      </c>
      <c r="BE50" s="18">
        <f t="shared" si="124"/>
        <v>4.2201133837303502</v>
      </c>
      <c r="BF50" s="18">
        <f t="shared" si="124"/>
        <v>4.4455925819735178</v>
      </c>
      <c r="BG50" s="18">
        <f t="shared" si="124"/>
        <v>4.8724418378050238</v>
      </c>
      <c r="BH50" s="18">
        <f t="shared" si="124"/>
        <v>5.1343246705203054</v>
      </c>
      <c r="BI50" s="18">
        <f t="shared" si="124"/>
        <v>5.4737785912468331</v>
      </c>
      <c r="BK50" s="68">
        <f t="shared" si="125"/>
        <v>9.6653614882607393</v>
      </c>
      <c r="BL50" s="69">
        <f t="shared" si="126"/>
        <v>43.129810437833385</v>
      </c>
      <c r="BM50" s="69">
        <f t="shared" si="127"/>
        <v>52.79517192609412</v>
      </c>
      <c r="BO50" t="str">
        <f t="shared" si="145"/>
        <v>24 Business, media and public service professionals</v>
      </c>
      <c r="BP50" s="18">
        <f t="shared" si="128"/>
        <v>3.1286108197532601</v>
      </c>
      <c r="BQ50" s="18">
        <f t="shared" si="128"/>
        <v>3.3577517793196754</v>
      </c>
      <c r="BR50" s="18">
        <f t="shared" si="128"/>
        <v>3.5985233899057438</v>
      </c>
      <c r="BS50" s="18">
        <f t="shared" si="128"/>
        <v>3.6767066830567976</v>
      </c>
      <c r="BT50" s="18">
        <f t="shared" si="128"/>
        <v>3.7426374257453454</v>
      </c>
      <c r="BV50" s="68">
        <f t="shared" si="129"/>
        <v>-13.960997560323388</v>
      </c>
      <c r="BW50" s="69">
        <f t="shared" si="130"/>
        <v>37.785106931828196</v>
      </c>
      <c r="BX50" s="69">
        <f t="shared" si="131"/>
        <v>23.824109371504807</v>
      </c>
      <c r="BZ50" t="str">
        <f t="shared" si="146"/>
        <v>24 Business, media and public service professionals</v>
      </c>
      <c r="CA50" s="18">
        <f t="shared" si="132"/>
        <v>2.7937838637685717</v>
      </c>
      <c r="CB50" s="18">
        <f t="shared" si="132"/>
        <v>3.1231381295885781</v>
      </c>
      <c r="CC50" s="18">
        <f t="shared" si="132"/>
        <v>3.4718162242146802</v>
      </c>
      <c r="CD50" s="18">
        <f t="shared" si="132"/>
        <v>3.6678695259529035</v>
      </c>
      <c r="CE50" s="18">
        <f t="shared" si="132"/>
        <v>3.5781053372132479</v>
      </c>
      <c r="CG50" s="68">
        <f t="shared" si="133"/>
        <v>-33.150962784989794</v>
      </c>
      <c r="CH50" s="69">
        <f t="shared" si="134"/>
        <v>33.25471940016385</v>
      </c>
      <c r="CI50" s="69">
        <f t="shared" si="135"/>
        <v>0.10375661517405513</v>
      </c>
      <c r="CK50" t="str">
        <f t="shared" si="147"/>
        <v>24 Business, media and public service professionals</v>
      </c>
      <c r="CL50" s="18">
        <f t="shared" si="136"/>
        <v>1.7319968290859022</v>
      </c>
      <c r="CM50" s="18">
        <f t="shared" si="136"/>
        <v>2.2245429825017426</v>
      </c>
      <c r="CN50" s="18">
        <f t="shared" si="136"/>
        <v>2.5790412268896445</v>
      </c>
      <c r="CO50" s="18">
        <f t="shared" si="136"/>
        <v>3.6409657920098524</v>
      </c>
      <c r="CP50" s="18">
        <f t="shared" si="136"/>
        <v>5.4215747481033105</v>
      </c>
      <c r="CR50" s="68">
        <f t="shared" si="137"/>
        <v>96.215402635791818</v>
      </c>
      <c r="CS50" s="69">
        <f t="shared" si="138"/>
        <v>47.793524247534116</v>
      </c>
      <c r="CT50" s="69">
        <f t="shared" si="139"/>
        <v>144.00892688332593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2.6429859669857914</v>
      </c>
      <c r="C51" s="18">
        <f t="shared" si="104"/>
        <v>2.912882905794616</v>
      </c>
      <c r="D51" s="18">
        <f t="shared" si="104"/>
        <v>3.0356217087831339</v>
      </c>
      <c r="E51" s="18">
        <f t="shared" si="104"/>
        <v>2.884571644400685</v>
      </c>
      <c r="F51" s="18">
        <f t="shared" si="104"/>
        <v>3.2841276778218429</v>
      </c>
      <c r="H51" s="68">
        <f t="shared" si="105"/>
        <v>57.666559402290929</v>
      </c>
      <c r="I51" s="69">
        <f t="shared" si="106"/>
        <v>59.402873317038804</v>
      </c>
      <c r="J51" s="69">
        <f t="shared" si="107"/>
        <v>117.06943271932973</v>
      </c>
      <c r="L51" t="str">
        <f t="shared" si="140"/>
        <v>31 Science, engineering and technology associate professionals</v>
      </c>
      <c r="M51" s="18">
        <f t="shared" si="108"/>
        <v>1.9953840673503556</v>
      </c>
      <c r="N51" s="18">
        <f t="shared" si="108"/>
        <v>2.0905437167796022</v>
      </c>
      <c r="O51" s="18">
        <f t="shared" si="108"/>
        <v>2.2840640041931395</v>
      </c>
      <c r="P51" s="18">
        <f t="shared" si="108"/>
        <v>1.9744294825694879</v>
      </c>
      <c r="Q51" s="18">
        <f t="shared" si="108"/>
        <v>2.0034451748153428</v>
      </c>
      <c r="S51" s="68">
        <f t="shared" si="109"/>
        <v>29.142652382403622</v>
      </c>
      <c r="T51" s="69">
        <f t="shared" si="110"/>
        <v>48.507419887871961</v>
      </c>
      <c r="U51" s="69">
        <f t="shared" si="111"/>
        <v>77.650072270275587</v>
      </c>
      <c r="W51" t="str">
        <f t="shared" si="141"/>
        <v>31 Science, engineering and technology associate professionals</v>
      </c>
      <c r="X51" s="18">
        <f t="shared" si="112"/>
        <v>2.4857421888040623</v>
      </c>
      <c r="Y51" s="18">
        <f t="shared" si="112"/>
        <v>2.661467066616737</v>
      </c>
      <c r="Z51" s="18">
        <f t="shared" si="112"/>
        <v>2.7669709838670062</v>
      </c>
      <c r="AA51" s="18">
        <f t="shared" si="112"/>
        <v>2.5195248679524669</v>
      </c>
      <c r="AB51" s="18">
        <f t="shared" si="112"/>
        <v>2.509012316923267</v>
      </c>
      <c r="AD51" s="68">
        <f t="shared" si="113"/>
        <v>10.499863994842348</v>
      </c>
      <c r="AE51" s="69">
        <f t="shared" si="114"/>
        <v>46.154910462581498</v>
      </c>
      <c r="AF51" s="69">
        <f t="shared" si="115"/>
        <v>56.654774457423848</v>
      </c>
      <c r="AH51" t="str">
        <f t="shared" si="142"/>
        <v>31 Science, engineering and technology associate professionals</v>
      </c>
      <c r="AI51" s="18">
        <f t="shared" si="116"/>
        <v>1.3528938698611126</v>
      </c>
      <c r="AJ51" s="18">
        <f t="shared" si="116"/>
        <v>1.5418396227403299</v>
      </c>
      <c r="AK51" s="18">
        <f t="shared" si="116"/>
        <v>1.7086532403504087</v>
      </c>
      <c r="AL51" s="18">
        <f t="shared" si="116"/>
        <v>1.8106218909509944</v>
      </c>
      <c r="AM51" s="18">
        <f t="shared" si="116"/>
        <v>2.141669899651315</v>
      </c>
      <c r="AO51" s="68">
        <f t="shared" si="117"/>
        <v>39.292556048650596</v>
      </c>
      <c r="AP51" s="69">
        <f t="shared" si="118"/>
        <v>56.116292263694248</v>
      </c>
      <c r="AQ51" s="69">
        <f t="shared" si="119"/>
        <v>95.408848312344844</v>
      </c>
      <c r="AS51" t="str">
        <f t="shared" si="143"/>
        <v>31 Science, engineering and technology associate professionals</v>
      </c>
      <c r="AT51" s="18">
        <f t="shared" si="120"/>
        <v>3.529802807534288</v>
      </c>
      <c r="AU51" s="18">
        <f t="shared" si="120"/>
        <v>3.5114268011559391</v>
      </c>
      <c r="AV51" s="18">
        <f t="shared" si="120"/>
        <v>3.5847912376257742</v>
      </c>
      <c r="AW51" s="18">
        <f t="shared" si="120"/>
        <v>3.0359540869576831</v>
      </c>
      <c r="AX51" s="18">
        <f t="shared" si="120"/>
        <v>2.6410530826961534</v>
      </c>
      <c r="AZ51" s="68">
        <f t="shared" si="121"/>
        <v>-13.723566371662516</v>
      </c>
      <c r="BA51" s="69">
        <f t="shared" si="122"/>
        <v>34.175775190614367</v>
      </c>
      <c r="BB51" s="69">
        <f t="shared" si="123"/>
        <v>20.452208818951849</v>
      </c>
      <c r="BD51" t="str">
        <f t="shared" si="144"/>
        <v>31 Science, engineering and technology associate professionals</v>
      </c>
      <c r="BE51" s="18">
        <f t="shared" si="124"/>
        <v>1.5007818738707637</v>
      </c>
      <c r="BF51" s="18">
        <f t="shared" si="124"/>
        <v>1.3838989865168023</v>
      </c>
      <c r="BG51" s="18">
        <f t="shared" si="124"/>
        <v>1.5715474954592474</v>
      </c>
      <c r="BH51" s="18">
        <f t="shared" si="124"/>
        <v>1.2174588283305612</v>
      </c>
      <c r="BI51" s="18">
        <f t="shared" si="124"/>
        <v>0.9190963316275822</v>
      </c>
      <c r="BK51" s="68">
        <f t="shared" si="125"/>
        <v>-42.909685771795644</v>
      </c>
      <c r="BL51" s="69">
        <f t="shared" si="126"/>
        <v>25.291918930157685</v>
      </c>
      <c r="BM51" s="69">
        <f t="shared" si="127"/>
        <v>-17.617766841637959</v>
      </c>
      <c r="BO51" t="str">
        <f t="shared" si="145"/>
        <v>31 Science, engineering and technology associate professionals</v>
      </c>
      <c r="BP51" s="18">
        <f t="shared" si="128"/>
        <v>1.1245028409490228</v>
      </c>
      <c r="BQ51" s="18">
        <f t="shared" si="128"/>
        <v>1.262270452033289</v>
      </c>
      <c r="BR51" s="18">
        <f t="shared" si="128"/>
        <v>1.3936329562234415</v>
      </c>
      <c r="BS51" s="18">
        <f t="shared" si="128"/>
        <v>1.297301452815844</v>
      </c>
      <c r="BT51" s="18">
        <f t="shared" si="128"/>
        <v>1.4664451050563105</v>
      </c>
      <c r="BV51" s="68">
        <f t="shared" si="129"/>
        <v>-12.951890715440637</v>
      </c>
      <c r="BW51" s="69">
        <f t="shared" si="130"/>
        <v>34.185283382565729</v>
      </c>
      <c r="BX51" s="69">
        <f t="shared" si="131"/>
        <v>21.233392667125091</v>
      </c>
      <c r="BZ51" t="str">
        <f t="shared" si="146"/>
        <v>31 Science, engineering and technology associate professionals</v>
      </c>
      <c r="CA51" s="18">
        <f t="shared" si="132"/>
        <v>1.4017631406217277</v>
      </c>
      <c r="CB51" s="18">
        <f t="shared" si="132"/>
        <v>1.5684309626643547</v>
      </c>
      <c r="CC51" s="18">
        <f t="shared" si="132"/>
        <v>1.8519075955219562</v>
      </c>
      <c r="CD51" s="18">
        <f t="shared" si="132"/>
        <v>1.9078060696332364</v>
      </c>
      <c r="CE51" s="18">
        <f t="shared" si="132"/>
        <v>2.2457817153595618</v>
      </c>
      <c r="CG51" s="68">
        <f t="shared" si="133"/>
        <v>-21.34125880021077</v>
      </c>
      <c r="CH51" s="69">
        <f t="shared" si="134"/>
        <v>31.184256862909642</v>
      </c>
      <c r="CI51" s="69">
        <f t="shared" si="135"/>
        <v>9.8429980626988733</v>
      </c>
      <c r="CK51" t="str">
        <f t="shared" si="147"/>
        <v>31 Science, engineering and technology associate professionals</v>
      </c>
      <c r="CL51" s="18">
        <f t="shared" si="136"/>
        <v>0.79453476999135331</v>
      </c>
      <c r="CM51" s="18">
        <f t="shared" si="136"/>
        <v>1.0662932034432546</v>
      </c>
      <c r="CN51" s="18">
        <f t="shared" si="136"/>
        <v>1.4167690632631762</v>
      </c>
      <c r="CO51" s="18">
        <f t="shared" si="136"/>
        <v>2.0494556504018022</v>
      </c>
      <c r="CP51" s="18">
        <f t="shared" si="136"/>
        <v>3.6262132178257738</v>
      </c>
      <c r="CR51" s="68">
        <f t="shared" si="137"/>
        <v>138.90222922782712</v>
      </c>
      <c r="CS51" s="69">
        <f t="shared" si="138"/>
        <v>57.705377314259977</v>
      </c>
      <c r="CT51" s="69">
        <f t="shared" si="139"/>
        <v>196.60760654208713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0.52912565670693279</v>
      </c>
      <c r="C52" s="18">
        <f t="shared" si="104"/>
        <v>0.55522460822605368</v>
      </c>
      <c r="D52" s="18">
        <f t="shared" si="104"/>
        <v>0.50139496928679839</v>
      </c>
      <c r="E52" s="18">
        <f t="shared" si="104"/>
        <v>0.75068732498975699</v>
      </c>
      <c r="F52" s="18">
        <f t="shared" si="104"/>
        <v>0.84798783166141067</v>
      </c>
      <c r="H52" s="68">
        <f t="shared" si="105"/>
        <v>146.47725901888572</v>
      </c>
      <c r="I52" s="69">
        <f t="shared" si="106"/>
        <v>116.48813538546861</v>
      </c>
      <c r="J52" s="69">
        <f t="shared" si="107"/>
        <v>262.9653944043543</v>
      </c>
      <c r="L52" t="str">
        <f t="shared" si="140"/>
        <v>32 Health and social care associate professionals</v>
      </c>
      <c r="M52" s="18">
        <f t="shared" si="108"/>
        <v>1.5190857960888562</v>
      </c>
      <c r="N52" s="18">
        <f t="shared" si="108"/>
        <v>1.7244999668669401</v>
      </c>
      <c r="O52" s="18">
        <f t="shared" si="108"/>
        <v>1.6766474914452847</v>
      </c>
      <c r="P52" s="18">
        <f t="shared" si="108"/>
        <v>2.5908181227245581</v>
      </c>
      <c r="Q52" s="18">
        <f t="shared" si="108"/>
        <v>2.7980498724363265</v>
      </c>
      <c r="S52" s="68">
        <f t="shared" si="109"/>
        <v>145.70511455605654</v>
      </c>
      <c r="T52" s="69">
        <f t="shared" si="110"/>
        <v>114.43524126769482</v>
      </c>
      <c r="U52" s="69">
        <f t="shared" si="111"/>
        <v>260.14035582375141</v>
      </c>
      <c r="W52" t="str">
        <f t="shared" si="141"/>
        <v>32 Health and social care associate professionals</v>
      </c>
      <c r="X52" s="18">
        <f t="shared" si="112"/>
        <v>2.1503974886226245</v>
      </c>
      <c r="Y52" s="18">
        <f t="shared" si="112"/>
        <v>2.4830563642791668</v>
      </c>
      <c r="Z52" s="18">
        <f t="shared" si="112"/>
        <v>2.5227062445605575</v>
      </c>
      <c r="AA52" s="18">
        <f t="shared" si="112"/>
        <v>3.9430483640874989</v>
      </c>
      <c r="AB52" s="18">
        <f t="shared" si="112"/>
        <v>4.3185525908405697</v>
      </c>
      <c r="AD52" s="68">
        <f t="shared" si="113"/>
        <v>108.60998199672368</v>
      </c>
      <c r="AE52" s="69">
        <f t="shared" si="114"/>
        <v>110.15318907288597</v>
      </c>
      <c r="AF52" s="69">
        <f t="shared" si="115"/>
        <v>218.76317106960963</v>
      </c>
      <c r="AH52" t="str">
        <f t="shared" si="142"/>
        <v>32 Health and social care associate professionals</v>
      </c>
      <c r="AI52" s="18">
        <f t="shared" si="116"/>
        <v>5.2893260079371185</v>
      </c>
      <c r="AJ52" s="18">
        <f t="shared" si="116"/>
        <v>4.7828890088424885</v>
      </c>
      <c r="AK52" s="18">
        <f t="shared" si="116"/>
        <v>4.5856495452123873</v>
      </c>
      <c r="AL52" s="18">
        <f t="shared" si="116"/>
        <v>5.0937087716743727</v>
      </c>
      <c r="AM52" s="18">
        <f t="shared" si="116"/>
        <v>2.9368880554669898</v>
      </c>
      <c r="AO52" s="68">
        <f t="shared" si="117"/>
        <v>-28.826906694049224</v>
      </c>
      <c r="AP52" s="69">
        <f t="shared" si="118"/>
        <v>42.521709818345769</v>
      </c>
      <c r="AQ52" s="69">
        <f t="shared" si="119"/>
        <v>13.694803124296545</v>
      </c>
      <c r="AS52" t="str">
        <f t="shared" si="143"/>
        <v>32 Health and social care associate professionals</v>
      </c>
      <c r="AT52" s="18">
        <f t="shared" si="120"/>
        <v>1.2842553126684453</v>
      </c>
      <c r="AU52" s="18">
        <f t="shared" si="120"/>
        <v>1.4102477080777598</v>
      </c>
      <c r="AV52" s="18">
        <f t="shared" si="120"/>
        <v>1.580528106755354</v>
      </c>
      <c r="AW52" s="18">
        <f t="shared" si="120"/>
        <v>2.1910270110312826</v>
      </c>
      <c r="AX52" s="18">
        <f t="shared" si="120"/>
        <v>2.2313544606607341</v>
      </c>
      <c r="AZ52" s="68">
        <f t="shared" si="121"/>
        <v>65.327563618441928</v>
      </c>
      <c r="BA52" s="69">
        <f t="shared" si="122"/>
        <v>83.943393168434383</v>
      </c>
      <c r="BB52" s="69">
        <f t="shared" si="123"/>
        <v>149.27095678687633</v>
      </c>
      <c r="BD52" t="str">
        <f t="shared" si="144"/>
        <v>32 Health and social care associate professionals</v>
      </c>
      <c r="BE52" s="18">
        <f t="shared" si="124"/>
        <v>1.316378154946777</v>
      </c>
      <c r="BF52" s="18">
        <f t="shared" si="124"/>
        <v>1.6583758028231217</v>
      </c>
      <c r="BG52" s="18">
        <f t="shared" si="124"/>
        <v>1.7566283146508372</v>
      </c>
      <c r="BH52" s="18">
        <f t="shared" si="124"/>
        <v>2.8258705576463856</v>
      </c>
      <c r="BI52" s="18">
        <f t="shared" si="124"/>
        <v>3.516423561762104</v>
      </c>
      <c r="BK52" s="68">
        <f t="shared" si="125"/>
        <v>95.411543061541067</v>
      </c>
      <c r="BL52" s="69">
        <f t="shared" si="126"/>
        <v>99.190889636802851</v>
      </c>
      <c r="BM52" s="69">
        <f t="shared" si="127"/>
        <v>194.60243269834393</v>
      </c>
      <c r="BO52" t="str">
        <f t="shared" si="145"/>
        <v>32 Health and social care associate professionals</v>
      </c>
      <c r="BP52" s="18">
        <f t="shared" si="128"/>
        <v>1.0782899692661854</v>
      </c>
      <c r="BQ52" s="18">
        <f t="shared" si="128"/>
        <v>1.2224621274806982</v>
      </c>
      <c r="BR52" s="18">
        <f t="shared" si="128"/>
        <v>1.3421284069927488</v>
      </c>
      <c r="BS52" s="18">
        <f t="shared" si="128"/>
        <v>2.0483772738872106</v>
      </c>
      <c r="BT52" s="18">
        <f t="shared" si="128"/>
        <v>2.1455691512195436</v>
      </c>
      <c r="BV52" s="68">
        <f t="shared" si="129"/>
        <v>32.248388256047143</v>
      </c>
      <c r="BW52" s="69">
        <f t="shared" si="130"/>
        <v>71.666963697336755</v>
      </c>
      <c r="BX52" s="69">
        <f t="shared" si="131"/>
        <v>103.91535195338389</v>
      </c>
      <c r="BZ52" t="str">
        <f t="shared" si="146"/>
        <v>32 Health and social care associate professionals</v>
      </c>
      <c r="CA52" s="18">
        <f t="shared" si="132"/>
        <v>0.65317146614611077</v>
      </c>
      <c r="CB52" s="18">
        <f t="shared" si="132"/>
        <v>0.70159553256084384</v>
      </c>
      <c r="CC52" s="18">
        <f t="shared" si="132"/>
        <v>0.68155047534805491</v>
      </c>
      <c r="CD52" s="18">
        <f t="shared" si="132"/>
        <v>1.0047610050496254</v>
      </c>
      <c r="CE52" s="18">
        <f t="shared" si="132"/>
        <v>0.98486770257257272</v>
      </c>
      <c r="CG52" s="68">
        <f t="shared" si="133"/>
        <v>-6.2699963659120259</v>
      </c>
      <c r="CH52" s="69">
        <f t="shared" si="134"/>
        <v>53.312716838989985</v>
      </c>
      <c r="CI52" s="69">
        <f t="shared" si="135"/>
        <v>47.042720473077949</v>
      </c>
      <c r="CK52" t="str">
        <f t="shared" si="147"/>
        <v>32 Health and social care associate professionals</v>
      </c>
      <c r="CL52" s="18">
        <f t="shared" si="136"/>
        <v>0.2641157737511422</v>
      </c>
      <c r="CM52" s="18">
        <f t="shared" si="136"/>
        <v>0.34233486499502952</v>
      </c>
      <c r="CN52" s="18">
        <f t="shared" si="136"/>
        <v>0.40975228883634784</v>
      </c>
      <c r="CO52" s="18">
        <f t="shared" si="136"/>
        <v>0.84471579001244712</v>
      </c>
      <c r="CP52" s="18">
        <f t="shared" si="136"/>
        <v>1.6126990809140187</v>
      </c>
      <c r="CR52" s="68">
        <f t="shared" si="137"/>
        <v>267.36508755506071</v>
      </c>
      <c r="CS52" s="69">
        <f t="shared" si="138"/>
        <v>93.971151209537823</v>
      </c>
      <c r="CT52" s="69">
        <f t="shared" si="139"/>
        <v>361.33623876459853</v>
      </c>
    </row>
    <row r="53" spans="1:98" x14ac:dyDescent="0.2">
      <c r="A53" t="str">
        <f t="shared" si="103"/>
        <v>33 Protective service occupations</v>
      </c>
      <c r="B53" s="18">
        <f t="shared" si="104"/>
        <v>0.28259083232677695</v>
      </c>
      <c r="C53" s="18">
        <f t="shared" si="104"/>
        <v>0.23033277847388586</v>
      </c>
      <c r="D53" s="18">
        <f t="shared" si="104"/>
        <v>0.25004573511995037</v>
      </c>
      <c r="E53" s="18">
        <f t="shared" si="104"/>
        <v>0.22999658215001906</v>
      </c>
      <c r="F53" s="18">
        <f t="shared" si="104"/>
        <v>0.25123790778578237</v>
      </c>
      <c r="H53" s="68">
        <f t="shared" si="105"/>
        <v>46.430964926337381</v>
      </c>
      <c r="I53" s="69">
        <f t="shared" si="106"/>
        <v>40.02449567564684</v>
      </c>
      <c r="J53" s="69">
        <f t="shared" si="107"/>
        <v>86.455460601984214</v>
      </c>
      <c r="L53" t="str">
        <f t="shared" si="140"/>
        <v>33 Protective service occupations</v>
      </c>
      <c r="M53" s="18">
        <f t="shared" si="108"/>
        <v>0.64206100657201071</v>
      </c>
      <c r="N53" s="18">
        <f t="shared" si="108"/>
        <v>0.55932679012159736</v>
      </c>
      <c r="O53" s="18">
        <f t="shared" si="108"/>
        <v>0.63293400812982992</v>
      </c>
      <c r="P53" s="18">
        <f t="shared" si="108"/>
        <v>0.50793964148410597</v>
      </c>
      <c r="Q53" s="18">
        <f t="shared" si="108"/>
        <v>0.55188970013444649</v>
      </c>
      <c r="S53" s="68">
        <f t="shared" si="109"/>
        <v>28.379111834080984</v>
      </c>
      <c r="T53" s="69">
        <f t="shared" si="110"/>
        <v>34.965028695275485</v>
      </c>
      <c r="U53" s="69">
        <f t="shared" si="111"/>
        <v>63.344140529356466</v>
      </c>
      <c r="W53" t="str">
        <f t="shared" si="141"/>
        <v>33 Protective service occupations</v>
      </c>
      <c r="X53" s="18">
        <f t="shared" si="112"/>
        <v>1.2726953844170075</v>
      </c>
      <c r="Y53" s="18">
        <f t="shared" si="112"/>
        <v>1.2155680946387168</v>
      </c>
      <c r="Z53" s="18">
        <f t="shared" si="112"/>
        <v>1.3152336477024533</v>
      </c>
      <c r="AA53" s="18">
        <f t="shared" si="112"/>
        <v>1.1192844075146018</v>
      </c>
      <c r="AB53" s="18">
        <f t="shared" si="112"/>
        <v>1.2565713564956689</v>
      </c>
      <c r="AD53" s="68">
        <f t="shared" si="113"/>
        <v>16.425416409715417</v>
      </c>
      <c r="AE53" s="69">
        <f t="shared" si="114"/>
        <v>41.434776700671549</v>
      </c>
      <c r="AF53" s="69">
        <f t="shared" si="115"/>
        <v>57.860193110386959</v>
      </c>
      <c r="AH53" t="str">
        <f t="shared" si="142"/>
        <v>33 Protective service occupations</v>
      </c>
      <c r="AI53" s="18">
        <f t="shared" si="116"/>
        <v>1.2020786007154551</v>
      </c>
      <c r="AJ53" s="18">
        <f t="shared" si="116"/>
        <v>1.1549508747323727</v>
      </c>
      <c r="AK53" s="18">
        <f t="shared" si="116"/>
        <v>1.2563507595082062</v>
      </c>
      <c r="AL53" s="18">
        <f t="shared" si="116"/>
        <v>1.1360586003883895</v>
      </c>
      <c r="AM53" s="18">
        <f t="shared" si="116"/>
        <v>1.2513296690050084</v>
      </c>
      <c r="AO53" s="68">
        <f t="shared" si="117"/>
        <v>10.685350503364148</v>
      </c>
      <c r="AP53" s="69">
        <f t="shared" si="118"/>
        <v>36.064933964941268</v>
      </c>
      <c r="AQ53" s="69">
        <f t="shared" si="119"/>
        <v>46.750284468305416</v>
      </c>
      <c r="AS53" t="str">
        <f t="shared" si="143"/>
        <v>33 Protective service occupations</v>
      </c>
      <c r="AT53" s="18">
        <f t="shared" si="120"/>
        <v>1.1807321683492775</v>
      </c>
      <c r="AU53" s="18">
        <f t="shared" si="120"/>
        <v>0.94543659740941866</v>
      </c>
      <c r="AV53" s="18">
        <f t="shared" si="120"/>
        <v>1.0023672045440151</v>
      </c>
      <c r="AW53" s="18">
        <f t="shared" si="120"/>
        <v>0.75914170066311981</v>
      </c>
      <c r="AX53" s="18">
        <f t="shared" si="120"/>
        <v>0.70634661450919833</v>
      </c>
      <c r="AZ53" s="68">
        <f t="shared" si="121"/>
        <v>-17.477962432711106</v>
      </c>
      <c r="BA53" s="69">
        <f t="shared" si="122"/>
        <v>28.592649196129706</v>
      </c>
      <c r="BB53" s="69">
        <f t="shared" si="123"/>
        <v>11.114686763418597</v>
      </c>
      <c r="BD53" t="str">
        <f t="shared" si="144"/>
        <v>33 Protective service occupations</v>
      </c>
      <c r="BE53" s="18">
        <f t="shared" si="124"/>
        <v>1.168977308050132</v>
      </c>
      <c r="BF53" s="18">
        <f t="shared" si="124"/>
        <v>0.95699149018668594</v>
      </c>
      <c r="BG53" s="18">
        <f t="shared" si="124"/>
        <v>1.0204175887675562</v>
      </c>
      <c r="BH53" s="18">
        <f t="shared" si="124"/>
        <v>0.88041510167494552</v>
      </c>
      <c r="BI53" s="18">
        <f t="shared" si="124"/>
        <v>0.81232980582013592</v>
      </c>
      <c r="BK53" s="68">
        <f t="shared" si="125"/>
        <v>-22.28884492724638</v>
      </c>
      <c r="BL53" s="69">
        <f t="shared" si="126"/>
        <v>20.994554806352756</v>
      </c>
      <c r="BM53" s="69">
        <f t="shared" si="127"/>
        <v>-1.2942901208936235</v>
      </c>
      <c r="BO53" t="str">
        <f t="shared" si="145"/>
        <v>33 Protective service occupations</v>
      </c>
      <c r="BP53" s="18">
        <f t="shared" si="128"/>
        <v>1.2936114684255227</v>
      </c>
      <c r="BQ53" s="18">
        <f t="shared" si="128"/>
        <v>1.2398597950264223</v>
      </c>
      <c r="BR53" s="18">
        <f t="shared" si="128"/>
        <v>1.2871031927662904</v>
      </c>
      <c r="BS53" s="18">
        <f t="shared" si="128"/>
        <v>1.100021723986331</v>
      </c>
      <c r="BT53" s="18">
        <f t="shared" si="128"/>
        <v>1.0453725195335579</v>
      </c>
      <c r="BV53" s="68">
        <f t="shared" si="129"/>
        <v>-32.810771886614226</v>
      </c>
      <c r="BW53" s="69">
        <f t="shared" si="130"/>
        <v>22.592123891952937</v>
      </c>
      <c r="BX53" s="69">
        <f t="shared" si="131"/>
        <v>-10.218647994661289</v>
      </c>
      <c r="BZ53" t="str">
        <f t="shared" si="146"/>
        <v>33 Protective service occupations</v>
      </c>
      <c r="CA53" s="18">
        <f t="shared" si="132"/>
        <v>1.0827234673480035</v>
      </c>
      <c r="CB53" s="18">
        <f t="shared" si="132"/>
        <v>0.99522435875349524</v>
      </c>
      <c r="CC53" s="18">
        <f t="shared" si="132"/>
        <v>1.1206408516823843</v>
      </c>
      <c r="CD53" s="18">
        <f t="shared" si="132"/>
        <v>1.0077358935885266</v>
      </c>
      <c r="CE53" s="18">
        <f t="shared" si="132"/>
        <v>1.2510792891632292</v>
      </c>
      <c r="CG53" s="68">
        <f t="shared" si="133"/>
        <v>-27.586898686693239</v>
      </c>
      <c r="CH53" s="69">
        <f t="shared" si="134"/>
        <v>28.650207674289913</v>
      </c>
      <c r="CI53" s="69">
        <f t="shared" si="135"/>
        <v>1.0633089875966732</v>
      </c>
      <c r="CK53" t="str">
        <f t="shared" si="147"/>
        <v>33 Protective service occupations</v>
      </c>
      <c r="CL53" s="18">
        <f t="shared" si="136"/>
        <v>0.51566245185555903</v>
      </c>
      <c r="CM53" s="18">
        <f t="shared" si="136"/>
        <v>0.43381673987230768</v>
      </c>
      <c r="CN53" s="18">
        <f t="shared" si="136"/>
        <v>0.47832223824704251</v>
      </c>
      <c r="CO53" s="18">
        <f t="shared" si="136"/>
        <v>0.30478327133673855</v>
      </c>
      <c r="CP53" s="18">
        <f t="shared" si="136"/>
        <v>0.34135903470650253</v>
      </c>
      <c r="CR53" s="68">
        <f t="shared" si="137"/>
        <v>-33.387342559145523</v>
      </c>
      <c r="CS53" s="69">
        <f t="shared" si="138"/>
        <v>12.827910055874591</v>
      </c>
      <c r="CT53" s="69">
        <f t="shared" si="139"/>
        <v>-20.559432503270934</v>
      </c>
    </row>
    <row r="54" spans="1:98" x14ac:dyDescent="0.2">
      <c r="A54" t="str">
        <f t="shared" si="103"/>
        <v>34 Culture, media and sports occupations</v>
      </c>
      <c r="B54" s="18">
        <f t="shared" si="104"/>
        <v>1.7107992955916862</v>
      </c>
      <c r="C54" s="18">
        <f t="shared" si="104"/>
        <v>1.7218410282780137</v>
      </c>
      <c r="D54" s="18">
        <f t="shared" si="104"/>
        <v>1.7407617736512324</v>
      </c>
      <c r="E54" s="18">
        <f t="shared" si="104"/>
        <v>1.6165095907044218</v>
      </c>
      <c r="F54" s="18">
        <f t="shared" si="104"/>
        <v>1.5907508861417314</v>
      </c>
      <c r="H54" s="68">
        <f t="shared" si="105"/>
        <v>33.177249191760673</v>
      </c>
      <c r="I54" s="69">
        <f t="shared" si="106"/>
        <v>62.090553816606139</v>
      </c>
      <c r="J54" s="69">
        <f t="shared" si="107"/>
        <v>95.267803008366812</v>
      </c>
      <c r="L54" t="str">
        <f t="shared" si="140"/>
        <v>34 Culture, media and sports occupations</v>
      </c>
      <c r="M54" s="18">
        <f t="shared" si="108"/>
        <v>4.4697548249474277</v>
      </c>
      <c r="N54" s="18">
        <f t="shared" si="108"/>
        <v>3.8166215310670508</v>
      </c>
      <c r="O54" s="18">
        <f t="shared" si="108"/>
        <v>4.2221669622269431</v>
      </c>
      <c r="P54" s="18">
        <f t="shared" si="108"/>
        <v>3.8063432907382455</v>
      </c>
      <c r="Q54" s="18">
        <f t="shared" si="108"/>
        <v>3.8455535085750525</v>
      </c>
      <c r="S54" s="68">
        <f t="shared" si="109"/>
        <v>34.098513825268597</v>
      </c>
      <c r="T54" s="69">
        <f t="shared" si="110"/>
        <v>59.638424115379408</v>
      </c>
      <c r="U54" s="69">
        <f t="shared" si="111"/>
        <v>93.736937940648019</v>
      </c>
      <c r="W54" t="str">
        <f t="shared" si="141"/>
        <v>34 Culture, media and sports occupations</v>
      </c>
      <c r="X54" s="18">
        <f t="shared" si="112"/>
        <v>4.934432886087019</v>
      </c>
      <c r="Y54" s="18">
        <f t="shared" si="112"/>
        <v>4.2363963141844136</v>
      </c>
      <c r="Z54" s="18">
        <f t="shared" si="112"/>
        <v>4.2940442703360793</v>
      </c>
      <c r="AA54" s="18">
        <f t="shared" si="112"/>
        <v>3.7221195422350473</v>
      </c>
      <c r="AB54" s="18">
        <f t="shared" si="112"/>
        <v>3.550847367072679</v>
      </c>
      <c r="AD54" s="68">
        <f t="shared" si="113"/>
        <v>0.76948570875976563</v>
      </c>
      <c r="AE54" s="69">
        <f t="shared" si="114"/>
        <v>46.758705485354803</v>
      </c>
      <c r="AF54" s="69">
        <f t="shared" si="115"/>
        <v>47.528191194114569</v>
      </c>
      <c r="AH54" t="str">
        <f t="shared" si="142"/>
        <v>34 Culture, media and sports occupations</v>
      </c>
      <c r="AI54" s="18">
        <f t="shared" si="116"/>
        <v>1.9183027645449164</v>
      </c>
      <c r="AJ54" s="18">
        <f t="shared" si="116"/>
        <v>1.7843375448844561</v>
      </c>
      <c r="AK54" s="18">
        <f t="shared" si="116"/>
        <v>2.0264214673308247</v>
      </c>
      <c r="AL54" s="18">
        <f t="shared" si="116"/>
        <v>1.7802924315472239</v>
      </c>
      <c r="AM54" s="18">
        <f t="shared" si="116"/>
        <v>1.9592278622948476</v>
      </c>
      <c r="AO54" s="68">
        <f t="shared" si="117"/>
        <v>7.4445719918537252</v>
      </c>
      <c r="AP54" s="69">
        <f t="shared" si="118"/>
        <v>43.329254445826336</v>
      </c>
      <c r="AQ54" s="69">
        <f t="shared" si="119"/>
        <v>50.773826437680057</v>
      </c>
      <c r="AS54" t="str">
        <f t="shared" si="143"/>
        <v>34 Culture, media and sports occupations</v>
      </c>
      <c r="AT54" s="18">
        <f t="shared" si="120"/>
        <v>2.9317847722400963</v>
      </c>
      <c r="AU54" s="18">
        <f t="shared" si="120"/>
        <v>2.4576893362644068</v>
      </c>
      <c r="AV54" s="18">
        <f t="shared" si="120"/>
        <v>2.3902934804532445</v>
      </c>
      <c r="AW54" s="18">
        <f t="shared" si="120"/>
        <v>1.9868552980056833</v>
      </c>
      <c r="AX54" s="18">
        <f t="shared" si="120"/>
        <v>1.734237223770047</v>
      </c>
      <c r="AZ54" s="68">
        <f t="shared" si="121"/>
        <v>-15.035755412795901</v>
      </c>
      <c r="BA54" s="69">
        <f t="shared" si="122"/>
        <v>39.816131831001393</v>
      </c>
      <c r="BB54" s="69">
        <f t="shared" si="123"/>
        <v>24.780376418205492</v>
      </c>
      <c r="BD54" t="str">
        <f t="shared" si="144"/>
        <v>34 Culture, media and sports occupations</v>
      </c>
      <c r="BE54" s="18">
        <f t="shared" si="124"/>
        <v>1.9892180277471552</v>
      </c>
      <c r="BF54" s="18">
        <f t="shared" si="124"/>
        <v>1.6173667517148487</v>
      </c>
      <c r="BG54" s="18">
        <f t="shared" si="124"/>
        <v>1.7235430010475492</v>
      </c>
      <c r="BH54" s="18">
        <f t="shared" si="124"/>
        <v>1.4862453650328373</v>
      </c>
      <c r="BI54" s="18">
        <f t="shared" si="124"/>
        <v>1.4783007762577804</v>
      </c>
      <c r="BK54" s="68">
        <f t="shared" si="125"/>
        <v>-16.272216717932743</v>
      </c>
      <c r="BL54" s="69">
        <f t="shared" si="126"/>
        <v>31.087243270996943</v>
      </c>
      <c r="BM54" s="69">
        <f t="shared" si="127"/>
        <v>14.8150265530642</v>
      </c>
      <c r="BO54" t="str">
        <f t="shared" si="145"/>
        <v>34 Culture, media and sports occupations</v>
      </c>
      <c r="BP54" s="18">
        <f t="shared" si="128"/>
        <v>1.2652052244664445</v>
      </c>
      <c r="BQ54" s="18">
        <f t="shared" si="128"/>
        <v>1.0109316909409813</v>
      </c>
      <c r="BR54" s="18">
        <f t="shared" si="128"/>
        <v>0.99724338192532658</v>
      </c>
      <c r="BS54" s="18">
        <f t="shared" si="128"/>
        <v>0.76465351424976014</v>
      </c>
      <c r="BT54" s="18">
        <f t="shared" si="128"/>
        <v>0.5290174815008567</v>
      </c>
      <c r="BV54" s="68">
        <f t="shared" si="129"/>
        <v>-56.115535734435049</v>
      </c>
      <c r="BW54" s="69">
        <f t="shared" si="130"/>
        <v>25.140322976127461</v>
      </c>
      <c r="BX54" s="69">
        <f t="shared" si="131"/>
        <v>-30.975212758307595</v>
      </c>
      <c r="BZ54" t="str">
        <f t="shared" si="146"/>
        <v>34 Culture, media and sports occupations</v>
      </c>
      <c r="CA54" s="18">
        <f t="shared" si="132"/>
        <v>1.330668629237173</v>
      </c>
      <c r="CB54" s="18">
        <f t="shared" si="132"/>
        <v>1.1991497885268749</v>
      </c>
      <c r="CC54" s="18">
        <f t="shared" si="132"/>
        <v>1.2497040108270194</v>
      </c>
      <c r="CD54" s="18">
        <f t="shared" si="132"/>
        <v>0.99531086840088356</v>
      </c>
      <c r="CE54" s="18">
        <f t="shared" si="132"/>
        <v>0.86409433951961312</v>
      </c>
      <c r="CG54" s="68">
        <f t="shared" si="133"/>
        <v>-55.151000429317079</v>
      </c>
      <c r="CH54" s="69">
        <f t="shared" si="134"/>
        <v>24.054973130835752</v>
      </c>
      <c r="CI54" s="69">
        <f t="shared" si="135"/>
        <v>-31.096027298481328</v>
      </c>
      <c r="CK54" t="str">
        <f t="shared" si="147"/>
        <v>34 Culture, media and sports occupations</v>
      </c>
      <c r="CL54" s="18">
        <f t="shared" si="136"/>
        <v>1.1423762530317993</v>
      </c>
      <c r="CM54" s="18">
        <f t="shared" si="136"/>
        <v>1.2251396540776065</v>
      </c>
      <c r="CN54" s="18">
        <f t="shared" si="136"/>
        <v>1.3502544123175177</v>
      </c>
      <c r="CO54" s="18">
        <f t="shared" si="136"/>
        <v>1.5617002919337934</v>
      </c>
      <c r="CP54" s="18">
        <f t="shared" si="136"/>
        <v>2.1028430297759648</v>
      </c>
      <c r="CR54" s="68">
        <f t="shared" si="137"/>
        <v>45.364105679476346</v>
      </c>
      <c r="CS54" s="69">
        <f t="shared" si="138"/>
        <v>35.614539657735477</v>
      </c>
      <c r="CT54" s="69">
        <f t="shared" si="139"/>
        <v>80.978645337211816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5.9534830103725982</v>
      </c>
      <c r="C55" s="18">
        <f t="shared" si="148"/>
        <v>5.6431888637650269</v>
      </c>
      <c r="D55" s="18">
        <f t="shared" si="148"/>
        <v>6.014642425035972</v>
      </c>
      <c r="E55" s="18">
        <f t="shared" si="148"/>
        <v>6.1040938251605512</v>
      </c>
      <c r="F55" s="18">
        <f t="shared" si="148"/>
        <v>6.4019857638440607</v>
      </c>
      <c r="H55" s="68">
        <f t="shared" si="105"/>
        <v>55.121536671201696</v>
      </c>
      <c r="I55" s="69">
        <f t="shared" si="106"/>
        <v>62.137514500374579</v>
      </c>
      <c r="J55" s="69">
        <f t="shared" si="107"/>
        <v>117.25905117157629</v>
      </c>
      <c r="L55" t="str">
        <f t="shared" si="140"/>
        <v>35 Business and public service associate professionals</v>
      </c>
      <c r="M55" s="18">
        <f t="shared" ref="M55:Q64" si="149">M18/M$35*100</f>
        <v>8.4849809107455005</v>
      </c>
      <c r="N55" s="18">
        <f t="shared" si="149"/>
        <v>8.1593481598795528</v>
      </c>
      <c r="O55" s="18">
        <f t="shared" si="149"/>
        <v>8.0713391116800306</v>
      </c>
      <c r="P55" s="18">
        <f t="shared" si="149"/>
        <v>7.9883772491928431</v>
      </c>
      <c r="Q55" s="18">
        <f t="shared" si="149"/>
        <v>7.8752819358440878</v>
      </c>
      <c r="S55" s="68">
        <f t="shared" si="109"/>
        <v>43.655092272154484</v>
      </c>
      <c r="T55" s="69">
        <f t="shared" si="110"/>
        <v>60.480787983162763</v>
      </c>
      <c r="U55" s="69">
        <f t="shared" si="111"/>
        <v>104.13588025531723</v>
      </c>
      <c r="W55" t="str">
        <f t="shared" si="141"/>
        <v>35 Business and public service associate professionals</v>
      </c>
      <c r="X55" s="18">
        <f t="shared" ref="X55:AB64" si="150">X18/X$35*100</f>
        <v>9.0587011300297053</v>
      </c>
      <c r="Y55" s="18">
        <f t="shared" si="150"/>
        <v>8.7315852492835333</v>
      </c>
      <c r="Z55" s="18">
        <f t="shared" si="150"/>
        <v>8.7259066426450733</v>
      </c>
      <c r="AA55" s="18">
        <f t="shared" si="150"/>
        <v>8.4161219212197107</v>
      </c>
      <c r="AB55" s="18">
        <f t="shared" si="150"/>
        <v>7.9671313371028214</v>
      </c>
      <c r="AD55" s="68">
        <f t="shared" si="113"/>
        <v>11.264076951943943</v>
      </c>
      <c r="AE55" s="69">
        <f t="shared" si="114"/>
        <v>53.100164757960989</v>
      </c>
      <c r="AF55" s="69">
        <f t="shared" si="115"/>
        <v>64.364241709904917</v>
      </c>
      <c r="AH55" t="str">
        <f t="shared" si="142"/>
        <v>35 Business and public service associate professionals</v>
      </c>
      <c r="AI55" s="18">
        <f t="shared" ref="AI55:AM64" si="151">AI18/AI$35*100</f>
        <v>8.0964408663472494</v>
      </c>
      <c r="AJ55" s="18">
        <f t="shared" si="151"/>
        <v>8.2200943435841349</v>
      </c>
      <c r="AK55" s="18">
        <f t="shared" si="151"/>
        <v>8.5806336610301042</v>
      </c>
      <c r="AL55" s="18">
        <f t="shared" si="151"/>
        <v>8.8559787060041728</v>
      </c>
      <c r="AM55" s="18">
        <f t="shared" si="151"/>
        <v>9.0582255132172911</v>
      </c>
      <c r="AO55" s="68">
        <f t="shared" si="117"/>
        <v>17.314873712796409</v>
      </c>
      <c r="AP55" s="69">
        <f t="shared" si="118"/>
        <v>52.178270274809691</v>
      </c>
      <c r="AQ55" s="69">
        <f t="shared" si="119"/>
        <v>69.493143987606103</v>
      </c>
      <c r="AS55" t="str">
        <f t="shared" si="143"/>
        <v>35 Business and public service associate professionals</v>
      </c>
      <c r="AT55" s="18">
        <f t="shared" ref="AT55:AX64" si="152">AT18/AT$35*100</f>
        <v>7.6874699371829465</v>
      </c>
      <c r="AU55" s="18">
        <f t="shared" si="152"/>
        <v>7.4772723119004416</v>
      </c>
      <c r="AV55" s="18">
        <f t="shared" si="152"/>
        <v>7.606748641941957</v>
      </c>
      <c r="AW55" s="18">
        <f t="shared" si="152"/>
        <v>7.5243697700485095</v>
      </c>
      <c r="AX55" s="18">
        <f t="shared" si="152"/>
        <v>7.3637352004759</v>
      </c>
      <c r="AZ55" s="68">
        <f t="shared" si="121"/>
        <v>13.364746438688908</v>
      </c>
      <c r="BA55" s="69">
        <f t="shared" si="122"/>
        <v>50.58660910343152</v>
      </c>
      <c r="BB55" s="69">
        <f t="shared" si="123"/>
        <v>63.951355542120425</v>
      </c>
      <c r="BD55" t="str">
        <f t="shared" si="144"/>
        <v>35 Business and public service associate professionals</v>
      </c>
      <c r="BE55" s="18">
        <f t="shared" ref="BE55:BI64" si="153">BE18/BE$35*100</f>
        <v>6.1113944351651579</v>
      </c>
      <c r="BF55" s="18">
        <f t="shared" si="153"/>
        <v>5.9361703501482932</v>
      </c>
      <c r="BG55" s="18">
        <f t="shared" si="153"/>
        <v>6.2774966297769019</v>
      </c>
      <c r="BH55" s="18">
        <f t="shared" si="153"/>
        <v>6.057425149543902</v>
      </c>
      <c r="BI55" s="18">
        <f t="shared" si="153"/>
        <v>5.956020437004284</v>
      </c>
      <c r="BK55" s="68">
        <f t="shared" si="125"/>
        <v>-7.3813167077148147</v>
      </c>
      <c r="BL55" s="69">
        <f t="shared" si="126"/>
        <v>40.908292750435962</v>
      </c>
      <c r="BM55" s="69">
        <f t="shared" si="127"/>
        <v>33.526976042721152</v>
      </c>
      <c r="BO55" t="str">
        <f t="shared" si="145"/>
        <v>35 Business and public service associate professionals</v>
      </c>
      <c r="BP55" s="18">
        <f t="shared" ref="BP55:BT64" si="154">BP18/BP$35*100</f>
        <v>5.1979839009041751</v>
      </c>
      <c r="BQ55" s="18">
        <f t="shared" si="154"/>
        <v>5.0803514967942141</v>
      </c>
      <c r="BR55" s="18">
        <f t="shared" si="154"/>
        <v>5.3157383757934076</v>
      </c>
      <c r="BS55" s="18">
        <f t="shared" si="154"/>
        <v>5.1474521187932254</v>
      </c>
      <c r="BT55" s="18">
        <f t="shared" si="154"/>
        <v>5.0857642455374528</v>
      </c>
      <c r="BV55" s="68">
        <f t="shared" si="129"/>
        <v>-20.852980263867551</v>
      </c>
      <c r="BW55" s="69">
        <f t="shared" si="130"/>
        <v>34.810691150969816</v>
      </c>
      <c r="BX55" s="69">
        <f t="shared" si="131"/>
        <v>13.957710887102268</v>
      </c>
      <c r="BZ55" t="str">
        <f t="shared" si="146"/>
        <v>35 Business and public service associate professionals</v>
      </c>
      <c r="CA55" s="18">
        <f t="shared" ref="CA55:CE64" si="155">CA18/CA$35*100</f>
        <v>4.6713686922261548</v>
      </c>
      <c r="CB55" s="18">
        <f t="shared" si="155"/>
        <v>4.6803737755744939</v>
      </c>
      <c r="CC55" s="18">
        <f t="shared" si="155"/>
        <v>4.9243826976801159</v>
      </c>
      <c r="CD55" s="18">
        <f t="shared" si="155"/>
        <v>4.8728267229388278</v>
      </c>
      <c r="CE55" s="18">
        <f t="shared" si="155"/>
        <v>4.7033346391882223</v>
      </c>
      <c r="CG55" s="68">
        <f t="shared" si="133"/>
        <v>-38.048354491593003</v>
      </c>
      <c r="CH55" s="69">
        <f t="shared" si="134"/>
        <v>29.122887962172911</v>
      </c>
      <c r="CI55" s="69">
        <f t="shared" si="135"/>
        <v>-8.925466529420099</v>
      </c>
      <c r="CK55" t="str">
        <f t="shared" si="147"/>
        <v>35 Business and public service associate professionals</v>
      </c>
      <c r="CL55" s="18">
        <f t="shared" ref="CL55:CP64" si="156">CL18/CL$35*100</f>
        <v>2.6882935646724082</v>
      </c>
      <c r="CM55" s="18">
        <f t="shared" si="156"/>
        <v>2.9894208141454071</v>
      </c>
      <c r="CN55" s="18">
        <f t="shared" si="156"/>
        <v>3.4320624651524634</v>
      </c>
      <c r="CO55" s="18">
        <f t="shared" si="156"/>
        <v>3.9368069272787283</v>
      </c>
      <c r="CP55" s="18">
        <f t="shared" si="156"/>
        <v>5.3477608200919535</v>
      </c>
      <c r="CR55" s="68">
        <f t="shared" si="137"/>
        <v>45.43961695861762</v>
      </c>
      <c r="CS55" s="69">
        <f t="shared" si="138"/>
        <v>34.622926198593952</v>
      </c>
      <c r="CT55" s="69">
        <f t="shared" si="139"/>
        <v>80.062543157211579</v>
      </c>
    </row>
    <row r="56" spans="1:98" x14ac:dyDescent="0.2">
      <c r="A56" t="str">
        <f t="shared" si="103"/>
        <v>41 Administrative occupations</v>
      </c>
      <c r="B56" s="18">
        <f t="shared" si="148"/>
        <v>3.0392059646895895</v>
      </c>
      <c r="C56" s="18">
        <f t="shared" si="148"/>
        <v>2.7626493145564455</v>
      </c>
      <c r="D56" s="18">
        <f t="shared" si="148"/>
        <v>3.1154861921187145</v>
      </c>
      <c r="E56" s="18">
        <f t="shared" si="148"/>
        <v>3.3340374002824218</v>
      </c>
      <c r="F56" s="18">
        <f t="shared" si="148"/>
        <v>3.7318505224966403</v>
      </c>
      <c r="H56" s="68">
        <f t="shared" si="105"/>
        <v>74.568394096204941</v>
      </c>
      <c r="I56" s="69">
        <f t="shared" si="106"/>
        <v>74.553658721309006</v>
      </c>
      <c r="J56" s="69">
        <f t="shared" si="107"/>
        <v>149.12205281751397</v>
      </c>
      <c r="L56" t="str">
        <f t="shared" si="140"/>
        <v>41 Administrative occupations</v>
      </c>
      <c r="M56" s="18">
        <f t="shared" si="149"/>
        <v>5.0151421749146134</v>
      </c>
      <c r="N56" s="18">
        <f t="shared" si="149"/>
        <v>4.7114263579350144</v>
      </c>
      <c r="O56" s="18">
        <f t="shared" si="149"/>
        <v>4.7009780508491996</v>
      </c>
      <c r="P56" s="18">
        <f t="shared" si="149"/>
        <v>5.078187172430038</v>
      </c>
      <c r="Q56" s="18">
        <f t="shared" si="149"/>
        <v>5.3438048428335136</v>
      </c>
      <c r="S56" s="68">
        <f t="shared" si="109"/>
        <v>67.364319082786551</v>
      </c>
      <c r="T56" s="69">
        <f t="shared" si="110"/>
        <v>73.87835747133974</v>
      </c>
      <c r="U56" s="69">
        <f t="shared" si="111"/>
        <v>141.24267655412629</v>
      </c>
      <c r="W56" t="str">
        <f t="shared" si="141"/>
        <v>41 Administrative occupations</v>
      </c>
      <c r="X56" s="18">
        <f t="shared" si="150"/>
        <v>7.816663436361015</v>
      </c>
      <c r="Y56" s="18">
        <f t="shared" si="150"/>
        <v>7.396485610168642</v>
      </c>
      <c r="Z56" s="18">
        <f t="shared" si="150"/>
        <v>7.6768240986825607</v>
      </c>
      <c r="AA56" s="18">
        <f t="shared" si="150"/>
        <v>8.3311762783814505</v>
      </c>
      <c r="AB56" s="18">
        <f t="shared" si="150"/>
        <v>8.7503325624517156</v>
      </c>
      <c r="AD56" s="68">
        <f t="shared" si="113"/>
        <v>38.901368468348132</v>
      </c>
      <c r="AE56" s="69">
        <f t="shared" si="114"/>
        <v>67.799654240279807</v>
      </c>
      <c r="AF56" s="69">
        <f t="shared" si="115"/>
        <v>106.70102270862793</v>
      </c>
      <c r="AH56" t="str">
        <f t="shared" si="142"/>
        <v>41 Administrative occupations</v>
      </c>
      <c r="AI56" s="18">
        <f t="shared" si="151"/>
        <v>10.32046259083493</v>
      </c>
      <c r="AJ56" s="18">
        <f t="shared" si="151"/>
        <v>10.447908516703199</v>
      </c>
      <c r="AK56" s="18">
        <f t="shared" si="151"/>
        <v>11.094302280515954</v>
      </c>
      <c r="AL56" s="18">
        <f t="shared" si="151"/>
        <v>12.463487556763338</v>
      </c>
      <c r="AM56" s="18">
        <f t="shared" si="151"/>
        <v>13.225150936574781</v>
      </c>
      <c r="AO56" s="68">
        <f t="shared" si="117"/>
        <v>32.473787154879055</v>
      </c>
      <c r="AP56" s="69">
        <f t="shared" si="118"/>
        <v>68.809688580178005</v>
      </c>
      <c r="AQ56" s="69">
        <f t="shared" si="119"/>
        <v>101.28347573505707</v>
      </c>
      <c r="AS56" t="str">
        <f t="shared" si="143"/>
        <v>41 Administrative occupations</v>
      </c>
      <c r="AT56" s="18">
        <f t="shared" si="152"/>
        <v>9.8754212763340856</v>
      </c>
      <c r="AU56" s="18">
        <f t="shared" si="152"/>
        <v>9.4158513032024835</v>
      </c>
      <c r="AV56" s="18">
        <f t="shared" si="152"/>
        <v>9.8424475482736575</v>
      </c>
      <c r="AW56" s="18">
        <f t="shared" si="152"/>
        <v>10.155136140473708</v>
      </c>
      <c r="AX56" s="18">
        <f t="shared" si="152"/>
        <v>10.434937293790689</v>
      </c>
      <c r="AZ56" s="68">
        <f t="shared" si="121"/>
        <v>24.155412812297389</v>
      </c>
      <c r="BA56" s="69">
        <f t="shared" si="122"/>
        <v>61.669849007573994</v>
      </c>
      <c r="BB56" s="69">
        <f t="shared" si="123"/>
        <v>85.825261819871372</v>
      </c>
      <c r="BD56" t="str">
        <f t="shared" si="144"/>
        <v>41 Administrative occupations</v>
      </c>
      <c r="BE56" s="18">
        <f t="shared" si="153"/>
        <v>8.9695094019991384</v>
      </c>
      <c r="BF56" s="18">
        <f t="shared" si="153"/>
        <v>8.2421749552040104</v>
      </c>
      <c r="BG56" s="18">
        <f t="shared" si="153"/>
        <v>8.5390957435319148</v>
      </c>
      <c r="BH56" s="18">
        <f t="shared" si="153"/>
        <v>8.2256019405814396</v>
      </c>
      <c r="BI56" s="18">
        <f t="shared" si="153"/>
        <v>6.2845674894693202</v>
      </c>
      <c r="BK56" s="68">
        <f t="shared" si="125"/>
        <v>-28.155682591541552</v>
      </c>
      <c r="BL56" s="69">
        <f t="shared" si="126"/>
        <v>43.601257617890859</v>
      </c>
      <c r="BM56" s="69">
        <f t="shared" si="127"/>
        <v>15.445575026349308</v>
      </c>
      <c r="BO56" t="str">
        <f t="shared" si="145"/>
        <v>41 Administrative occupations</v>
      </c>
      <c r="BP56" s="18">
        <f t="shared" si="154"/>
        <v>10.521065985469155</v>
      </c>
      <c r="BQ56" s="18">
        <f t="shared" si="154"/>
        <v>9.1464104581965042</v>
      </c>
      <c r="BR56" s="18">
        <f t="shared" si="154"/>
        <v>9.8796454726676526</v>
      </c>
      <c r="BS56" s="18">
        <f t="shared" si="154"/>
        <v>9.4800882061120433</v>
      </c>
      <c r="BT56" s="18">
        <f t="shared" si="154"/>
        <v>7.3086117584136092</v>
      </c>
      <c r="BV56" s="68">
        <f t="shared" si="129"/>
        <v>-38.802247615171765</v>
      </c>
      <c r="BW56" s="69">
        <f t="shared" si="130"/>
        <v>35.144437080563101</v>
      </c>
      <c r="BX56" s="69">
        <f t="shared" si="131"/>
        <v>-3.657810534608664</v>
      </c>
      <c r="BZ56" t="str">
        <f t="shared" si="146"/>
        <v>41 Administrative occupations</v>
      </c>
      <c r="CA56" s="18">
        <f t="shared" si="155"/>
        <v>8.6482425406633165</v>
      </c>
      <c r="CB56" s="18">
        <f t="shared" si="155"/>
        <v>8.3759959766140479</v>
      </c>
      <c r="CC56" s="18">
        <f t="shared" si="155"/>
        <v>8.228055741269003</v>
      </c>
      <c r="CD56" s="18">
        <f t="shared" si="155"/>
        <v>6.7725609129342699</v>
      </c>
      <c r="CE56" s="18">
        <f t="shared" si="155"/>
        <v>3.3311111140510623</v>
      </c>
      <c r="CG56" s="68">
        <f t="shared" si="133"/>
        <v>-73.740245741206579</v>
      </c>
      <c r="CH56" s="69">
        <f t="shared" si="134"/>
        <v>23.092028646577713</v>
      </c>
      <c r="CI56" s="69">
        <f t="shared" si="135"/>
        <v>-50.648217094628855</v>
      </c>
      <c r="CK56" t="str">
        <f t="shared" si="147"/>
        <v>41 Administrative occupations</v>
      </c>
      <c r="CL56" s="18">
        <f t="shared" si="156"/>
        <v>5.4148188662288685</v>
      </c>
      <c r="CM56" s="18">
        <f t="shared" si="156"/>
        <v>5.8034033954495499</v>
      </c>
      <c r="CN56" s="18">
        <f t="shared" si="156"/>
        <v>6.1563431513900024</v>
      </c>
      <c r="CO56" s="18">
        <f t="shared" si="156"/>
        <v>4.9636224015883021</v>
      </c>
      <c r="CP56" s="18">
        <f t="shared" si="156"/>
        <v>3.9836401718071559</v>
      </c>
      <c r="CR56" s="68">
        <f t="shared" si="137"/>
        <v>-39.601908646912072</v>
      </c>
      <c r="CS56" s="69">
        <f t="shared" si="138"/>
        <v>20.108336640553087</v>
      </c>
      <c r="CT56" s="69">
        <f t="shared" si="139"/>
        <v>-19.493572006358985</v>
      </c>
    </row>
    <row r="57" spans="1:98" x14ac:dyDescent="0.2">
      <c r="A57" t="str">
        <f t="shared" si="103"/>
        <v>42 Secretarial and related occupations</v>
      </c>
      <c r="B57" s="18">
        <f t="shared" si="148"/>
        <v>0.2969355371384127</v>
      </c>
      <c r="C57" s="18">
        <f t="shared" si="148"/>
        <v>0.30015046028291015</v>
      </c>
      <c r="D57" s="18">
        <f t="shared" si="148"/>
        <v>0.28486268762517092</v>
      </c>
      <c r="E57" s="18">
        <f t="shared" si="148"/>
        <v>0.39057614261824564</v>
      </c>
      <c r="F57" s="18">
        <f t="shared" si="148"/>
        <v>0.58242124685268404</v>
      </c>
      <c r="H57" s="68">
        <f t="shared" si="105"/>
        <v>197.96746754572627</v>
      </c>
      <c r="I57" s="69">
        <f t="shared" si="106"/>
        <v>125.42771609559786</v>
      </c>
      <c r="J57" s="69">
        <f t="shared" si="107"/>
        <v>323.39518364132414</v>
      </c>
      <c r="L57" t="str">
        <f t="shared" si="140"/>
        <v>42 Secretarial and related occupations</v>
      </c>
      <c r="M57" s="18">
        <f t="shared" si="149"/>
        <v>1.0129218405524572</v>
      </c>
      <c r="N57" s="18">
        <f t="shared" si="149"/>
        <v>0.92761399828591717</v>
      </c>
      <c r="O57" s="18">
        <f t="shared" si="149"/>
        <v>0.90480748563213276</v>
      </c>
      <c r="P57" s="18">
        <f t="shared" si="149"/>
        <v>1.0643265019831416</v>
      </c>
      <c r="Q57" s="18">
        <f t="shared" si="149"/>
        <v>0.99490953249682812</v>
      </c>
      <c r="S57" s="68">
        <f t="shared" si="109"/>
        <v>61.892942326227818</v>
      </c>
      <c r="T57" s="69">
        <f t="shared" si="110"/>
        <v>82.969972960658382</v>
      </c>
      <c r="U57" s="69">
        <f t="shared" si="111"/>
        <v>144.86291528688619</v>
      </c>
      <c r="W57" t="str">
        <f t="shared" si="141"/>
        <v>42 Secretarial and related occupations</v>
      </c>
      <c r="X57" s="18">
        <f t="shared" si="150"/>
        <v>1.7009661246201779</v>
      </c>
      <c r="Y57" s="18">
        <f t="shared" si="150"/>
        <v>1.5378186566552645</v>
      </c>
      <c r="Z57" s="18">
        <f t="shared" si="150"/>
        <v>1.565780482609562</v>
      </c>
      <c r="AA57" s="18">
        <f t="shared" si="150"/>
        <v>1.8456081408780287</v>
      </c>
      <c r="AB57" s="18">
        <f t="shared" si="150"/>
        <v>2.3967772387839146</v>
      </c>
      <c r="AD57" s="68">
        <f t="shared" si="113"/>
        <v>86.53500859435627</v>
      </c>
      <c r="AE57" s="69">
        <f t="shared" si="114"/>
        <v>85.898426882401353</v>
      </c>
      <c r="AF57" s="69">
        <f t="shared" si="115"/>
        <v>172.43343547675767</v>
      </c>
      <c r="AH57" t="str">
        <f t="shared" si="142"/>
        <v>42 Secretarial and related occupations</v>
      </c>
      <c r="AI57" s="18">
        <f t="shared" si="151"/>
        <v>3.0764664421347376</v>
      </c>
      <c r="AJ57" s="18">
        <f t="shared" si="151"/>
        <v>2.943704823041692</v>
      </c>
      <c r="AK57" s="18">
        <f t="shared" si="151"/>
        <v>3.0427990599423689</v>
      </c>
      <c r="AL57" s="18">
        <f t="shared" si="151"/>
        <v>3.5111388520498221</v>
      </c>
      <c r="AM57" s="18">
        <f t="shared" si="151"/>
        <v>3.6912397166279454</v>
      </c>
      <c r="AO57" s="68">
        <f t="shared" si="117"/>
        <v>34.81191757437157</v>
      </c>
      <c r="AP57" s="69">
        <f t="shared" si="118"/>
        <v>70.964440565794632</v>
      </c>
      <c r="AQ57" s="69">
        <f t="shared" si="119"/>
        <v>105.7763581401662</v>
      </c>
      <c r="AS57" t="str">
        <f t="shared" si="143"/>
        <v>42 Secretarial and related occupations</v>
      </c>
      <c r="AT57" s="18">
        <f t="shared" si="152"/>
        <v>2.4875324438236426</v>
      </c>
      <c r="AU57" s="18">
        <f t="shared" si="152"/>
        <v>2.2533977734571482</v>
      </c>
      <c r="AV57" s="18">
        <f t="shared" si="152"/>
        <v>2.3100884149186522</v>
      </c>
      <c r="AW57" s="18">
        <f t="shared" si="152"/>
        <v>2.5529553640107223</v>
      </c>
      <c r="AX57" s="18">
        <f t="shared" si="152"/>
        <v>2.3013078714492954</v>
      </c>
      <c r="AZ57" s="68">
        <f t="shared" si="121"/>
        <v>16.660825313793595</v>
      </c>
      <c r="BA57" s="69">
        <f t="shared" si="122"/>
        <v>64.058312512623971</v>
      </c>
      <c r="BB57" s="69">
        <f t="shared" si="123"/>
        <v>80.719137826417565</v>
      </c>
      <c r="BD57" t="str">
        <f t="shared" si="144"/>
        <v>42 Secretarial and related occupations</v>
      </c>
      <c r="BE57" s="18">
        <f t="shared" si="153"/>
        <v>2.5059860063216184</v>
      </c>
      <c r="BF57" s="18">
        <f t="shared" si="153"/>
        <v>2.2697766865421602</v>
      </c>
      <c r="BG57" s="18">
        <f t="shared" si="153"/>
        <v>2.2725102443676657</v>
      </c>
      <c r="BH57" s="18">
        <f t="shared" si="153"/>
        <v>2.0918727092129092</v>
      </c>
      <c r="BI57" s="18">
        <f t="shared" si="153"/>
        <v>0.36257706013443258</v>
      </c>
      <c r="BK57" s="68">
        <f t="shared" si="125"/>
        <v>-84.425167485759033</v>
      </c>
      <c r="BL57" s="69">
        <f t="shared" si="126"/>
        <v>32.190889140023913</v>
      </c>
      <c r="BM57" s="69">
        <f t="shared" si="127"/>
        <v>-52.23427834573512</v>
      </c>
      <c r="BO57" t="str">
        <f t="shared" si="145"/>
        <v>42 Secretarial and related occupations</v>
      </c>
      <c r="BP57" s="18">
        <f t="shared" si="154"/>
        <v>3.5686591821433842</v>
      </c>
      <c r="BQ57" s="18">
        <f t="shared" si="154"/>
        <v>2.703172702247175</v>
      </c>
      <c r="BR57" s="18">
        <f t="shared" si="154"/>
        <v>2.8502860475021952</v>
      </c>
      <c r="BS57" s="18">
        <f t="shared" si="154"/>
        <v>2.1009230318472669</v>
      </c>
      <c r="BT57" s="18">
        <f t="shared" si="154"/>
        <v>0.44452228511101133</v>
      </c>
      <c r="BV57" s="68">
        <f t="shared" si="129"/>
        <v>-87.098297256837327</v>
      </c>
      <c r="BW57" s="69">
        <f t="shared" si="130"/>
        <v>23.776999845950709</v>
      </c>
      <c r="BX57" s="69">
        <f t="shared" si="131"/>
        <v>-63.321297410886615</v>
      </c>
      <c r="BZ57" t="str">
        <f t="shared" si="146"/>
        <v>42 Secretarial and related occupations</v>
      </c>
      <c r="CA57" s="18">
        <f t="shared" si="155"/>
        <v>4.1216414909047971</v>
      </c>
      <c r="CB57" s="18">
        <f t="shared" si="155"/>
        <v>4.0593701783847669</v>
      </c>
      <c r="CC57" s="18">
        <f t="shared" si="155"/>
        <v>3.7754656590902864</v>
      </c>
      <c r="CD57" s="18">
        <f t="shared" si="155"/>
        <v>1.6170767727053077</v>
      </c>
      <c r="CE57" s="18">
        <f t="shared" si="155"/>
        <v>0.3187167430422147</v>
      </c>
      <c r="CG57" s="68">
        <f t="shared" si="133"/>
        <v>-94.524382312605439</v>
      </c>
      <c r="CH57" s="69">
        <f t="shared" si="134"/>
        <v>15.535529657357703</v>
      </c>
      <c r="CI57" s="69">
        <f t="shared" si="135"/>
        <v>-78.988852655247726</v>
      </c>
      <c r="CK57" t="str">
        <f t="shared" si="147"/>
        <v>42 Secretarial and related occupations</v>
      </c>
      <c r="CL57" s="18">
        <f t="shared" si="156"/>
        <v>2.7191954715917106</v>
      </c>
      <c r="CM57" s="18">
        <f t="shared" si="156"/>
        <v>2.8862858267236882</v>
      </c>
      <c r="CN57" s="18">
        <f t="shared" si="156"/>
        <v>3.0701779180855504</v>
      </c>
      <c r="CO57" s="18">
        <f t="shared" si="156"/>
        <v>2.7029626865856407</v>
      </c>
      <c r="CP57" s="18">
        <f t="shared" si="156"/>
        <v>1.6725112521657464</v>
      </c>
      <c r="CR57" s="68">
        <f t="shared" si="137"/>
        <v>-49.152285728288327</v>
      </c>
      <c r="CS57" s="69">
        <f t="shared" si="138"/>
        <v>25.868991138511472</v>
      </c>
      <c r="CT57" s="69">
        <f t="shared" si="139"/>
        <v>-23.283294589776855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0.16665843231048447</v>
      </c>
      <c r="C58" s="18">
        <f t="shared" si="148"/>
        <v>0.17757264018267913</v>
      </c>
      <c r="D58" s="18">
        <f t="shared" si="148"/>
        <v>0.15414327771892908</v>
      </c>
      <c r="E58" s="18">
        <f t="shared" si="148"/>
        <v>0.15736913064910396</v>
      </c>
      <c r="F58" s="18">
        <f t="shared" si="148"/>
        <v>0.16297878320968678</v>
      </c>
      <c r="H58" s="68">
        <f t="shared" si="105"/>
        <v>54.089728160028969</v>
      </c>
      <c r="I58" s="69">
        <f t="shared" si="106"/>
        <v>89.91126617050675</v>
      </c>
      <c r="J58" s="69">
        <f t="shared" si="107"/>
        <v>144.00099433053572</v>
      </c>
      <c r="L58" t="str">
        <f t="shared" si="140"/>
        <v>51 Skilled agricultural and related trades</v>
      </c>
      <c r="M58" s="18">
        <f t="shared" si="149"/>
        <v>0.16415777594419392</v>
      </c>
      <c r="N58" s="18">
        <f t="shared" si="149"/>
        <v>0.16606923582901972</v>
      </c>
      <c r="O58" s="18">
        <f t="shared" si="149"/>
        <v>0.1312331629071001</v>
      </c>
      <c r="P58" s="18">
        <f t="shared" si="149"/>
        <v>0.12411365954825676</v>
      </c>
      <c r="Q58" s="18">
        <f t="shared" si="149"/>
        <v>0.12680446619398356</v>
      </c>
      <c r="S58" s="68">
        <f t="shared" si="109"/>
        <v>42.262836384766807</v>
      </c>
      <c r="T58" s="69">
        <f t="shared" si="110"/>
        <v>70.114974082784002</v>
      </c>
      <c r="U58" s="69">
        <f t="shared" si="111"/>
        <v>112.3778104675508</v>
      </c>
      <c r="W58" t="str">
        <f t="shared" si="141"/>
        <v>51 Skilled agricultural and related trades</v>
      </c>
      <c r="X58" s="18">
        <f t="shared" si="150"/>
        <v>0.58092295440654484</v>
      </c>
      <c r="Y58" s="18">
        <f t="shared" si="150"/>
        <v>0.58140897101720879</v>
      </c>
      <c r="Z58" s="18">
        <f t="shared" si="150"/>
        <v>0.59854573795452237</v>
      </c>
      <c r="AA58" s="18">
        <f t="shared" si="150"/>
        <v>0.63469377051845055</v>
      </c>
      <c r="AB58" s="18">
        <f t="shared" si="150"/>
        <v>0.80718016488560762</v>
      </c>
      <c r="AD58" s="68">
        <f t="shared" si="113"/>
        <v>64.33750671291601</v>
      </c>
      <c r="AE58" s="69">
        <f t="shared" si="114"/>
        <v>87.784687965440469</v>
      </c>
      <c r="AF58" s="69">
        <f t="shared" si="115"/>
        <v>152.12219467835649</v>
      </c>
      <c r="AH58" t="str">
        <f t="shared" si="142"/>
        <v>51 Skilled agricultural and related trades</v>
      </c>
      <c r="AI58" s="18">
        <f t="shared" si="151"/>
        <v>1.0534523456831337</v>
      </c>
      <c r="AJ58" s="18">
        <f t="shared" si="151"/>
        <v>1.1703280136141605</v>
      </c>
      <c r="AK58" s="18">
        <f t="shared" si="151"/>
        <v>0.97050566506781466</v>
      </c>
      <c r="AL58" s="18">
        <f t="shared" si="151"/>
        <v>1.0488271912896245</v>
      </c>
      <c r="AM58" s="18">
        <f t="shared" si="151"/>
        <v>1.2572611837742851</v>
      </c>
      <c r="AO58" s="68">
        <f t="shared" si="117"/>
        <v>43.96494053947773</v>
      </c>
      <c r="AP58" s="69">
        <f t="shared" si="118"/>
        <v>85.571728843186477</v>
      </c>
      <c r="AQ58" s="69">
        <f t="shared" si="119"/>
        <v>129.53666938266423</v>
      </c>
      <c r="AS58" t="str">
        <f t="shared" si="143"/>
        <v>51 Skilled agricultural and related trades</v>
      </c>
      <c r="AT58" s="18">
        <f t="shared" si="152"/>
        <v>1.3057578154016771</v>
      </c>
      <c r="AU58" s="18">
        <f t="shared" si="152"/>
        <v>1.6107881907748434</v>
      </c>
      <c r="AV58" s="18">
        <f t="shared" si="152"/>
        <v>1.3276272072016162</v>
      </c>
      <c r="AW58" s="18">
        <f t="shared" si="152"/>
        <v>1.3201270783600074</v>
      </c>
      <c r="AX58" s="18">
        <f t="shared" si="152"/>
        <v>1.5928674619106187</v>
      </c>
      <c r="AZ58" s="68">
        <f t="shared" si="121"/>
        <v>40.501972297756225</v>
      </c>
      <c r="BA58" s="69">
        <f t="shared" si="122"/>
        <v>74.19125545676205</v>
      </c>
      <c r="BB58" s="69">
        <f t="shared" si="123"/>
        <v>114.69322775451826</v>
      </c>
      <c r="BD58" t="str">
        <f t="shared" si="144"/>
        <v>51 Skilled agricultural and related trades</v>
      </c>
      <c r="BE58" s="18">
        <f t="shared" si="153"/>
        <v>0.69238956351201053</v>
      </c>
      <c r="BF58" s="18">
        <f t="shared" si="153"/>
        <v>0.72789092527451471</v>
      </c>
      <c r="BG58" s="18">
        <f t="shared" si="153"/>
        <v>0.58529310241199894</v>
      </c>
      <c r="BH58" s="18">
        <f t="shared" si="153"/>
        <v>0.5573653988714723</v>
      </c>
      <c r="BI58" s="18">
        <f t="shared" si="153"/>
        <v>0.56683421416072199</v>
      </c>
      <c r="BK58" s="68">
        <f t="shared" si="125"/>
        <v>-5.4608785957950046</v>
      </c>
      <c r="BL58" s="69">
        <f t="shared" si="126"/>
        <v>49.717010378665094</v>
      </c>
      <c r="BM58" s="69">
        <f t="shared" si="127"/>
        <v>44.256131782870092</v>
      </c>
      <c r="BO58" t="str">
        <f t="shared" si="145"/>
        <v>51 Skilled agricultural and related trades</v>
      </c>
      <c r="BP58" s="18">
        <f t="shared" si="154"/>
        <v>1.0861382558807422</v>
      </c>
      <c r="BQ58" s="18">
        <f t="shared" si="154"/>
        <v>1.2309451522184949</v>
      </c>
      <c r="BR58" s="18">
        <f t="shared" si="154"/>
        <v>0.9895818493278683</v>
      </c>
      <c r="BS58" s="18">
        <f t="shared" si="154"/>
        <v>1.0357867971490606</v>
      </c>
      <c r="BT58" s="18">
        <f t="shared" si="154"/>
        <v>1.2597806572690715</v>
      </c>
      <c r="BV58" s="68">
        <f t="shared" si="129"/>
        <v>5.313768846026643</v>
      </c>
      <c r="BW58" s="69">
        <f t="shared" si="130"/>
        <v>54.09115072600256</v>
      </c>
      <c r="BX58" s="69">
        <f t="shared" si="131"/>
        <v>59.4049195720292</v>
      </c>
      <c r="BZ58" t="str">
        <f t="shared" si="146"/>
        <v>51 Skilled agricultural and related trades</v>
      </c>
      <c r="CA58" s="18">
        <f t="shared" si="155"/>
        <v>1.3747816194981546</v>
      </c>
      <c r="CB58" s="18">
        <f t="shared" si="155"/>
        <v>1.4552129380490928</v>
      </c>
      <c r="CC58" s="18">
        <f t="shared" si="155"/>
        <v>1.4541251315567927</v>
      </c>
      <c r="CD58" s="18">
        <f t="shared" si="155"/>
        <v>1.5367252792437018</v>
      </c>
      <c r="CE58" s="18">
        <f t="shared" si="155"/>
        <v>2.7718388879477831</v>
      </c>
      <c r="CG58" s="68">
        <f t="shared" si="133"/>
        <v>23.64169962565957</v>
      </c>
      <c r="CH58" s="69">
        <f t="shared" si="134"/>
        <v>48.39075283590315</v>
      </c>
      <c r="CI58" s="69">
        <f t="shared" si="135"/>
        <v>72.032452461562727</v>
      </c>
      <c r="CK58" t="str">
        <f t="shared" si="147"/>
        <v>51 Skilled agricultural and related trades</v>
      </c>
      <c r="CL58" s="18">
        <f t="shared" si="156"/>
        <v>2.4228739595220139</v>
      </c>
      <c r="CM58" s="18">
        <f t="shared" si="156"/>
        <v>2.9039191066865961</v>
      </c>
      <c r="CN58" s="18">
        <f t="shared" si="156"/>
        <v>2.2669069561729325</v>
      </c>
      <c r="CO58" s="18">
        <f t="shared" si="156"/>
        <v>2.5404244625065919</v>
      </c>
      <c r="CP58" s="18">
        <f t="shared" si="156"/>
        <v>1.828708341488984</v>
      </c>
      <c r="CR58" s="68">
        <f t="shared" si="137"/>
        <v>-24.703171978756615</v>
      </c>
      <c r="CS58" s="69">
        <f t="shared" si="138"/>
        <v>30.235259019335725</v>
      </c>
      <c r="CT58" s="69">
        <f t="shared" si="139"/>
        <v>5.532087040579114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0.29617983402649184</v>
      </c>
      <c r="C59" s="18">
        <f t="shared" si="148"/>
        <v>0.23060809660691012</v>
      </c>
      <c r="D59" s="18">
        <f t="shared" si="148"/>
        <v>0.23858701507786031</v>
      </c>
      <c r="E59" s="18">
        <f t="shared" si="148"/>
        <v>0.21557252435782689</v>
      </c>
      <c r="F59" s="18">
        <f t="shared" si="148"/>
        <v>0.22628370673553425</v>
      </c>
      <c r="H59" s="68">
        <f t="shared" si="105"/>
        <v>38.220890943699928</v>
      </c>
      <c r="I59" s="69">
        <f t="shared" si="106"/>
        <v>51.777102505583869</v>
      </c>
      <c r="J59" s="69">
        <f t="shared" si="107"/>
        <v>89.997993449283811</v>
      </c>
      <c r="L59" t="str">
        <f t="shared" si="140"/>
        <v>52 Skilled metal, electrical and electronic trades</v>
      </c>
      <c r="M59" s="18">
        <f t="shared" si="149"/>
        <v>0.70393801296355785</v>
      </c>
      <c r="N59" s="18">
        <f t="shared" si="149"/>
        <v>0.65480319561870193</v>
      </c>
      <c r="O59" s="18">
        <f t="shared" si="149"/>
        <v>0.55548416636028752</v>
      </c>
      <c r="P59" s="18">
        <f t="shared" si="149"/>
        <v>0.64845100486914442</v>
      </c>
      <c r="Q59" s="18">
        <f t="shared" si="149"/>
        <v>0.78409302730692088</v>
      </c>
      <c r="S59" s="68">
        <f t="shared" si="109"/>
        <v>107.82434326156508</v>
      </c>
      <c r="T59" s="69">
        <f t="shared" si="110"/>
        <v>77.110144278602604</v>
      </c>
      <c r="U59" s="69">
        <f t="shared" si="111"/>
        <v>184.93448754016768</v>
      </c>
      <c r="W59" t="str">
        <f t="shared" si="141"/>
        <v>52 Skilled metal, electrical and electronic trades</v>
      </c>
      <c r="X59" s="18">
        <f t="shared" si="150"/>
        <v>0.97585146961902403</v>
      </c>
      <c r="Y59" s="18">
        <f t="shared" si="150"/>
        <v>0.95248581673086341</v>
      </c>
      <c r="Z59" s="18">
        <f t="shared" si="150"/>
        <v>0.79186631870895718</v>
      </c>
      <c r="AA59" s="18">
        <f t="shared" si="150"/>
        <v>0.84841419523488093</v>
      </c>
      <c r="AB59" s="18">
        <f t="shared" si="150"/>
        <v>0.91818500530435798</v>
      </c>
      <c r="AD59" s="68">
        <f t="shared" si="113"/>
        <v>41.299908342354627</v>
      </c>
      <c r="AE59" s="69">
        <f t="shared" si="114"/>
        <v>61.152329180902079</v>
      </c>
      <c r="AF59" s="69">
        <f t="shared" si="115"/>
        <v>102.4522375232567</v>
      </c>
      <c r="AH59" t="str">
        <f t="shared" si="142"/>
        <v>52 Skilled metal, electrical and electronic trades</v>
      </c>
      <c r="AI59" s="18">
        <f t="shared" si="151"/>
        <v>1.1183241307936873</v>
      </c>
      <c r="AJ59" s="18">
        <f t="shared" si="151"/>
        <v>1.2104998520855885</v>
      </c>
      <c r="AK59" s="18">
        <f t="shared" si="151"/>
        <v>1.0394155970192389</v>
      </c>
      <c r="AL59" s="18">
        <f t="shared" si="151"/>
        <v>1.1565663160265616</v>
      </c>
      <c r="AM59" s="18">
        <f t="shared" si="151"/>
        <v>1.3625886086660781</v>
      </c>
      <c r="AO59" s="68">
        <f t="shared" si="117"/>
        <v>45.681644082609502</v>
      </c>
      <c r="AP59" s="69">
        <f t="shared" si="118"/>
        <v>56.110516777019761</v>
      </c>
      <c r="AQ59" s="69">
        <f t="shared" si="119"/>
        <v>101.79216085962925</v>
      </c>
      <c r="AS59" t="str">
        <f t="shared" si="143"/>
        <v>52 Skilled metal, electrical and electronic trades</v>
      </c>
      <c r="AT59" s="18">
        <f t="shared" si="152"/>
        <v>4.6519463343309777</v>
      </c>
      <c r="AU59" s="18">
        <f t="shared" si="152"/>
        <v>4.7056308533324431</v>
      </c>
      <c r="AV59" s="18">
        <f t="shared" si="152"/>
        <v>4.1667667820529122</v>
      </c>
      <c r="AW59" s="18">
        <f t="shared" si="152"/>
        <v>4.1959992774512758</v>
      </c>
      <c r="AX59" s="18">
        <f t="shared" si="152"/>
        <v>4.4809423890969802</v>
      </c>
      <c r="AZ59" s="68">
        <f t="shared" si="121"/>
        <v>25.935766762931273</v>
      </c>
      <c r="BA59" s="69">
        <f t="shared" si="122"/>
        <v>51.430907967000927</v>
      </c>
      <c r="BB59" s="69">
        <f t="shared" si="123"/>
        <v>77.3666747299322</v>
      </c>
      <c r="BD59" t="str">
        <f t="shared" si="144"/>
        <v>52 Skilled metal, electrical and electronic trades</v>
      </c>
      <c r="BE59" s="18">
        <f t="shared" si="153"/>
        <v>6.3587387154224153</v>
      </c>
      <c r="BF59" s="18">
        <f t="shared" si="153"/>
        <v>6.42128088322458</v>
      </c>
      <c r="BG59" s="18">
        <f t="shared" si="153"/>
        <v>5.8210514277137984</v>
      </c>
      <c r="BH59" s="18">
        <f t="shared" si="153"/>
        <v>5.8973257937483883</v>
      </c>
      <c r="BI59" s="18">
        <f t="shared" si="153"/>
        <v>5.813329231071684</v>
      </c>
      <c r="BK59" s="68">
        <f t="shared" si="125"/>
        <v>-2.511723009051384</v>
      </c>
      <c r="BL59" s="69">
        <f t="shared" si="126"/>
        <v>34.136645321988972</v>
      </c>
      <c r="BM59" s="69">
        <f t="shared" si="127"/>
        <v>31.624922312937585</v>
      </c>
      <c r="BO59" t="str">
        <f t="shared" si="145"/>
        <v>52 Skilled metal, electrical and electronic trades</v>
      </c>
      <c r="BP59" s="18">
        <f t="shared" si="154"/>
        <v>3.9289430574115247</v>
      </c>
      <c r="BQ59" s="18">
        <f t="shared" si="154"/>
        <v>4.3793228208450357</v>
      </c>
      <c r="BR59" s="18">
        <f t="shared" si="154"/>
        <v>3.8621156259707607</v>
      </c>
      <c r="BS59" s="18">
        <f t="shared" si="154"/>
        <v>3.9548593543261754</v>
      </c>
      <c r="BT59" s="18">
        <f t="shared" si="154"/>
        <v>4.1745812393701716</v>
      </c>
      <c r="BV59" s="68">
        <f t="shared" si="129"/>
        <v>-10.581045970860956</v>
      </c>
      <c r="BW59" s="69">
        <f t="shared" si="130"/>
        <v>34.848818270409531</v>
      </c>
      <c r="BX59" s="69">
        <f t="shared" si="131"/>
        <v>24.267772299548575</v>
      </c>
      <c r="BZ59" t="str">
        <f t="shared" si="146"/>
        <v>52 Skilled metal, electrical and electronic trades</v>
      </c>
      <c r="CA59" s="18">
        <f t="shared" si="155"/>
        <v>3.3348870634805907</v>
      </c>
      <c r="CB59" s="18">
        <f t="shared" si="155"/>
        <v>3.1601145449396828</v>
      </c>
      <c r="CC59" s="18">
        <f t="shared" si="155"/>
        <v>3.0133012952002165</v>
      </c>
      <c r="CD59" s="18">
        <f t="shared" si="155"/>
        <v>3.2645764051291657</v>
      </c>
      <c r="CE59" s="18">
        <f t="shared" si="155"/>
        <v>2.8968892852041255</v>
      </c>
      <c r="CG59" s="68">
        <f t="shared" si="133"/>
        <v>-37.642585129041564</v>
      </c>
      <c r="CH59" s="69">
        <f t="shared" si="134"/>
        <v>31.745423111835418</v>
      </c>
      <c r="CI59" s="69">
        <f t="shared" si="135"/>
        <v>-5.8971620172061474</v>
      </c>
      <c r="CK59" t="str">
        <f t="shared" si="147"/>
        <v>52 Skilled metal, electrical and electronic trades</v>
      </c>
      <c r="CL59" s="18">
        <f t="shared" si="156"/>
        <v>3.052962639918853</v>
      </c>
      <c r="CM59" s="18">
        <f t="shared" si="156"/>
        <v>3.5130469827065962</v>
      </c>
      <c r="CN59" s="18">
        <f t="shared" si="156"/>
        <v>3.1223436076611555</v>
      </c>
      <c r="CO59" s="18">
        <f t="shared" si="156"/>
        <v>3.7474014837422214</v>
      </c>
      <c r="CP59" s="18">
        <f t="shared" si="156"/>
        <v>2.8822635406591455</v>
      </c>
      <c r="CR59" s="68">
        <f t="shared" si="137"/>
        <v>-13.837374484545197</v>
      </c>
      <c r="CS59" s="69">
        <f t="shared" si="138"/>
        <v>31.016388184999965</v>
      </c>
      <c r="CT59" s="69">
        <f t="shared" si="139"/>
        <v>17.179013700454767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0.1744980516377676</v>
      </c>
      <c r="C60" s="18">
        <f t="shared" si="148"/>
        <v>9.1954466507578908E-2</v>
      </c>
      <c r="D60" s="18">
        <f t="shared" si="148"/>
        <v>7.7107241816396485E-2</v>
      </c>
      <c r="E60" s="18">
        <f t="shared" si="148"/>
        <v>0.10292861487405611</v>
      </c>
      <c r="F60" s="18">
        <f t="shared" si="148"/>
        <v>8.8200217884959312E-2</v>
      </c>
      <c r="H60" s="68">
        <f t="shared" si="105"/>
        <v>66.702340434263164</v>
      </c>
      <c r="I60" s="69">
        <f t="shared" si="106"/>
        <v>71.13566356949994</v>
      </c>
      <c r="J60" s="69">
        <f t="shared" si="107"/>
        <v>137.8380040037631</v>
      </c>
      <c r="L60" t="str">
        <f t="shared" si="140"/>
        <v>53 Skilled construction and building trades</v>
      </c>
      <c r="M60" s="18">
        <f t="shared" si="149"/>
        <v>0.3512514019523309</v>
      </c>
      <c r="N60" s="18">
        <f t="shared" si="149"/>
        <v>0.31079074747151803</v>
      </c>
      <c r="O60" s="18">
        <f t="shared" si="149"/>
        <v>0.29160344107168013</v>
      </c>
      <c r="P60" s="18">
        <f t="shared" si="149"/>
        <v>0.28580487382730768</v>
      </c>
      <c r="Q60" s="18">
        <f t="shared" si="149"/>
        <v>0.27491799206915396</v>
      </c>
      <c r="S60" s="68">
        <f t="shared" si="109"/>
        <v>38.806891282755252</v>
      </c>
      <c r="T60" s="69">
        <f t="shared" si="110"/>
        <v>60.703886410853983</v>
      </c>
      <c r="U60" s="69">
        <f t="shared" si="111"/>
        <v>99.510777693609242</v>
      </c>
      <c r="W60" t="str">
        <f t="shared" si="141"/>
        <v>53 Skilled construction and building trades</v>
      </c>
      <c r="X60" s="18">
        <f t="shared" si="150"/>
        <v>0.58058637624511766</v>
      </c>
      <c r="Y60" s="18">
        <f t="shared" si="150"/>
        <v>0.52780329118461433</v>
      </c>
      <c r="Z60" s="18">
        <f t="shared" si="150"/>
        <v>0.48458697878302959</v>
      </c>
      <c r="AA60" s="18">
        <f t="shared" si="150"/>
        <v>0.50370759055573822</v>
      </c>
      <c r="AB60" s="18">
        <f t="shared" si="150"/>
        <v>0.49215824442456974</v>
      </c>
      <c r="AD60" s="68">
        <f t="shared" si="113"/>
        <v>23.764639039888376</v>
      </c>
      <c r="AE60" s="69">
        <f t="shared" si="114"/>
        <v>60.486901652215067</v>
      </c>
      <c r="AF60" s="69">
        <f t="shared" si="115"/>
        <v>84.251540692103433</v>
      </c>
      <c r="AH60" t="str">
        <f t="shared" si="142"/>
        <v>53 Skilled construction and building trades</v>
      </c>
      <c r="AI60" s="18">
        <f t="shared" si="151"/>
        <v>1.2564466795755131</v>
      </c>
      <c r="AJ60" s="18">
        <f t="shared" si="151"/>
        <v>1.4004177961764013</v>
      </c>
      <c r="AK60" s="18">
        <f t="shared" si="151"/>
        <v>1.2729363688621311</v>
      </c>
      <c r="AL60" s="18">
        <f t="shared" si="151"/>
        <v>1.4296632686827377</v>
      </c>
      <c r="AM60" s="18">
        <f t="shared" si="151"/>
        <v>1.4912669638356628</v>
      </c>
      <c r="AO60" s="68">
        <f t="shared" si="117"/>
        <v>30.190115318697764</v>
      </c>
      <c r="AP60" s="69">
        <f t="shared" si="118"/>
        <v>67.556723540376311</v>
      </c>
      <c r="AQ60" s="69">
        <f t="shared" si="119"/>
        <v>97.74683885907406</v>
      </c>
      <c r="AS60" t="str">
        <f t="shared" si="143"/>
        <v>53 Skilled construction and building trades</v>
      </c>
      <c r="AT60" s="18">
        <f t="shared" si="152"/>
        <v>1.8179980606041701</v>
      </c>
      <c r="AU60" s="18">
        <f t="shared" si="152"/>
        <v>1.7391755163430362</v>
      </c>
      <c r="AV60" s="18">
        <f t="shared" si="152"/>
        <v>1.6774788603737574</v>
      </c>
      <c r="AW60" s="18">
        <f t="shared" si="152"/>
        <v>1.8378545946933718</v>
      </c>
      <c r="AX60" s="18">
        <f t="shared" si="152"/>
        <v>1.6865088351419373</v>
      </c>
      <c r="AZ60" s="68">
        <f t="shared" si="121"/>
        <v>17.736328468226347</v>
      </c>
      <c r="BA60" s="69">
        <f t="shared" si="122"/>
        <v>62.746778292093367</v>
      </c>
      <c r="BB60" s="69">
        <f t="shared" si="123"/>
        <v>80.4831067603197</v>
      </c>
      <c r="BD60" t="str">
        <f t="shared" si="144"/>
        <v>53 Skilled construction and building trades</v>
      </c>
      <c r="BE60" s="18">
        <f t="shared" si="153"/>
        <v>5.172729962844314</v>
      </c>
      <c r="BF60" s="18">
        <f t="shared" si="153"/>
        <v>4.8818322124927054</v>
      </c>
      <c r="BG60" s="18">
        <f t="shared" si="153"/>
        <v>4.6086840737463772</v>
      </c>
      <c r="BH60" s="18">
        <f t="shared" si="153"/>
        <v>4.514004423070725</v>
      </c>
      <c r="BI60" s="18">
        <f t="shared" si="153"/>
        <v>3.9080734981400336</v>
      </c>
      <c r="BK60" s="68">
        <f t="shared" si="125"/>
        <v>-17.222044421567475</v>
      </c>
      <c r="BL60" s="69">
        <f t="shared" si="126"/>
        <v>34.419836827206261</v>
      </c>
      <c r="BM60" s="69">
        <f t="shared" si="127"/>
        <v>17.197792405638786</v>
      </c>
      <c r="BO60" t="str">
        <f t="shared" si="145"/>
        <v>53 Skilled construction and building trades</v>
      </c>
      <c r="BP60" s="18">
        <f t="shared" si="154"/>
        <v>4.4360981896925065</v>
      </c>
      <c r="BQ60" s="18">
        <f t="shared" si="154"/>
        <v>5.2110940073713765</v>
      </c>
      <c r="BR60" s="18">
        <f t="shared" si="154"/>
        <v>4.8331689652800494</v>
      </c>
      <c r="BS60" s="18">
        <f t="shared" si="154"/>
        <v>5.3252931405249235</v>
      </c>
      <c r="BT60" s="18">
        <f t="shared" si="154"/>
        <v>6.1582970749886607</v>
      </c>
      <c r="BV60" s="68">
        <f t="shared" si="129"/>
        <v>5.4072777469365416</v>
      </c>
      <c r="BW60" s="69">
        <f t="shared" si="130"/>
        <v>46.475600576474527</v>
      </c>
      <c r="BX60" s="69">
        <f t="shared" si="131"/>
        <v>51.882878323411063</v>
      </c>
      <c r="BZ60" t="str">
        <f t="shared" si="146"/>
        <v>53 Skilled construction and building trades</v>
      </c>
      <c r="CA60" s="18">
        <f t="shared" si="155"/>
        <v>3.7606783638033501</v>
      </c>
      <c r="CB60" s="18">
        <f t="shared" si="155"/>
        <v>3.6620314510585277</v>
      </c>
      <c r="CC60" s="18">
        <f t="shared" si="155"/>
        <v>3.8421268399650201</v>
      </c>
      <c r="CD60" s="18">
        <f t="shared" si="155"/>
        <v>4.4553788567267034</v>
      </c>
      <c r="CE60" s="18">
        <f t="shared" si="155"/>
        <v>6.2713718241458576</v>
      </c>
      <c r="CG60" s="68">
        <f t="shared" si="133"/>
        <v>5.8740717534253131</v>
      </c>
      <c r="CH60" s="69">
        <f t="shared" si="134"/>
        <v>42.205854049794674</v>
      </c>
      <c r="CI60" s="69">
        <f t="shared" si="135"/>
        <v>48.079925803219986</v>
      </c>
      <c r="CK60" t="str">
        <f t="shared" si="147"/>
        <v>53 Skilled construction and building trades</v>
      </c>
      <c r="CL60" s="18">
        <f t="shared" si="156"/>
        <v>5.835782214406203</v>
      </c>
      <c r="CM60" s="18">
        <f t="shared" si="156"/>
        <v>5.6906544669015098</v>
      </c>
      <c r="CN60" s="18">
        <f t="shared" si="156"/>
        <v>5.2922365259759605</v>
      </c>
      <c r="CO60" s="18">
        <f t="shared" si="156"/>
        <v>4.7274176660636078</v>
      </c>
      <c r="CP60" s="18">
        <f t="shared" si="156"/>
        <v>1.4338848576349315</v>
      </c>
      <c r="CR60" s="68">
        <f t="shared" si="137"/>
        <v>-74.710458061130396</v>
      </c>
      <c r="CS60" s="69">
        <f t="shared" si="138"/>
        <v>17.037314708856368</v>
      </c>
      <c r="CT60" s="69">
        <f t="shared" si="139"/>
        <v>-57.673143352274025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0.46504712900519335</v>
      </c>
      <c r="C61" s="18">
        <f t="shared" si="148"/>
        <v>0.41064753914799074</v>
      </c>
      <c r="D61" s="18">
        <f t="shared" si="148"/>
        <v>0.41544923172573323</v>
      </c>
      <c r="E61" s="18">
        <f t="shared" si="148"/>
        <v>0.49596980119380357</v>
      </c>
      <c r="F61" s="18">
        <f t="shared" si="148"/>
        <v>0.54684367640332254</v>
      </c>
      <c r="H61" s="68">
        <f t="shared" si="105"/>
        <v>91.828195630812942</v>
      </c>
      <c r="I61" s="69">
        <f t="shared" si="106"/>
        <v>79.362835861819377</v>
      </c>
      <c r="J61" s="69">
        <f t="shared" si="107"/>
        <v>171.19103149263236</v>
      </c>
      <c r="L61" t="str">
        <f t="shared" si="140"/>
        <v>54 Textiles, printing and other skilled trades</v>
      </c>
      <c r="M61" s="18">
        <f t="shared" si="149"/>
        <v>0.61362407565639032</v>
      </c>
      <c r="N61" s="18">
        <f t="shared" si="149"/>
        <v>0.55006374410151659</v>
      </c>
      <c r="O61" s="18">
        <f t="shared" si="149"/>
        <v>0.55614531790435551</v>
      </c>
      <c r="P61" s="18">
        <f t="shared" si="149"/>
        <v>0.64097993978156809</v>
      </c>
      <c r="Q61" s="18">
        <f t="shared" si="149"/>
        <v>0.77896438201676887</v>
      </c>
      <c r="S61" s="68">
        <f t="shared" si="109"/>
        <v>106.21954483904952</v>
      </c>
      <c r="T61" s="69">
        <f t="shared" si="110"/>
        <v>86.73188865699953</v>
      </c>
      <c r="U61" s="69">
        <f t="shared" si="111"/>
        <v>192.95143349604905</v>
      </c>
      <c r="W61" t="str">
        <f t="shared" si="141"/>
        <v>54 Textiles, printing and other skilled trades</v>
      </c>
      <c r="X61" s="18">
        <f t="shared" si="150"/>
        <v>0.91976416118473381</v>
      </c>
      <c r="Y61" s="18">
        <f t="shared" si="150"/>
        <v>0.83590787264754773</v>
      </c>
      <c r="Z61" s="18">
        <f t="shared" si="150"/>
        <v>0.78932469202884892</v>
      </c>
      <c r="AA61" s="18">
        <f t="shared" si="150"/>
        <v>0.95072551481315171</v>
      </c>
      <c r="AB61" s="18">
        <f t="shared" si="150"/>
        <v>1.1234705428973579</v>
      </c>
      <c r="AD61" s="68">
        <f t="shared" si="113"/>
        <v>73.448103692847283</v>
      </c>
      <c r="AE61" s="69">
        <f t="shared" si="114"/>
        <v>78.26709503689014</v>
      </c>
      <c r="AF61" s="69">
        <f t="shared" si="115"/>
        <v>151.71519872973741</v>
      </c>
      <c r="AH61" t="str">
        <f t="shared" si="142"/>
        <v>54 Textiles, printing and other skilled trades</v>
      </c>
      <c r="AI61" s="18">
        <f t="shared" si="151"/>
        <v>1.2051231858501468</v>
      </c>
      <c r="AJ61" s="18">
        <f t="shared" si="151"/>
        <v>1.1066126850445528</v>
      </c>
      <c r="AK61" s="18">
        <f t="shared" si="151"/>
        <v>1.0717039966694522</v>
      </c>
      <c r="AL61" s="18">
        <f t="shared" si="151"/>
        <v>1.2135702117006704</v>
      </c>
      <c r="AM61" s="18">
        <f t="shared" si="151"/>
        <v>1.4466517583257634</v>
      </c>
      <c r="AO61" s="68">
        <f t="shared" si="117"/>
        <v>50.009394622853051</v>
      </c>
      <c r="AP61" s="69">
        <f t="shared" si="118"/>
        <v>68.084901854389472</v>
      </c>
      <c r="AQ61" s="69">
        <f t="shared" si="119"/>
        <v>118.09429647724252</v>
      </c>
      <c r="AS61" t="str">
        <f t="shared" si="143"/>
        <v>54 Textiles, printing and other skilled trades</v>
      </c>
      <c r="AT61" s="18">
        <f t="shared" si="152"/>
        <v>1.5121969612163511</v>
      </c>
      <c r="AU61" s="18">
        <f t="shared" si="152"/>
        <v>1.3518358248327949</v>
      </c>
      <c r="AV61" s="18">
        <f t="shared" si="152"/>
        <v>1.2947627836093214</v>
      </c>
      <c r="AW61" s="18">
        <f t="shared" si="152"/>
        <v>1.490274164619845</v>
      </c>
      <c r="AX61" s="18">
        <f t="shared" si="152"/>
        <v>1.6690166646068909</v>
      </c>
      <c r="AZ61" s="68">
        <f t="shared" si="121"/>
        <v>50.955655745023229</v>
      </c>
      <c r="BA61" s="69">
        <f t="shared" si="122"/>
        <v>68.692697353859913</v>
      </c>
      <c r="BB61" s="69">
        <f t="shared" si="123"/>
        <v>119.64835309888313</v>
      </c>
      <c r="BD61" t="str">
        <f t="shared" si="144"/>
        <v>54 Textiles, printing and other skilled trades</v>
      </c>
      <c r="BE61" s="18">
        <f t="shared" si="153"/>
        <v>2.7687661685969172</v>
      </c>
      <c r="BF61" s="18">
        <f t="shared" si="153"/>
        <v>2.5600826979198681</v>
      </c>
      <c r="BG61" s="18">
        <f t="shared" si="153"/>
        <v>2.3759604749952778</v>
      </c>
      <c r="BH61" s="18">
        <f t="shared" si="153"/>
        <v>2.7755502808746209</v>
      </c>
      <c r="BI61" s="18">
        <f t="shared" si="153"/>
        <v>3.1519618985230946</v>
      </c>
      <c r="BK61" s="68">
        <f t="shared" si="125"/>
        <v>29.500265506071145</v>
      </c>
      <c r="BL61" s="69">
        <f t="shared" si="126"/>
        <v>48.877760556276797</v>
      </c>
      <c r="BM61" s="69">
        <f t="shared" si="127"/>
        <v>78.378026062347942</v>
      </c>
      <c r="BO61" t="str">
        <f t="shared" si="145"/>
        <v>54 Textiles, printing and other skilled trades</v>
      </c>
      <c r="BP61" s="18">
        <f t="shared" si="154"/>
        <v>2.8528332083220103</v>
      </c>
      <c r="BQ61" s="18">
        <f t="shared" si="154"/>
        <v>2.4447745375032492</v>
      </c>
      <c r="BR61" s="18">
        <f t="shared" si="154"/>
        <v>2.4471727863773745</v>
      </c>
      <c r="BS61" s="18">
        <f t="shared" si="154"/>
        <v>2.4273720028043537</v>
      </c>
      <c r="BT61" s="18">
        <f t="shared" si="154"/>
        <v>2.5902393613069683</v>
      </c>
      <c r="BV61" s="68">
        <f t="shared" si="129"/>
        <v>-12.437691197236907</v>
      </c>
      <c r="BW61" s="69">
        <f t="shared" si="130"/>
        <v>36.976468397840875</v>
      </c>
      <c r="BX61" s="69">
        <f t="shared" si="131"/>
        <v>24.538777200603963</v>
      </c>
      <c r="BZ61" t="str">
        <f t="shared" si="146"/>
        <v>54 Textiles, printing and other skilled trades</v>
      </c>
      <c r="CA61" s="18">
        <f t="shared" si="155"/>
        <v>3.7383776892411404</v>
      </c>
      <c r="CB61" s="18">
        <f t="shared" si="155"/>
        <v>3.4298972941065773</v>
      </c>
      <c r="CC61" s="18">
        <f t="shared" si="155"/>
        <v>3.4089909991854834</v>
      </c>
      <c r="CD61" s="18">
        <f t="shared" si="155"/>
        <v>4.1066006157025781</v>
      </c>
      <c r="CE61" s="18">
        <f t="shared" si="155"/>
        <v>5.0369299443675564</v>
      </c>
      <c r="CG61" s="68">
        <f t="shared" si="133"/>
        <v>-4.1617622698836216</v>
      </c>
      <c r="CH61" s="69">
        <f t="shared" si="134"/>
        <v>39.814826544798336</v>
      </c>
      <c r="CI61" s="69">
        <f t="shared" si="135"/>
        <v>35.653064274914712</v>
      </c>
      <c r="CK61" t="str">
        <f t="shared" si="147"/>
        <v>54 Textiles, printing and other skilled trades</v>
      </c>
      <c r="CL61" s="18">
        <f t="shared" si="156"/>
        <v>4.365520072410833</v>
      </c>
      <c r="CM61" s="18">
        <f t="shared" si="156"/>
        <v>4.0299003276297318</v>
      </c>
      <c r="CN61" s="18">
        <f t="shared" si="156"/>
        <v>3.9989536775628589</v>
      </c>
      <c r="CO61" s="18">
        <f t="shared" si="156"/>
        <v>3.3662400619008603</v>
      </c>
      <c r="CP61" s="18">
        <f t="shared" si="156"/>
        <v>2.4733723637486453</v>
      </c>
      <c r="CR61" s="68">
        <f t="shared" si="137"/>
        <v>-42.269002559465036</v>
      </c>
      <c r="CS61" s="69">
        <f t="shared" si="138"/>
        <v>20.504770556443379</v>
      </c>
      <c r="CT61" s="69">
        <f t="shared" si="139"/>
        <v>-21.764232003021654</v>
      </c>
    </row>
    <row r="62" spans="1:98" x14ac:dyDescent="0.2">
      <c r="A62" t="str">
        <f t="shared" si="103"/>
        <v>61 Caring personal service occupations</v>
      </c>
      <c r="B62" s="18">
        <f t="shared" si="148"/>
        <v>0.41893471579803521</v>
      </c>
      <c r="C62" s="18">
        <f t="shared" si="148"/>
        <v>0.42820451339550181</v>
      </c>
      <c r="D62" s="18">
        <f t="shared" si="148"/>
        <v>0.39615287794575771</v>
      </c>
      <c r="E62" s="18">
        <f t="shared" si="148"/>
        <v>0.45970678808277232</v>
      </c>
      <c r="F62" s="18">
        <f t="shared" si="148"/>
        <v>0.50190392591322797</v>
      </c>
      <c r="H62" s="68">
        <f t="shared" si="105"/>
        <v>84.639657137386493</v>
      </c>
      <c r="I62" s="69">
        <f t="shared" si="106"/>
        <v>81.060307454188361</v>
      </c>
      <c r="J62" s="69">
        <f t="shared" si="107"/>
        <v>165.69996459157483</v>
      </c>
      <c r="L62" t="str">
        <f t="shared" si="140"/>
        <v>61 Caring personal service occupations</v>
      </c>
      <c r="M62" s="18">
        <f t="shared" si="149"/>
        <v>2.6391922048356271</v>
      </c>
      <c r="N62" s="18">
        <f t="shared" si="149"/>
        <v>2.9763544917349378</v>
      </c>
      <c r="O62" s="18">
        <f t="shared" si="149"/>
        <v>2.7920595962273</v>
      </c>
      <c r="P62" s="18">
        <f t="shared" si="149"/>
        <v>3.1797795124511135</v>
      </c>
      <c r="Q62" s="18">
        <f t="shared" si="149"/>
        <v>3.3447616989832931</v>
      </c>
      <c r="S62" s="68">
        <f t="shared" si="109"/>
        <v>76.376616293834331</v>
      </c>
      <c r="T62" s="69">
        <f t="shared" si="110"/>
        <v>84.91923821403222</v>
      </c>
      <c r="U62" s="69">
        <f t="shared" si="111"/>
        <v>161.29585450786652</v>
      </c>
      <c r="W62" t="str">
        <f t="shared" si="141"/>
        <v>61 Caring personal service occupations</v>
      </c>
      <c r="X62" s="18">
        <f t="shared" si="150"/>
        <v>4.0033899395237658</v>
      </c>
      <c r="Y62" s="18">
        <f t="shared" si="150"/>
        <v>4.5243101715691685</v>
      </c>
      <c r="Z62" s="18">
        <f t="shared" si="150"/>
        <v>4.2777401593383066</v>
      </c>
      <c r="AA62" s="18">
        <f t="shared" si="150"/>
        <v>4.655696089992527</v>
      </c>
      <c r="AB62" s="18">
        <f t="shared" si="150"/>
        <v>4.8162611131439386</v>
      </c>
      <c r="AD62" s="68">
        <f t="shared" si="113"/>
        <v>37.201600724377506</v>
      </c>
      <c r="AE62" s="69">
        <f t="shared" si="114"/>
        <v>77.426237909898276</v>
      </c>
      <c r="AF62" s="69">
        <f t="shared" si="115"/>
        <v>114.62783863427579</v>
      </c>
      <c r="AH62" t="str">
        <f t="shared" si="142"/>
        <v>61 Caring personal service occupations</v>
      </c>
      <c r="AI62" s="18">
        <f t="shared" si="151"/>
        <v>12.985408506936375</v>
      </c>
      <c r="AJ62" s="18">
        <f t="shared" si="151"/>
        <v>13.500017218534065</v>
      </c>
      <c r="AK62" s="18">
        <f t="shared" si="151"/>
        <v>12.970895950963502</v>
      </c>
      <c r="AL62" s="18">
        <f t="shared" si="151"/>
        <v>13.010051345629256</v>
      </c>
      <c r="AM62" s="18">
        <f t="shared" si="151"/>
        <v>12.225150922466923</v>
      </c>
      <c r="AO62" s="68">
        <f t="shared" si="117"/>
        <v>4.7402396503450888</v>
      </c>
      <c r="AP62" s="69">
        <f t="shared" si="118"/>
        <v>58.533605018124348</v>
      </c>
      <c r="AQ62" s="69">
        <f t="shared" si="119"/>
        <v>63.273844668469437</v>
      </c>
      <c r="AS62" t="str">
        <f t="shared" si="143"/>
        <v>61 Caring personal service occupations</v>
      </c>
      <c r="AT62" s="18">
        <f t="shared" si="152"/>
        <v>7.1662631213930492</v>
      </c>
      <c r="AU62" s="18">
        <f t="shared" si="152"/>
        <v>7.8263190163586263</v>
      </c>
      <c r="AV62" s="18">
        <f t="shared" si="152"/>
        <v>7.5253294826322943</v>
      </c>
      <c r="AW62" s="18">
        <f t="shared" si="152"/>
        <v>7.5010320546357843</v>
      </c>
      <c r="AX62" s="18">
        <f t="shared" si="152"/>
        <v>7.0139795784381338</v>
      </c>
      <c r="AZ62" s="68">
        <f t="shared" si="121"/>
        <v>9.1485325787627811</v>
      </c>
      <c r="BA62" s="69">
        <f t="shared" si="122"/>
        <v>61.229679414175919</v>
      </c>
      <c r="BB62" s="69">
        <f t="shared" si="123"/>
        <v>70.378211992938716</v>
      </c>
      <c r="BD62" t="str">
        <f t="shared" si="144"/>
        <v>61 Caring personal service occupations</v>
      </c>
      <c r="BE62" s="18">
        <f t="shared" si="153"/>
        <v>11.791573285062205</v>
      </c>
      <c r="BF62" s="18">
        <f t="shared" si="153"/>
        <v>13.748679648054917</v>
      </c>
      <c r="BG62" s="18">
        <f t="shared" si="153"/>
        <v>13.192697965654668</v>
      </c>
      <c r="BH62" s="18">
        <f t="shared" si="153"/>
        <v>13.85810173427112</v>
      </c>
      <c r="BI62" s="18">
        <f t="shared" si="153"/>
        <v>15.639354714192184</v>
      </c>
      <c r="BK62" s="68">
        <f t="shared" si="125"/>
        <v>15.721517922078613</v>
      </c>
      <c r="BL62" s="69">
        <f t="shared" si="126"/>
        <v>60.463126093570033</v>
      </c>
      <c r="BM62" s="69">
        <f t="shared" si="127"/>
        <v>76.184644015648644</v>
      </c>
      <c r="BO62" t="str">
        <f t="shared" si="145"/>
        <v>61 Caring personal service occupations</v>
      </c>
      <c r="BP62" s="18">
        <f t="shared" si="154"/>
        <v>9.5259821088412089</v>
      </c>
      <c r="BQ62" s="18">
        <f t="shared" si="154"/>
        <v>9.7266827754123142</v>
      </c>
      <c r="BR62" s="18">
        <f t="shared" si="154"/>
        <v>9.6990742807733294</v>
      </c>
      <c r="BS62" s="18">
        <f t="shared" si="154"/>
        <v>9.6357197560865639</v>
      </c>
      <c r="BT62" s="18">
        <f t="shared" si="154"/>
        <v>9.3805769736013005</v>
      </c>
      <c r="BV62" s="68">
        <f t="shared" si="129"/>
        <v>-19.99056451514836</v>
      </c>
      <c r="BW62" s="69">
        <f t="shared" si="130"/>
        <v>42.732423303673158</v>
      </c>
      <c r="BX62" s="69">
        <f t="shared" si="131"/>
        <v>22.741858788524794</v>
      </c>
      <c r="BZ62" t="str">
        <f t="shared" si="146"/>
        <v>61 Caring personal service occupations</v>
      </c>
      <c r="CA62" s="18">
        <f t="shared" si="155"/>
        <v>4.3624373882386305</v>
      </c>
      <c r="CB62" s="18">
        <f t="shared" si="155"/>
        <v>2.980794762948221</v>
      </c>
      <c r="CC62" s="18">
        <f t="shared" si="155"/>
        <v>2.8192699379301649</v>
      </c>
      <c r="CD62" s="18">
        <f t="shared" si="155"/>
        <v>2.4706940963671196</v>
      </c>
      <c r="CE62" s="18">
        <f t="shared" si="155"/>
        <v>2.9446041058288124</v>
      </c>
      <c r="CG62" s="68">
        <f t="shared" si="133"/>
        <v>-32.253164133693012</v>
      </c>
      <c r="CH62" s="69">
        <f t="shared" si="134"/>
        <v>25.958591964751943</v>
      </c>
      <c r="CI62" s="69">
        <f t="shared" si="135"/>
        <v>-6.294572168941075</v>
      </c>
      <c r="CK62" t="str">
        <f t="shared" si="147"/>
        <v>61 Caring personal service occupations</v>
      </c>
      <c r="CL62" s="18">
        <f t="shared" si="156"/>
        <v>2.0835060568917534</v>
      </c>
      <c r="CM62" s="18">
        <f t="shared" si="156"/>
        <v>1.753765683377827</v>
      </c>
      <c r="CN62" s="18">
        <f t="shared" si="156"/>
        <v>1.9697633855314534</v>
      </c>
      <c r="CO62" s="18">
        <f t="shared" si="156"/>
        <v>2.4686482145094821</v>
      </c>
      <c r="CP62" s="18">
        <f t="shared" si="156"/>
        <v>3.1410620955855588</v>
      </c>
      <c r="CR62" s="68">
        <f t="shared" si="137"/>
        <v>48.842992250063794</v>
      </c>
      <c r="CS62" s="69">
        <f t="shared" si="138"/>
        <v>33.298167143592522</v>
      </c>
      <c r="CT62" s="69">
        <f t="shared" si="139"/>
        <v>82.141159393656309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0.19526414371265036</v>
      </c>
      <c r="C63" s="18">
        <f t="shared" si="148"/>
        <v>0.21295352402111176</v>
      </c>
      <c r="D63" s="18">
        <f t="shared" si="148"/>
        <v>0.2211781009300729</v>
      </c>
      <c r="E63" s="18">
        <f t="shared" si="148"/>
        <v>0.21914351808932092</v>
      </c>
      <c r="F63" s="18">
        <f t="shared" si="148"/>
        <v>0.2348987353645097</v>
      </c>
      <c r="H63" s="68">
        <f t="shared" si="105"/>
        <v>54.776763645288042</v>
      </c>
      <c r="I63" s="69">
        <f t="shared" si="106"/>
        <v>69.58312950291635</v>
      </c>
      <c r="J63" s="69">
        <f t="shared" si="107"/>
        <v>124.35989314820439</v>
      </c>
      <c r="L63" t="str">
        <f t="shared" si="140"/>
        <v>62 Leisure, travel and related personal service occupations</v>
      </c>
      <c r="M63" s="18">
        <f t="shared" si="149"/>
        <v>0.54972147117490733</v>
      </c>
      <c r="N63" s="18">
        <f t="shared" si="149"/>
        <v>0.55895837890861966</v>
      </c>
      <c r="O63" s="18">
        <f t="shared" si="149"/>
        <v>0.4986738128282075</v>
      </c>
      <c r="P63" s="18">
        <f t="shared" si="149"/>
        <v>0.47647063942375734</v>
      </c>
      <c r="Q63" s="18">
        <f t="shared" si="149"/>
        <v>0.47858722398807496</v>
      </c>
      <c r="S63" s="68">
        <f t="shared" si="109"/>
        <v>41.300938887039536</v>
      </c>
      <c r="T63" s="69">
        <f t="shared" si="110"/>
        <v>66.917991455056978</v>
      </c>
      <c r="U63" s="69">
        <f t="shared" si="111"/>
        <v>108.21893034209653</v>
      </c>
      <c r="W63" t="str">
        <f t="shared" si="141"/>
        <v>62 Leisure, travel and related personal service occupations</v>
      </c>
      <c r="X63" s="18">
        <f t="shared" si="150"/>
        <v>1.2068175748468979</v>
      </c>
      <c r="Y63" s="18">
        <f t="shared" si="150"/>
        <v>1.3483569238416349</v>
      </c>
      <c r="Z63" s="18">
        <f t="shared" si="150"/>
        <v>1.2390327539937211</v>
      </c>
      <c r="AA63" s="18">
        <f t="shared" si="150"/>
        <v>1.3380690039813348</v>
      </c>
      <c r="AB63" s="18">
        <f t="shared" si="150"/>
        <v>1.5619064650794472</v>
      </c>
      <c r="AD63" s="68">
        <f t="shared" si="113"/>
        <v>53.615765882761998</v>
      </c>
      <c r="AE63" s="69">
        <f t="shared" si="114"/>
        <v>76.601965706422945</v>
      </c>
      <c r="AF63" s="69">
        <f t="shared" si="115"/>
        <v>130.21773158918495</v>
      </c>
      <c r="AH63" t="str">
        <f t="shared" si="142"/>
        <v>62 Leisure, travel and related personal service occupations</v>
      </c>
      <c r="AI63" s="18">
        <f t="shared" si="151"/>
        <v>2.6606947866974395</v>
      </c>
      <c r="AJ63" s="18">
        <f t="shared" si="151"/>
        <v>3.0901908349674394</v>
      </c>
      <c r="AK63" s="18">
        <f t="shared" si="151"/>
        <v>2.8848559890817591</v>
      </c>
      <c r="AL63" s="18">
        <f t="shared" si="151"/>
        <v>2.9934199464310218</v>
      </c>
      <c r="AM63" s="18">
        <f t="shared" si="151"/>
        <v>3.4996709144218978</v>
      </c>
      <c r="AO63" s="68">
        <f t="shared" si="117"/>
        <v>34.813188188210304</v>
      </c>
      <c r="AP63" s="69">
        <f t="shared" si="118"/>
        <v>69.13731394381719</v>
      </c>
      <c r="AQ63" s="69">
        <f t="shared" si="119"/>
        <v>103.95050213202749</v>
      </c>
      <c r="AS63" t="str">
        <f t="shared" si="143"/>
        <v>62 Leisure, travel and related personal service occupations</v>
      </c>
      <c r="AT63" s="18">
        <f t="shared" si="152"/>
        <v>3.2267544165188164</v>
      </c>
      <c r="AU63" s="18">
        <f t="shared" si="152"/>
        <v>3.7353072915640282</v>
      </c>
      <c r="AV63" s="18">
        <f t="shared" si="152"/>
        <v>3.7151633987866792</v>
      </c>
      <c r="AW63" s="18">
        <f t="shared" si="152"/>
        <v>3.8681550965194877</v>
      </c>
      <c r="AX63" s="18">
        <f t="shared" si="152"/>
        <v>4.722216498498085</v>
      </c>
      <c r="AZ63" s="68">
        <f t="shared" si="121"/>
        <v>48.849334898476862</v>
      </c>
      <c r="BA63" s="69">
        <f t="shared" si="122"/>
        <v>74.862971892142554</v>
      </c>
      <c r="BB63" s="69">
        <f t="shared" si="123"/>
        <v>123.71230679061939</v>
      </c>
      <c r="BD63" t="str">
        <f t="shared" si="144"/>
        <v>62 Leisure, travel and related personal service occupations</v>
      </c>
      <c r="BE63" s="18">
        <f t="shared" si="153"/>
        <v>3.4720398878308587</v>
      </c>
      <c r="BF63" s="18">
        <f t="shared" si="153"/>
        <v>3.485791757981902</v>
      </c>
      <c r="BG63" s="18">
        <f t="shared" si="153"/>
        <v>3.3010695020907872</v>
      </c>
      <c r="BH63" s="18">
        <f t="shared" si="153"/>
        <v>3.0023387234576697</v>
      </c>
      <c r="BI63" s="18">
        <f t="shared" si="153"/>
        <v>2.6734960774010124</v>
      </c>
      <c r="BK63" s="68">
        <f t="shared" si="125"/>
        <v>-20.94054894651806</v>
      </c>
      <c r="BL63" s="69">
        <f t="shared" si="126"/>
        <v>40.277352865888354</v>
      </c>
      <c r="BM63" s="69">
        <f t="shared" si="127"/>
        <v>19.336803919370297</v>
      </c>
      <c r="BO63" t="str">
        <f t="shared" si="145"/>
        <v>62 Leisure, travel and related personal service occupations</v>
      </c>
      <c r="BP63" s="18">
        <f t="shared" si="154"/>
        <v>3.4704759888929475</v>
      </c>
      <c r="BQ63" s="18">
        <f t="shared" si="154"/>
        <v>3.3364457040211639</v>
      </c>
      <c r="BR63" s="18">
        <f t="shared" si="154"/>
        <v>3.3352424881913887</v>
      </c>
      <c r="BS63" s="18">
        <f t="shared" si="154"/>
        <v>2.8877416489533219</v>
      </c>
      <c r="BT63" s="18">
        <f t="shared" si="154"/>
        <v>2.7061341184430465</v>
      </c>
      <c r="BV63" s="68">
        <f t="shared" si="129"/>
        <v>-32.878161693402433</v>
      </c>
      <c r="BW63" s="69">
        <f t="shared" si="130"/>
        <v>36.032972010169836</v>
      </c>
      <c r="BX63" s="69">
        <f t="shared" si="131"/>
        <v>3.1548103167674002</v>
      </c>
      <c r="BZ63" t="str">
        <f t="shared" si="146"/>
        <v>62 Leisure, travel and related personal service occupations</v>
      </c>
      <c r="CA63" s="18">
        <f t="shared" si="155"/>
        <v>3.1142990328946816</v>
      </c>
      <c r="CB63" s="18">
        <f t="shared" si="155"/>
        <v>3.609349623363542</v>
      </c>
      <c r="CC63" s="18">
        <f t="shared" si="155"/>
        <v>3.4336606438767689</v>
      </c>
      <c r="CD63" s="18">
        <f t="shared" si="155"/>
        <v>3.3541510911599812</v>
      </c>
      <c r="CE63" s="18">
        <f t="shared" si="155"/>
        <v>3.5400550918665492</v>
      </c>
      <c r="CG63" s="68">
        <f t="shared" si="133"/>
        <v>-33.126906562551369</v>
      </c>
      <c r="CH63" s="69">
        <f t="shared" si="134"/>
        <v>35.30509409749159</v>
      </c>
      <c r="CI63" s="69">
        <f t="shared" si="135"/>
        <v>2.1781875349402209</v>
      </c>
      <c r="CK63" t="str">
        <f t="shared" si="147"/>
        <v>62 Leisure, travel and related personal service occupations</v>
      </c>
      <c r="CL63" s="18">
        <f t="shared" si="156"/>
        <v>3.2540003189377464</v>
      </c>
      <c r="CM63" s="18">
        <f t="shared" si="156"/>
        <v>3.3355389237227397</v>
      </c>
      <c r="CN63" s="18">
        <f t="shared" si="156"/>
        <v>3.2295933229380096</v>
      </c>
      <c r="CO63" s="18">
        <f t="shared" si="156"/>
        <v>2.4070984164955114</v>
      </c>
      <c r="CP63" s="18">
        <f t="shared" si="156"/>
        <v>2.0307368649124693</v>
      </c>
      <c r="CR63" s="68">
        <f t="shared" si="137"/>
        <v>-41.308968151264843</v>
      </c>
      <c r="CS63" s="69">
        <f t="shared" si="138"/>
        <v>20.410462660740233</v>
      </c>
      <c r="CT63" s="69">
        <f t="shared" si="139"/>
        <v>-20.898505490524606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1.6306682463275119E-2</v>
      </c>
      <c r="C64" s="18">
        <f t="shared" si="148"/>
        <v>1.253995631003171E-2</v>
      </c>
      <c r="D64" s="18">
        <f t="shared" si="148"/>
        <v>1.3827529732628421E-2</v>
      </c>
      <c r="E64" s="18">
        <f t="shared" si="148"/>
        <v>1.1652560253269046E-2</v>
      </c>
      <c r="F64" s="18">
        <f t="shared" si="148"/>
        <v>1.2948331117677033E-2</v>
      </c>
      <c r="H64" s="68">
        <f t="shared" si="105"/>
        <v>36.469752315977551</v>
      </c>
      <c r="I64" s="69">
        <f t="shared" si="106"/>
        <v>60.564884204917547</v>
      </c>
      <c r="J64" s="69">
        <f t="shared" si="107"/>
        <v>97.034636520895091</v>
      </c>
      <c r="L64" t="str">
        <f t="shared" si="140"/>
        <v>63 Community and civil enforcement occupations</v>
      </c>
      <c r="M64" s="18">
        <f t="shared" si="149"/>
        <v>4.0639122807696985E-2</v>
      </c>
      <c r="N64" s="18">
        <f t="shared" si="149"/>
        <v>3.013987616231505E-2</v>
      </c>
      <c r="O64" s="18">
        <f t="shared" si="149"/>
        <v>4.0432070498810209E-2</v>
      </c>
      <c r="P64" s="18">
        <f t="shared" si="149"/>
        <v>2.7532438299757937E-2</v>
      </c>
      <c r="Q64" s="18">
        <f t="shared" si="149"/>
        <v>3.0981024450811259E-2</v>
      </c>
      <c r="S64" s="68">
        <f t="shared" si="109"/>
        <v>12.815897264721995</v>
      </c>
      <c r="T64" s="69">
        <f t="shared" si="110"/>
        <v>49.492271585688613</v>
      </c>
      <c r="U64" s="69">
        <f t="shared" si="111"/>
        <v>62.308168850410603</v>
      </c>
      <c r="W64" t="str">
        <f t="shared" si="141"/>
        <v>63 Community and civil enforcement occupations</v>
      </c>
      <c r="X64" s="18">
        <f t="shared" si="150"/>
        <v>8.47129563241244E-2</v>
      </c>
      <c r="Y64" s="18">
        <f t="shared" si="150"/>
        <v>7.546286418321678E-2</v>
      </c>
      <c r="Z64" s="18">
        <f t="shared" si="150"/>
        <v>8.2012857463738278E-2</v>
      </c>
      <c r="AA64" s="18">
        <f t="shared" si="150"/>
        <v>7.6082853506059742E-2</v>
      </c>
      <c r="AB64" s="18">
        <f t="shared" si="150"/>
        <v>8.1403935098310079E-2</v>
      </c>
      <c r="AD64" s="68">
        <f t="shared" si="113"/>
        <v>20.955887037485425</v>
      </c>
      <c r="AE64" s="69">
        <f t="shared" si="114"/>
        <v>66.529947081731237</v>
      </c>
      <c r="AF64" s="69">
        <f t="shared" si="115"/>
        <v>87.485834119216648</v>
      </c>
      <c r="AH64" t="str">
        <f t="shared" si="142"/>
        <v>63 Community and civil enforcement occupations</v>
      </c>
      <c r="AI64" s="18">
        <f t="shared" si="151"/>
        <v>8.5756716047598311E-2</v>
      </c>
      <c r="AJ64" s="18">
        <f t="shared" si="151"/>
        <v>7.3397086155471913E-2</v>
      </c>
      <c r="AK64" s="18">
        <f t="shared" si="151"/>
        <v>9.5491734073868309E-2</v>
      </c>
      <c r="AL64" s="18">
        <f t="shared" si="151"/>
        <v>6.9095765281923238E-2</v>
      </c>
      <c r="AM64" s="18">
        <f t="shared" si="151"/>
        <v>7.4567289700523884E-2</v>
      </c>
      <c r="AO64" s="68">
        <f t="shared" si="117"/>
        <v>-13.221550210718663</v>
      </c>
      <c r="AP64" s="69">
        <f t="shared" si="118"/>
        <v>46.810952004321855</v>
      </c>
      <c r="AQ64" s="69">
        <f t="shared" si="119"/>
        <v>33.589401793603187</v>
      </c>
      <c r="AS64" t="str">
        <f t="shared" si="143"/>
        <v>63 Community and civil enforcement occupations</v>
      </c>
      <c r="AT64" s="18">
        <f t="shared" si="152"/>
        <v>8.7630550041602751E-2</v>
      </c>
      <c r="AU64" s="18">
        <f t="shared" si="152"/>
        <v>6.6202026345511686E-2</v>
      </c>
      <c r="AV64" s="18">
        <f t="shared" si="152"/>
        <v>8.252225781431087E-2</v>
      </c>
      <c r="AW64" s="18">
        <f t="shared" si="152"/>
        <v>5.47875688369776E-2</v>
      </c>
      <c r="AX64" s="18">
        <f t="shared" si="152"/>
        <v>5.2174020220385892E-2</v>
      </c>
      <c r="AZ64" s="68">
        <f t="shared" si="121"/>
        <v>-25.96073068819625</v>
      </c>
      <c r="BA64" s="69">
        <f t="shared" si="122"/>
        <v>43.273273443487561</v>
      </c>
      <c r="BB64" s="69">
        <f t="shared" si="123"/>
        <v>17.312542755291314</v>
      </c>
      <c r="BD64" t="str">
        <f t="shared" si="144"/>
        <v>63 Community and civil enforcement occupations</v>
      </c>
      <c r="BE64" s="18">
        <f t="shared" si="153"/>
        <v>9.6487088705339341E-2</v>
      </c>
      <c r="BF64" s="18">
        <f t="shared" si="153"/>
        <v>6.1843001272233689E-2</v>
      </c>
      <c r="BG64" s="18">
        <f t="shared" si="153"/>
        <v>8.8147063250068672E-2</v>
      </c>
      <c r="BH64" s="18">
        <f t="shared" si="153"/>
        <v>5.5447812457059091E-2</v>
      </c>
      <c r="BI64" s="18">
        <f t="shared" si="153"/>
        <v>6.1793551857840287E-2</v>
      </c>
      <c r="BK64" s="68">
        <f t="shared" si="125"/>
        <v>-31.567213746480931</v>
      </c>
      <c r="BL64" s="69">
        <f t="shared" si="126"/>
        <v>25.9925341554334</v>
      </c>
      <c r="BM64" s="69">
        <f t="shared" si="127"/>
        <v>-5.574679591047536</v>
      </c>
      <c r="BO64" t="str">
        <f t="shared" si="145"/>
        <v>63 Community and civil enforcement occupations</v>
      </c>
      <c r="BP64" s="18">
        <f t="shared" si="154"/>
        <v>0.12797405102580708</v>
      </c>
      <c r="BQ64" s="18">
        <f t="shared" si="154"/>
        <v>0.10710754392881099</v>
      </c>
      <c r="BR64" s="18">
        <f t="shared" si="154"/>
        <v>0.13878324802330122</v>
      </c>
      <c r="BS64" s="18">
        <f t="shared" si="154"/>
        <v>9.8017588232653108E-2</v>
      </c>
      <c r="BT64" s="18">
        <f t="shared" si="154"/>
        <v>0.11394061123086745</v>
      </c>
      <c r="BV64" s="68">
        <f t="shared" si="129"/>
        <v>-32.082226903393199</v>
      </c>
      <c r="BW64" s="69">
        <f t="shared" si="130"/>
        <v>29.692524665640637</v>
      </c>
      <c r="BX64" s="69">
        <f t="shared" si="131"/>
        <v>-2.3897022377525636</v>
      </c>
      <c r="BZ64" t="str">
        <f t="shared" si="146"/>
        <v>63 Community and civil enforcement occupations</v>
      </c>
      <c r="CA64" s="18">
        <f t="shared" si="155"/>
        <v>0.15951239674488199</v>
      </c>
      <c r="CB64" s="18">
        <f t="shared" si="155"/>
        <v>0.13603041146987219</v>
      </c>
      <c r="CC64" s="18">
        <f t="shared" si="155"/>
        <v>0.1872386405431278</v>
      </c>
      <c r="CD64" s="18">
        <f t="shared" si="155"/>
        <v>0.14153051424009028</v>
      </c>
      <c r="CE64" s="18">
        <f t="shared" si="155"/>
        <v>0.17892700308027726</v>
      </c>
      <c r="CG64" s="68">
        <f t="shared" si="133"/>
        <v>-38.016060962737235</v>
      </c>
      <c r="CH64" s="69">
        <f t="shared" si="134"/>
        <v>28.409139088078334</v>
      </c>
      <c r="CI64" s="69">
        <f t="shared" si="135"/>
        <v>-9.606921874658898</v>
      </c>
      <c r="CK64" t="str">
        <f t="shared" si="147"/>
        <v>63 Community and civil enforcement occupations</v>
      </c>
      <c r="CL64" s="18">
        <f t="shared" si="156"/>
        <v>0.15333410177924472</v>
      </c>
      <c r="CM64" s="18">
        <f t="shared" si="156"/>
        <v>0.10915287526198332</v>
      </c>
      <c r="CN64" s="18">
        <f t="shared" si="156"/>
        <v>0.16455272614103714</v>
      </c>
      <c r="CO64" s="18">
        <f t="shared" si="156"/>
        <v>7.8009048140694565E-2</v>
      </c>
      <c r="CP64" s="18">
        <f t="shared" si="156"/>
        <v>5.8014598651328353E-2</v>
      </c>
      <c r="CR64" s="68">
        <f t="shared" si="137"/>
        <v>-67.092253654870149</v>
      </c>
      <c r="CS64" s="69">
        <f t="shared" si="138"/>
        <v>11.013058305863453</v>
      </c>
      <c r="CT64" s="69">
        <f t="shared" si="139"/>
        <v>-56.079195349006703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1.2010280668372568</v>
      </c>
      <c r="C65" s="18">
        <f t="shared" si="157"/>
        <v>1.0838774747437263</v>
      </c>
      <c r="D65" s="18">
        <f t="shared" si="157"/>
        <v>0.93182155872125505</v>
      </c>
      <c r="E65" s="18">
        <f t="shared" si="157"/>
        <v>0.91716897009603893</v>
      </c>
      <c r="F65" s="18">
        <f t="shared" si="157"/>
        <v>0.93056987700491223</v>
      </c>
      <c r="H65" s="68">
        <f t="shared" si="105"/>
        <v>45.540359573306503</v>
      </c>
      <c r="I65" s="69">
        <f t="shared" si="106"/>
        <v>59.165345457042427</v>
      </c>
      <c r="J65" s="69">
        <f t="shared" si="107"/>
        <v>104.70570503034892</v>
      </c>
      <c r="L65" t="str">
        <f t="shared" si="140"/>
        <v>71 Sales occupations</v>
      </c>
      <c r="M65" s="18">
        <f t="shared" ref="M65:Q70" si="158">M28/M$35*100</f>
        <v>2.0038709642730201</v>
      </c>
      <c r="N65" s="18">
        <f t="shared" si="158"/>
        <v>1.8238679780470755</v>
      </c>
      <c r="O65" s="18">
        <f t="shared" si="158"/>
        <v>1.853364067066116</v>
      </c>
      <c r="P65" s="18">
        <f t="shared" si="158"/>
        <v>1.9290783563549994</v>
      </c>
      <c r="Q65" s="18">
        <f t="shared" si="158"/>
        <v>2.1610866604831127</v>
      </c>
      <c r="S65" s="68">
        <f t="shared" si="109"/>
        <v>71.67693579664099</v>
      </c>
      <c r="T65" s="69">
        <f t="shared" si="110"/>
        <v>65.728080278994497</v>
      </c>
      <c r="U65" s="69">
        <f t="shared" si="111"/>
        <v>137.4050160756355</v>
      </c>
      <c r="W65" t="str">
        <f t="shared" si="141"/>
        <v>71 Sales occupations</v>
      </c>
      <c r="X65" s="18">
        <f t="shared" ref="X65:AB70" si="159">X28/X$35*100</f>
        <v>3.7486234790801141</v>
      </c>
      <c r="Y65" s="18">
        <f t="shared" si="159"/>
        <v>3.5550262651241704</v>
      </c>
      <c r="Z65" s="18">
        <f t="shared" si="159"/>
        <v>3.6595761777907407</v>
      </c>
      <c r="AA65" s="18">
        <f t="shared" si="159"/>
        <v>3.7800202457830832</v>
      </c>
      <c r="AB65" s="18">
        <f t="shared" si="159"/>
        <v>4.1778578391742354</v>
      </c>
      <c r="AD65" s="68">
        <f t="shared" si="113"/>
        <v>39.118991675596895</v>
      </c>
      <c r="AE65" s="69">
        <f t="shared" si="114"/>
        <v>62.928583931369801</v>
      </c>
      <c r="AF65" s="69">
        <f t="shared" si="115"/>
        <v>102.04757560696669</v>
      </c>
      <c r="AH65" t="str">
        <f t="shared" si="142"/>
        <v>71 Sales occupations</v>
      </c>
      <c r="AI65" s="18">
        <f t="shared" ref="AI65:AM70" si="160">AI28/AI$35*100</f>
        <v>4.4662008321794353</v>
      </c>
      <c r="AJ65" s="18">
        <f t="shared" si="160"/>
        <v>4.1525439922889724</v>
      </c>
      <c r="AK65" s="18">
        <f t="shared" si="160"/>
        <v>4.3006164859299822</v>
      </c>
      <c r="AL65" s="18">
        <f t="shared" si="160"/>
        <v>4.4867244743090708</v>
      </c>
      <c r="AM65" s="18">
        <f t="shared" si="160"/>
        <v>4.8672748559452668</v>
      </c>
      <c r="AO65" s="68">
        <f t="shared" si="117"/>
        <v>25.772144423471254</v>
      </c>
      <c r="AP65" s="69">
        <f t="shared" si="118"/>
        <v>58.155823586049934</v>
      </c>
      <c r="AQ65" s="69">
        <f t="shared" si="119"/>
        <v>83.927968009521194</v>
      </c>
      <c r="AS65" t="str">
        <f t="shared" si="143"/>
        <v>71 Sales occupations</v>
      </c>
      <c r="AT65" s="18">
        <f t="shared" ref="AT65:AX70" si="161">AT28/AT$35*100</f>
        <v>3.8485513799585673</v>
      </c>
      <c r="AU65" s="18">
        <f t="shared" si="161"/>
        <v>3.396279125266894</v>
      </c>
      <c r="AV65" s="18">
        <f t="shared" si="161"/>
        <v>3.4458826086558418</v>
      </c>
      <c r="AW65" s="18">
        <f t="shared" si="161"/>
        <v>3.4023378706745664</v>
      </c>
      <c r="AX65" s="18">
        <f t="shared" si="161"/>
        <v>3.5885388068601545</v>
      </c>
      <c r="AZ65" s="68">
        <f t="shared" si="121"/>
        <v>21.954012128766522</v>
      </c>
      <c r="BA65" s="69">
        <f t="shared" si="122"/>
        <v>49.167439039286961</v>
      </c>
      <c r="BB65" s="69">
        <f t="shared" si="123"/>
        <v>71.121451168053497</v>
      </c>
      <c r="BD65" t="str">
        <f t="shared" si="144"/>
        <v>71 Sales occupations</v>
      </c>
      <c r="BE65" s="18">
        <f t="shared" ref="BE65:BI70" si="162">BE28/BE$35*100</f>
        <v>7.9634947474465827</v>
      </c>
      <c r="BF65" s="18">
        <f t="shared" si="162"/>
        <v>7.4883011366009828</v>
      </c>
      <c r="BG65" s="18">
        <f t="shared" si="162"/>
        <v>7.8456978651432792</v>
      </c>
      <c r="BH65" s="18">
        <f t="shared" si="162"/>
        <v>7.9639046868199186</v>
      </c>
      <c r="BI65" s="18">
        <f t="shared" si="162"/>
        <v>8.2777753834554666</v>
      </c>
      <c r="BK65" s="68">
        <f t="shared" si="125"/>
        <v>2.9937733655887637</v>
      </c>
      <c r="BL65" s="69">
        <f t="shared" si="126"/>
        <v>44.403871381639227</v>
      </c>
      <c r="BM65" s="69">
        <f t="shared" si="127"/>
        <v>47.397644747227993</v>
      </c>
      <c r="BO65" t="str">
        <f t="shared" si="145"/>
        <v>71 Sales occupations</v>
      </c>
      <c r="BP65" s="18">
        <f t="shared" ref="BP65:BT70" si="163">BP28/BP$35*100</f>
        <v>8.3237004296889427</v>
      </c>
      <c r="BQ65" s="18">
        <f t="shared" si="163"/>
        <v>7.3059495131702938</v>
      </c>
      <c r="BR65" s="18">
        <f t="shared" si="163"/>
        <v>7.5815575868215399</v>
      </c>
      <c r="BS65" s="18">
        <f t="shared" si="163"/>
        <v>7.3932971354319807</v>
      </c>
      <c r="BT65" s="18">
        <f t="shared" si="163"/>
        <v>7.1633421209259431</v>
      </c>
      <c r="BV65" s="68">
        <f t="shared" si="129"/>
        <v>-21.83736430999771</v>
      </c>
      <c r="BW65" s="69">
        <f t="shared" si="130"/>
        <v>38.433692890657717</v>
      </c>
      <c r="BX65" s="69">
        <f t="shared" si="131"/>
        <v>16.596328580660007</v>
      </c>
      <c r="BZ65" t="str">
        <f t="shared" si="146"/>
        <v>71 Sales occupations</v>
      </c>
      <c r="CA65" s="18">
        <f t="shared" ref="CA65:CE70" si="164">CA28/CA$35*100</f>
        <v>8.2930988374982437</v>
      </c>
      <c r="CB65" s="18">
        <f t="shared" si="164"/>
        <v>8.169010224176569</v>
      </c>
      <c r="CC65" s="18">
        <f t="shared" si="164"/>
        <v>8.2143060835925521</v>
      </c>
      <c r="CD65" s="18">
        <f t="shared" si="164"/>
        <v>7.6381685770405907</v>
      </c>
      <c r="CE65" s="18">
        <f t="shared" si="164"/>
        <v>4.7249845760243794</v>
      </c>
      <c r="CG65" s="68">
        <f t="shared" si="133"/>
        <v>-62.689739879622032</v>
      </c>
      <c r="CH65" s="69">
        <f t="shared" si="134"/>
        <v>24.279519235454845</v>
      </c>
      <c r="CI65" s="69">
        <f t="shared" si="135"/>
        <v>-38.41022064416719</v>
      </c>
      <c r="CK65" t="str">
        <f t="shared" si="147"/>
        <v>71 Sales occupations</v>
      </c>
      <c r="CL65" s="18">
        <f t="shared" ref="CL65:CP70" si="165">CL28/CL$35*100</f>
        <v>9.9093650737522321</v>
      </c>
      <c r="CM65" s="18">
        <f t="shared" si="165"/>
        <v>9.201122552735022</v>
      </c>
      <c r="CN65" s="18">
        <f t="shared" si="165"/>
        <v>9.373270775919293</v>
      </c>
      <c r="CO65" s="18">
        <f t="shared" si="165"/>
        <v>8.8599903486268161</v>
      </c>
      <c r="CP65" s="18">
        <f t="shared" si="165"/>
        <v>7.7255278797854956</v>
      </c>
      <c r="CR65" s="68">
        <f t="shared" si="137"/>
        <v>-23.068724745782283</v>
      </c>
      <c r="CS65" s="69">
        <f t="shared" si="138"/>
        <v>21.204540903210077</v>
      </c>
      <c r="CT65" s="69">
        <f t="shared" si="139"/>
        <v>-1.864183842572207</v>
      </c>
    </row>
    <row r="66" spans="1:98" x14ac:dyDescent="0.2">
      <c r="A66" t="str">
        <f t="shared" si="103"/>
        <v>72 Customer service occupations</v>
      </c>
      <c r="B66" s="18">
        <f t="shared" si="157"/>
        <v>0.38746324975555718</v>
      </c>
      <c r="C66" s="18">
        <f t="shared" si="157"/>
        <v>0.35977959152921957</v>
      </c>
      <c r="D66" s="18">
        <f t="shared" si="157"/>
        <v>0.3844273284936332</v>
      </c>
      <c r="E66" s="18">
        <f t="shared" si="157"/>
        <v>0.45676454455791887</v>
      </c>
      <c r="F66" s="18">
        <f t="shared" si="157"/>
        <v>0.48104908513680789</v>
      </c>
      <c r="H66" s="68">
        <f t="shared" si="105"/>
        <v>82.365359461082363</v>
      </c>
      <c r="I66" s="69">
        <f t="shared" si="106"/>
        <v>67.533989787530786</v>
      </c>
      <c r="J66" s="69">
        <f t="shared" si="107"/>
        <v>149.89934924861316</v>
      </c>
      <c r="L66" t="str">
        <f t="shared" si="140"/>
        <v>72 Customer service occupations</v>
      </c>
      <c r="M66" s="18">
        <f t="shared" si="158"/>
        <v>0.64618081617881296</v>
      </c>
      <c r="N66" s="18">
        <f t="shared" si="158"/>
        <v>0.64595329612422681</v>
      </c>
      <c r="O66" s="18">
        <f t="shared" si="158"/>
        <v>0.62560830201187867</v>
      </c>
      <c r="P66" s="18">
        <f t="shared" si="158"/>
        <v>0.6950110687698442</v>
      </c>
      <c r="Q66" s="18">
        <f t="shared" si="158"/>
        <v>0.72538693683550026</v>
      </c>
      <c r="S66" s="68">
        <f t="shared" si="109"/>
        <v>70.713448801491751</v>
      </c>
      <c r="T66" s="69">
        <f t="shared" si="110"/>
        <v>68.378571105895375</v>
      </c>
      <c r="U66" s="69">
        <f t="shared" si="111"/>
        <v>139.09201990738714</v>
      </c>
      <c r="W66" t="str">
        <f t="shared" si="141"/>
        <v>72 Customer service occupations</v>
      </c>
      <c r="X66" s="18">
        <f t="shared" si="159"/>
        <v>1.1973086709743783</v>
      </c>
      <c r="Y66" s="18">
        <f t="shared" si="159"/>
        <v>1.2022029163645265</v>
      </c>
      <c r="Z66" s="18">
        <f t="shared" si="159"/>
        <v>1.2405108746375142</v>
      </c>
      <c r="AA66" s="18">
        <f t="shared" si="159"/>
        <v>1.3689244487840451</v>
      </c>
      <c r="AB66" s="18">
        <f t="shared" si="159"/>
        <v>1.5353551042020179</v>
      </c>
      <c r="AD66" s="68">
        <f t="shared" si="113"/>
        <v>50.824472970311184</v>
      </c>
      <c r="AE66" s="69">
        <f t="shared" si="114"/>
        <v>64.1950801642638</v>
      </c>
      <c r="AF66" s="69">
        <f t="shared" si="115"/>
        <v>115.01955313457502</v>
      </c>
      <c r="AH66" t="str">
        <f t="shared" si="142"/>
        <v>72 Customer service occupations</v>
      </c>
      <c r="AI66" s="18">
        <f t="shared" si="160"/>
        <v>1.3100207724352719</v>
      </c>
      <c r="AJ66" s="18">
        <f t="shared" si="160"/>
        <v>1.455717228675288</v>
      </c>
      <c r="AK66" s="18">
        <f t="shared" si="160"/>
        <v>1.6042278227714608</v>
      </c>
      <c r="AL66" s="18">
        <f t="shared" si="160"/>
        <v>1.8739214607182302</v>
      </c>
      <c r="AM66" s="18">
        <f t="shared" si="160"/>
        <v>2.061692124191981</v>
      </c>
      <c r="AO66" s="68">
        <f t="shared" si="117"/>
        <v>42.819358223097055</v>
      </c>
      <c r="AP66" s="69">
        <f t="shared" si="118"/>
        <v>67.371228144622492</v>
      </c>
      <c r="AQ66" s="69">
        <f t="shared" si="119"/>
        <v>110.19058636771955</v>
      </c>
      <c r="AS66" t="str">
        <f t="shared" si="143"/>
        <v>72 Customer service occupations</v>
      </c>
      <c r="AT66" s="18">
        <f t="shared" si="161"/>
        <v>1.6556138928738764</v>
      </c>
      <c r="AU66" s="18">
        <f t="shared" si="161"/>
        <v>1.667695799292864</v>
      </c>
      <c r="AV66" s="18">
        <f t="shared" si="161"/>
        <v>1.7041586666390294</v>
      </c>
      <c r="AW66" s="18">
        <f t="shared" si="161"/>
        <v>1.847936638747897</v>
      </c>
      <c r="AX66" s="18">
        <f t="shared" si="161"/>
        <v>1.8362551829125262</v>
      </c>
      <c r="AZ66" s="68">
        <f t="shared" si="121"/>
        <v>26.183314440648449</v>
      </c>
      <c r="BA66" s="69">
        <f t="shared" si="122"/>
        <v>56.628742190830295</v>
      </c>
      <c r="BB66" s="69">
        <f t="shared" si="123"/>
        <v>82.812056631478754</v>
      </c>
      <c r="BD66" t="str">
        <f t="shared" si="144"/>
        <v>72 Customer service occupations</v>
      </c>
      <c r="BE66" s="18">
        <f t="shared" si="162"/>
        <v>1.8988811232238474</v>
      </c>
      <c r="BF66" s="18">
        <f t="shared" si="162"/>
        <v>1.8748662022080507</v>
      </c>
      <c r="BG66" s="18">
        <f t="shared" si="162"/>
        <v>1.9288234767992005</v>
      </c>
      <c r="BH66" s="18">
        <f t="shared" si="162"/>
        <v>2.0287722988364014</v>
      </c>
      <c r="BI66" s="18">
        <f t="shared" si="162"/>
        <v>2.1607279649342654</v>
      </c>
      <c r="BK66" s="68">
        <f t="shared" si="125"/>
        <v>9.354465160031781</v>
      </c>
      <c r="BL66" s="69">
        <f t="shared" si="126"/>
        <v>46.587895535099086</v>
      </c>
      <c r="BM66" s="69">
        <f t="shared" si="127"/>
        <v>55.942360695130866</v>
      </c>
      <c r="BO66" t="str">
        <f t="shared" si="145"/>
        <v>72 Customer service occupations</v>
      </c>
      <c r="BP66" s="18">
        <f t="shared" si="163"/>
        <v>2.1189798617222455</v>
      </c>
      <c r="BQ66" s="18">
        <f t="shared" si="163"/>
        <v>2.0960116296746887</v>
      </c>
      <c r="BR66" s="18">
        <f t="shared" si="163"/>
        <v>2.2190483149788665</v>
      </c>
      <c r="BS66" s="18">
        <f t="shared" si="163"/>
        <v>2.4257167748126407</v>
      </c>
      <c r="BT66" s="18">
        <f t="shared" si="163"/>
        <v>2.6792126843665138</v>
      </c>
      <c r="BV66" s="68">
        <f t="shared" si="129"/>
        <v>-0.11911710409975526</v>
      </c>
      <c r="BW66" s="69">
        <f t="shared" si="130"/>
        <v>46.63929088922405</v>
      </c>
      <c r="BX66" s="69">
        <f t="shared" si="131"/>
        <v>46.5201737851243</v>
      </c>
      <c r="BZ66" t="str">
        <f t="shared" si="146"/>
        <v>72 Customer service occupations</v>
      </c>
      <c r="CA66" s="18">
        <f t="shared" si="164"/>
        <v>1.5689170704149886</v>
      </c>
      <c r="CB66" s="18">
        <f t="shared" si="164"/>
        <v>1.5813476224168528</v>
      </c>
      <c r="CC66" s="18">
        <f t="shared" si="164"/>
        <v>1.6492858030834703</v>
      </c>
      <c r="CD66" s="18">
        <f t="shared" si="164"/>
        <v>1.777789714495454</v>
      </c>
      <c r="CE66" s="18">
        <f t="shared" si="164"/>
        <v>2.3366329418126659</v>
      </c>
      <c r="CG66" s="68">
        <f t="shared" si="133"/>
        <v>-8.104691982965667</v>
      </c>
      <c r="CH66" s="69">
        <f t="shared" si="134"/>
        <v>32.308577249542431</v>
      </c>
      <c r="CI66" s="69">
        <f t="shared" si="135"/>
        <v>24.203885266576766</v>
      </c>
      <c r="CK66" t="str">
        <f t="shared" si="147"/>
        <v>72 Customer service occupations</v>
      </c>
      <c r="CL66" s="18">
        <f t="shared" si="165"/>
        <v>1.2702707216924334</v>
      </c>
      <c r="CM66" s="18">
        <f t="shared" si="165"/>
        <v>1.666534509671928</v>
      </c>
      <c r="CN66" s="18">
        <f t="shared" si="165"/>
        <v>1.8675772729583091</v>
      </c>
      <c r="CO66" s="18">
        <f t="shared" si="165"/>
        <v>2.7112980798204545</v>
      </c>
      <c r="CP66" s="18">
        <f t="shared" si="165"/>
        <v>3.846552438000435</v>
      </c>
      <c r="CR66" s="68">
        <f t="shared" si="137"/>
        <v>92.246750461522595</v>
      </c>
      <c r="CS66" s="69">
        <f t="shared" si="138"/>
        <v>44.420321362362827</v>
      </c>
      <c r="CT66" s="69">
        <f t="shared" si="139"/>
        <v>136.66707182388541</v>
      </c>
    </row>
    <row r="67" spans="1:98" x14ac:dyDescent="0.2">
      <c r="A67" t="str">
        <f t="shared" si="103"/>
        <v>81 Process, plant and machine operatives</v>
      </c>
      <c r="B67" s="18">
        <f t="shared" si="157"/>
        <v>0.23830301743482671</v>
      </c>
      <c r="C67" s="18">
        <f t="shared" si="157"/>
        <v>0.25762192789252469</v>
      </c>
      <c r="D67" s="18">
        <f t="shared" si="157"/>
        <v>0.22745190059187256</v>
      </c>
      <c r="E67" s="18">
        <f t="shared" si="157"/>
        <v>0.25034173631146961</v>
      </c>
      <c r="F67" s="18">
        <f t="shared" si="157"/>
        <v>0.28975453350172464</v>
      </c>
      <c r="H67" s="68">
        <f t="shared" si="105"/>
        <v>85.655524560714895</v>
      </c>
      <c r="I67" s="69">
        <f t="shared" si="106"/>
        <v>72.352015455623871</v>
      </c>
      <c r="J67" s="69">
        <f t="shared" si="107"/>
        <v>158.00754001633879</v>
      </c>
      <c r="L67" t="str">
        <f t="shared" si="140"/>
        <v>81 Process, plant and machine operatives</v>
      </c>
      <c r="M67" s="18">
        <f t="shared" si="158"/>
        <v>0.18468807683054206</v>
      </c>
      <c r="N67" s="18">
        <f t="shared" si="158"/>
        <v>0.18754155734047134</v>
      </c>
      <c r="O67" s="18">
        <f t="shared" si="158"/>
        <v>0.17491773740862387</v>
      </c>
      <c r="P67" s="18">
        <f t="shared" si="158"/>
        <v>0.20992898805088947</v>
      </c>
      <c r="Q67" s="18">
        <f t="shared" si="158"/>
        <v>0.25251060969929867</v>
      </c>
      <c r="S67" s="68">
        <f t="shared" si="109"/>
        <v>112.5427466898506</v>
      </c>
      <c r="T67" s="69">
        <f t="shared" si="110"/>
        <v>73.69407869640186</v>
      </c>
      <c r="U67" s="69">
        <f t="shared" si="111"/>
        <v>186.23682538625249</v>
      </c>
      <c r="W67" t="str">
        <f t="shared" si="141"/>
        <v>81 Process, plant and machine operatives</v>
      </c>
      <c r="X67" s="18">
        <f t="shared" si="159"/>
        <v>0.26639712521939091</v>
      </c>
      <c r="Y67" s="18">
        <f t="shared" si="159"/>
        <v>0.24897651063402185</v>
      </c>
      <c r="Z67" s="18">
        <f t="shared" si="159"/>
        <v>0.23559468307680753</v>
      </c>
      <c r="AA67" s="18">
        <f t="shared" si="159"/>
        <v>0.32334527958308151</v>
      </c>
      <c r="AB67" s="18">
        <f t="shared" si="159"/>
        <v>0.42731586085131323</v>
      </c>
      <c r="AD67" s="68">
        <f t="shared" si="113"/>
        <v>121.02789266834672</v>
      </c>
      <c r="AE67" s="69">
        <f t="shared" si="114"/>
        <v>81.116738869837107</v>
      </c>
      <c r="AF67" s="69">
        <f t="shared" si="115"/>
        <v>202.14463153818386</v>
      </c>
      <c r="AH67" t="str">
        <f t="shared" si="142"/>
        <v>81 Process, plant and machine operatives</v>
      </c>
      <c r="AI67" s="18">
        <f t="shared" si="160"/>
        <v>0.41632870362334934</v>
      </c>
      <c r="AJ67" s="18">
        <f t="shared" si="160"/>
        <v>0.44287750145391586</v>
      </c>
      <c r="AK67" s="18">
        <f t="shared" si="160"/>
        <v>0.42858707401102036</v>
      </c>
      <c r="AL67" s="18">
        <f t="shared" si="160"/>
        <v>0.61236786367906271</v>
      </c>
      <c r="AM67" s="18">
        <f t="shared" si="160"/>
        <v>0.86953326947737175</v>
      </c>
      <c r="AO67" s="68">
        <f t="shared" si="117"/>
        <v>125.46360358708397</v>
      </c>
      <c r="AP67" s="69">
        <f t="shared" si="118"/>
        <v>80.260425891169092</v>
      </c>
      <c r="AQ67" s="69">
        <f t="shared" si="119"/>
        <v>205.72402947825304</v>
      </c>
      <c r="AS67" t="str">
        <f t="shared" si="143"/>
        <v>81 Process, plant and machine operatives</v>
      </c>
      <c r="AT67" s="18">
        <f t="shared" si="161"/>
        <v>0.96254790657920009</v>
      </c>
      <c r="AU67" s="18">
        <f t="shared" si="161"/>
        <v>0.98642766439357099</v>
      </c>
      <c r="AV67" s="18">
        <f t="shared" si="161"/>
        <v>0.91971410024937961</v>
      </c>
      <c r="AW67" s="18">
        <f t="shared" si="161"/>
        <v>1.0736663547296135</v>
      </c>
      <c r="AX67" s="18">
        <f t="shared" si="161"/>
        <v>1.2031227630214862</v>
      </c>
      <c r="AZ67" s="68">
        <f t="shared" si="121"/>
        <v>53.191977602817296</v>
      </c>
      <c r="BA67" s="69">
        <f t="shared" si="122"/>
        <v>61.973157112654008</v>
      </c>
      <c r="BB67" s="69">
        <f t="shared" si="123"/>
        <v>115.1651347154713</v>
      </c>
      <c r="BD67" t="str">
        <f t="shared" si="144"/>
        <v>81 Process, plant and machine operatives</v>
      </c>
      <c r="BE67" s="18">
        <f t="shared" si="162"/>
        <v>1.6377339290916801</v>
      </c>
      <c r="BF67" s="18">
        <f t="shared" si="162"/>
        <v>1.7180698580354414</v>
      </c>
      <c r="BG67" s="18">
        <f t="shared" si="162"/>
        <v>1.60535295081746</v>
      </c>
      <c r="BH67" s="18">
        <f t="shared" si="162"/>
        <v>1.8408728262819658</v>
      </c>
      <c r="BI67" s="18">
        <f t="shared" si="162"/>
        <v>2.0503310646648747</v>
      </c>
      <c r="BK67" s="68">
        <f t="shared" si="125"/>
        <v>24.675860001921865</v>
      </c>
      <c r="BL67" s="69">
        <f t="shared" si="126"/>
        <v>42.149687374086831</v>
      </c>
      <c r="BM67" s="69">
        <f t="shared" si="127"/>
        <v>66.8255473760087</v>
      </c>
      <c r="BO67" t="str">
        <f t="shared" si="145"/>
        <v>81 Process, plant and machine operatives</v>
      </c>
      <c r="BP67" s="18">
        <f t="shared" si="163"/>
        <v>2.0850337164238617</v>
      </c>
      <c r="BQ67" s="18">
        <f t="shared" si="163"/>
        <v>2.4175922953461919</v>
      </c>
      <c r="BR67" s="18">
        <f t="shared" si="163"/>
        <v>2.19550846805376</v>
      </c>
      <c r="BS67" s="18">
        <f t="shared" si="163"/>
        <v>2.5140040388115805</v>
      </c>
      <c r="BT67" s="18">
        <f t="shared" si="163"/>
        <v>2.7733802422027996</v>
      </c>
      <c r="BV67" s="68">
        <f t="shared" si="129"/>
        <v>4.4999880815420497</v>
      </c>
      <c r="BW67" s="69">
        <f t="shared" si="130"/>
        <v>41.194762201567677</v>
      </c>
      <c r="BX67" s="69">
        <f t="shared" si="131"/>
        <v>45.694750283109727</v>
      </c>
      <c r="BZ67" t="str">
        <f t="shared" si="146"/>
        <v>81 Process, plant and machine operatives</v>
      </c>
      <c r="CA67" s="18">
        <f t="shared" si="164"/>
        <v>2.7726787292161403</v>
      </c>
      <c r="CB67" s="18">
        <f t="shared" si="164"/>
        <v>2.6917995778604156</v>
      </c>
      <c r="CC67" s="18">
        <f t="shared" si="164"/>
        <v>2.6859298244994436</v>
      </c>
      <c r="CD67" s="18">
        <f t="shared" si="164"/>
        <v>2.758352003722476</v>
      </c>
      <c r="CE67" s="18">
        <f t="shared" si="164"/>
        <v>1.8673903775531118</v>
      </c>
      <c r="CG67" s="68">
        <f t="shared" si="133"/>
        <v>-54.903875759906285</v>
      </c>
      <c r="CH67" s="69">
        <f t="shared" si="134"/>
        <v>26.084984291225783</v>
      </c>
      <c r="CI67" s="69">
        <f t="shared" si="135"/>
        <v>-28.818891468680508</v>
      </c>
      <c r="CK67" t="str">
        <f t="shared" si="147"/>
        <v>81 Process, plant and machine operatives</v>
      </c>
      <c r="CL67" s="18">
        <f t="shared" si="165"/>
        <v>3.728206502631036</v>
      </c>
      <c r="CM67" s="18">
        <f t="shared" si="165"/>
        <v>3.1682207883953595</v>
      </c>
      <c r="CN67" s="18">
        <f t="shared" si="165"/>
        <v>2.9312269207589736</v>
      </c>
      <c r="CO67" s="18">
        <f t="shared" si="165"/>
        <v>1.8399837040735476</v>
      </c>
      <c r="CP67" s="18">
        <f t="shared" si="165"/>
        <v>1.2494836266784044</v>
      </c>
      <c r="CR67" s="68">
        <f t="shared" si="137"/>
        <v>-60.212462637421552</v>
      </c>
      <c r="CS67" s="69">
        <f t="shared" si="138"/>
        <v>13.105014298271959</v>
      </c>
      <c r="CT67" s="69">
        <f t="shared" si="139"/>
        <v>-47.107448339149592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0.43510920013591853</v>
      </c>
      <c r="C68" s="18">
        <f t="shared" si="157"/>
        <v>0.46624581212845528</v>
      </c>
      <c r="D68" s="18">
        <f t="shared" si="157"/>
        <v>0.40534547309520208</v>
      </c>
      <c r="E68" s="18">
        <f t="shared" si="157"/>
        <v>0.44280237586594506</v>
      </c>
      <c r="F68" s="18">
        <f t="shared" si="157"/>
        <v>0.47326966482267019</v>
      </c>
      <c r="H68" s="68">
        <f t="shared" si="105"/>
        <v>70.15728552775758</v>
      </c>
      <c r="I68" s="69">
        <f t="shared" si="106"/>
        <v>90.150523905074962</v>
      </c>
      <c r="J68" s="69">
        <f t="shared" si="107"/>
        <v>160.30780943283253</v>
      </c>
      <c r="L68" t="str">
        <f t="shared" si="140"/>
        <v>82 Transport and mobile machine drivers and operatives</v>
      </c>
      <c r="M68" s="18">
        <f t="shared" si="158"/>
        <v>0.51057216286062324</v>
      </c>
      <c r="N68" s="18">
        <f t="shared" si="158"/>
        <v>0.56250890130025599</v>
      </c>
      <c r="O68" s="18">
        <f t="shared" si="158"/>
        <v>0.50979589814920656</v>
      </c>
      <c r="P68" s="18">
        <f t="shared" si="158"/>
        <v>0.50338069068514757</v>
      </c>
      <c r="Q68" s="18">
        <f t="shared" si="158"/>
        <v>0.54331611365548138</v>
      </c>
      <c r="S68" s="68">
        <f t="shared" si="109"/>
        <v>56.91221676632199</v>
      </c>
      <c r="T68" s="69">
        <f t="shared" si="110"/>
        <v>81.123589294748385</v>
      </c>
      <c r="U68" s="69">
        <f t="shared" si="111"/>
        <v>138.03580606107039</v>
      </c>
      <c r="W68" t="str">
        <f t="shared" si="141"/>
        <v>82 Transport and mobile machine drivers and operatives</v>
      </c>
      <c r="X68" s="18">
        <f t="shared" si="159"/>
        <v>0.66611806959708408</v>
      </c>
      <c r="Y68" s="18">
        <f t="shared" si="159"/>
        <v>0.77574156537966488</v>
      </c>
      <c r="Z68" s="18">
        <f t="shared" si="159"/>
        <v>0.69598061679058987</v>
      </c>
      <c r="AA68" s="18">
        <f t="shared" si="159"/>
        <v>0.71639578013850769</v>
      </c>
      <c r="AB68" s="18">
        <f t="shared" si="159"/>
        <v>0.83941189898800228</v>
      </c>
      <c r="AD68" s="68">
        <f t="shared" si="113"/>
        <v>46.974344421957099</v>
      </c>
      <c r="AE68" s="69">
        <f t="shared" si="114"/>
        <v>80.72029572235779</v>
      </c>
      <c r="AF68" s="69">
        <f t="shared" si="115"/>
        <v>127.6946401443149</v>
      </c>
      <c r="AH68" t="str">
        <f t="shared" si="142"/>
        <v>82 Transport and mobile machine drivers and operatives</v>
      </c>
      <c r="AI68" s="18">
        <f t="shared" si="160"/>
        <v>1.0722599355739564</v>
      </c>
      <c r="AJ68" s="18">
        <f t="shared" si="160"/>
        <v>1.3294451253138835</v>
      </c>
      <c r="AK68" s="18">
        <f t="shared" si="160"/>
        <v>1.1964842386004604</v>
      </c>
      <c r="AL68" s="18">
        <f t="shared" si="160"/>
        <v>1.3371612172482306</v>
      </c>
      <c r="AM68" s="18">
        <f t="shared" si="160"/>
        <v>1.490787570628473</v>
      </c>
      <c r="AO68" s="68">
        <f t="shared" si="117"/>
        <v>38.464388070945574</v>
      </c>
      <c r="AP68" s="69">
        <f t="shared" si="118"/>
        <v>80.161248284320237</v>
      </c>
      <c r="AQ68" s="69">
        <f t="shared" si="119"/>
        <v>118.62563635526581</v>
      </c>
      <c r="AS68" t="str">
        <f t="shared" si="143"/>
        <v>82 Transport and mobile machine drivers and operatives</v>
      </c>
      <c r="AT68" s="18">
        <f t="shared" si="161"/>
        <v>1.8699270657291525</v>
      </c>
      <c r="AU68" s="18">
        <f t="shared" si="161"/>
        <v>2.1517133701215352</v>
      </c>
      <c r="AV68" s="18">
        <f t="shared" si="161"/>
        <v>2.0344843945520092</v>
      </c>
      <c r="AW68" s="18">
        <f t="shared" si="161"/>
        <v>2.0719515626846499</v>
      </c>
      <c r="AX68" s="18">
        <f t="shared" si="161"/>
        <v>2.1229000177409718</v>
      </c>
      <c r="AZ68" s="68">
        <f t="shared" si="121"/>
        <v>22.195187303243813</v>
      </c>
      <c r="BA68" s="69">
        <f t="shared" si="122"/>
        <v>74.822075715441173</v>
      </c>
      <c r="BB68" s="69">
        <f t="shared" si="123"/>
        <v>97.017263018684986</v>
      </c>
      <c r="BD68" t="str">
        <f t="shared" si="144"/>
        <v>82 Transport and mobile machine drivers and operatives</v>
      </c>
      <c r="BE68" s="18">
        <f t="shared" si="162"/>
        <v>2.8758239641207162</v>
      </c>
      <c r="BF68" s="18">
        <f t="shared" si="162"/>
        <v>3.1616151891337929</v>
      </c>
      <c r="BG68" s="18">
        <f t="shared" si="162"/>
        <v>2.8755137812805742</v>
      </c>
      <c r="BH68" s="18">
        <f t="shared" si="162"/>
        <v>3.113905619086113</v>
      </c>
      <c r="BI68" s="18">
        <f t="shared" si="162"/>
        <v>3.4814193435829774</v>
      </c>
      <c r="BK68" s="68">
        <f t="shared" si="125"/>
        <v>18.187023764222442</v>
      </c>
      <c r="BL68" s="69">
        <f t="shared" si="126"/>
        <v>55.590001671594848</v>
      </c>
      <c r="BM68" s="69">
        <f t="shared" si="127"/>
        <v>73.777025435817293</v>
      </c>
      <c r="BO68" t="str">
        <f t="shared" si="145"/>
        <v>82 Transport and mobile machine drivers and operatives</v>
      </c>
      <c r="BP68" s="18">
        <f t="shared" si="163"/>
        <v>4.1203749363631808</v>
      </c>
      <c r="BQ68" s="18">
        <f t="shared" si="163"/>
        <v>4.8744793747923305</v>
      </c>
      <c r="BR68" s="18">
        <f t="shared" si="163"/>
        <v>4.1561013812426477</v>
      </c>
      <c r="BS68" s="18">
        <f t="shared" si="163"/>
        <v>4.3357044216283942</v>
      </c>
      <c r="BT68" s="18">
        <f t="shared" si="163"/>
        <v>4.8094328789366267</v>
      </c>
      <c r="BV68" s="68">
        <f t="shared" si="129"/>
        <v>-4.2696437088705084</v>
      </c>
      <c r="BW68" s="69">
        <f t="shared" si="130"/>
        <v>53.303733630267537</v>
      </c>
      <c r="BX68" s="69">
        <f t="shared" si="131"/>
        <v>49.034089921397026</v>
      </c>
      <c r="BZ68" t="str">
        <f t="shared" si="146"/>
        <v>82 Transport and mobile machine drivers and operatives</v>
      </c>
      <c r="CA68" s="18">
        <f t="shared" si="164"/>
        <v>6.1588971503118035</v>
      </c>
      <c r="CB68" s="18">
        <f t="shared" si="164"/>
        <v>6.17180138411954</v>
      </c>
      <c r="CC68" s="18">
        <f t="shared" si="164"/>
        <v>5.510009384471303</v>
      </c>
      <c r="CD68" s="18">
        <f t="shared" si="164"/>
        <v>5.4317552750061315</v>
      </c>
      <c r="CE68" s="18">
        <f t="shared" si="164"/>
        <v>5.8601061318044092</v>
      </c>
      <c r="CG68" s="68">
        <f t="shared" si="133"/>
        <v>-31.015438769685101</v>
      </c>
      <c r="CH68" s="69">
        <f t="shared" si="134"/>
        <v>38.669250496097725</v>
      </c>
      <c r="CI68" s="69">
        <f t="shared" si="135"/>
        <v>7.6538117264126226</v>
      </c>
      <c r="CK68" t="str">
        <f t="shared" si="147"/>
        <v>82 Transport and mobile machine drivers and operatives</v>
      </c>
      <c r="CL68" s="18">
        <f t="shared" si="165"/>
        <v>7.6084676600039076</v>
      </c>
      <c r="CM68" s="18">
        <f t="shared" si="165"/>
        <v>8.9470123786238656</v>
      </c>
      <c r="CN68" s="18">
        <f t="shared" si="165"/>
        <v>8.1968234985530568</v>
      </c>
      <c r="CO68" s="18">
        <f t="shared" si="165"/>
        <v>8.4487400678505171</v>
      </c>
      <c r="CP68" s="18">
        <f t="shared" si="165"/>
        <v>6.5447077310457704</v>
      </c>
      <c r="CR68" s="68">
        <f t="shared" si="137"/>
        <v>-25.473520923213201</v>
      </c>
      <c r="CS68" s="69">
        <f t="shared" si="138"/>
        <v>34.031801599503886</v>
      </c>
      <c r="CT68" s="69">
        <f t="shared" si="139"/>
        <v>8.5582806762906909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6.803900302763251E-3</v>
      </c>
      <c r="C69" s="18">
        <f t="shared" si="157"/>
        <v>4.3226736219088213E-3</v>
      </c>
      <c r="D69" s="18">
        <f t="shared" si="157"/>
        <v>4.0470392404849806E-3</v>
      </c>
      <c r="E69" s="18">
        <f t="shared" si="157"/>
        <v>1.5969228811240511E-2</v>
      </c>
      <c r="F69" s="18">
        <f t="shared" si="157"/>
        <v>1.9626986162974536E-2</v>
      </c>
      <c r="H69" s="68">
        <f t="shared" si="105"/>
        <v>606.77862786025298</v>
      </c>
      <c r="I69" s="69">
        <f t="shared" si="106"/>
        <v>362.95575534840708</v>
      </c>
      <c r="J69" s="69">
        <f t="shared" si="107"/>
        <v>969.73438320866001</v>
      </c>
      <c r="L69" t="str">
        <f t="shared" si="140"/>
        <v>91 Elementary trades and related occupations</v>
      </c>
      <c r="M69" s="18">
        <f t="shared" si="158"/>
        <v>0.12017991572263163</v>
      </c>
      <c r="N69" s="18">
        <f t="shared" si="158"/>
        <v>0.11769945543506125</v>
      </c>
      <c r="O69" s="18">
        <f t="shared" si="158"/>
        <v>0.10286549741552056</v>
      </c>
      <c r="P69" s="18">
        <f t="shared" si="158"/>
        <v>0.18328807130640765</v>
      </c>
      <c r="Q69" s="18">
        <f t="shared" si="158"/>
        <v>0.23808996613826258</v>
      </c>
      <c r="S69" s="68">
        <f t="shared" si="109"/>
        <v>240.77825280847617</v>
      </c>
      <c r="T69" s="69">
        <f t="shared" si="110"/>
        <v>130.07896669376706</v>
      </c>
      <c r="U69" s="69">
        <f t="shared" si="111"/>
        <v>370.85721950224325</v>
      </c>
      <c r="W69" t="str">
        <f t="shared" si="141"/>
        <v>91 Elementary trades and related occupations</v>
      </c>
      <c r="X69" s="18">
        <f t="shared" si="159"/>
        <v>0.24246246494462892</v>
      </c>
      <c r="Y69" s="18">
        <f t="shared" si="159"/>
        <v>0.22399671956328018</v>
      </c>
      <c r="Z69" s="18">
        <f t="shared" si="159"/>
        <v>0.19614658496450388</v>
      </c>
      <c r="AA69" s="18">
        <f t="shared" si="159"/>
        <v>0.4668916677726645</v>
      </c>
      <c r="AB69" s="18">
        <f t="shared" si="159"/>
        <v>0.58695223480262804</v>
      </c>
      <c r="AD69" s="68">
        <f t="shared" si="113"/>
        <v>264.65784776077925</v>
      </c>
      <c r="AE69" s="69">
        <f t="shared" si="114"/>
        <v>171.46329821697512</v>
      </c>
      <c r="AF69" s="69">
        <f t="shared" si="115"/>
        <v>436.1211459777544</v>
      </c>
      <c r="AH69" t="str">
        <f t="shared" si="142"/>
        <v>91 Elementary trades and related occupations</v>
      </c>
      <c r="AI69" s="18">
        <f t="shared" si="160"/>
        <v>0.64407331295649728</v>
      </c>
      <c r="AJ69" s="18">
        <f t="shared" si="160"/>
        <v>0.66238007326912485</v>
      </c>
      <c r="AK69" s="18">
        <f t="shared" si="160"/>
        <v>0.55055084030687274</v>
      </c>
      <c r="AL69" s="18">
        <f t="shared" si="160"/>
        <v>1.2995491883973715</v>
      </c>
      <c r="AM69" s="18">
        <f t="shared" si="160"/>
        <v>1.7221756581282919</v>
      </c>
      <c r="AO69" s="68">
        <f t="shared" si="117"/>
        <v>247.62365867431311</v>
      </c>
      <c r="AP69" s="69">
        <f t="shared" si="118"/>
        <v>160.31680650923508</v>
      </c>
      <c r="AQ69" s="69">
        <f t="shared" si="119"/>
        <v>407.94046518354821</v>
      </c>
      <c r="AS69" t="str">
        <f t="shared" si="143"/>
        <v>91 Elementary trades and related occupations</v>
      </c>
      <c r="AT69" s="18">
        <f t="shared" si="161"/>
        <v>0.72003915810638963</v>
      </c>
      <c r="AU69" s="18">
        <f t="shared" si="161"/>
        <v>0.65621883675236936</v>
      </c>
      <c r="AV69" s="18">
        <f t="shared" si="161"/>
        <v>0.66683317012390764</v>
      </c>
      <c r="AW69" s="18">
        <f t="shared" si="161"/>
        <v>1.4885378756249295</v>
      </c>
      <c r="AX69" s="18">
        <f t="shared" si="161"/>
        <v>1.8052573341489166</v>
      </c>
      <c r="AZ69" s="68">
        <f t="shared" si="121"/>
        <v>217.0303550422588</v>
      </c>
      <c r="BA69" s="69">
        <f t="shared" si="122"/>
        <v>139.51591262486488</v>
      </c>
      <c r="BB69" s="69">
        <f t="shared" si="123"/>
        <v>356.54626766712369</v>
      </c>
      <c r="BD69" t="str">
        <f t="shared" si="144"/>
        <v>91 Elementary trades and related occupations</v>
      </c>
      <c r="BE69" s="18">
        <f t="shared" si="162"/>
        <v>1.0675720632264554</v>
      </c>
      <c r="BF69" s="18">
        <f t="shared" si="162"/>
        <v>0.97144567714544994</v>
      </c>
      <c r="BG69" s="18">
        <f t="shared" si="162"/>
        <v>0.92444917899136214</v>
      </c>
      <c r="BH69" s="18">
        <f t="shared" si="162"/>
        <v>1.7477841880887661</v>
      </c>
      <c r="BI69" s="18">
        <f t="shared" si="162"/>
        <v>2.2656778316383726</v>
      </c>
      <c r="BK69" s="68">
        <f t="shared" si="125"/>
        <v>139.24563659951187</v>
      </c>
      <c r="BL69" s="69">
        <f t="shared" si="126"/>
        <v>86.696846309976507</v>
      </c>
      <c r="BM69" s="69">
        <f t="shared" si="127"/>
        <v>225.94248290948835</v>
      </c>
      <c r="BO69" t="str">
        <f t="shared" si="145"/>
        <v>91 Elementary trades and related occupations</v>
      </c>
      <c r="BP69" s="18">
        <f t="shared" si="163"/>
        <v>1.6753005144902613</v>
      </c>
      <c r="BQ69" s="18">
        <f t="shared" si="163"/>
        <v>1.652567480876068</v>
      </c>
      <c r="BR69" s="18">
        <f t="shared" si="163"/>
        <v>1.5314199369622579</v>
      </c>
      <c r="BS69" s="18">
        <f t="shared" si="163"/>
        <v>2.7051480475642644</v>
      </c>
      <c r="BT69" s="18">
        <f t="shared" si="163"/>
        <v>3.3846953105269604</v>
      </c>
      <c r="BV69" s="68">
        <f t="shared" si="129"/>
        <v>82.838320418656295</v>
      </c>
      <c r="BW69" s="69">
        <f t="shared" si="130"/>
        <v>66.865208424730326</v>
      </c>
      <c r="BX69" s="69">
        <f t="shared" si="131"/>
        <v>149.70352884338664</v>
      </c>
      <c r="BZ69" t="str">
        <f t="shared" si="146"/>
        <v>91 Elementary trades and related occupations</v>
      </c>
      <c r="CA69" s="18">
        <f t="shared" si="164"/>
        <v>3.1269189998254912</v>
      </c>
      <c r="CB69" s="18">
        <f t="shared" si="164"/>
        <v>2.7950695303639077</v>
      </c>
      <c r="CC69" s="18">
        <f t="shared" si="164"/>
        <v>2.739856597454283</v>
      </c>
      <c r="CD69" s="18">
        <f t="shared" si="164"/>
        <v>4.8113414580104017</v>
      </c>
      <c r="CE69" s="18">
        <f t="shared" si="164"/>
        <v>6.0118593039832815</v>
      </c>
      <c r="CG69" s="68">
        <f t="shared" si="133"/>
        <v>42.324523620497594</v>
      </c>
      <c r="CH69" s="69">
        <f t="shared" si="134"/>
        <v>58.097360367403752</v>
      </c>
      <c r="CI69" s="69">
        <f t="shared" si="135"/>
        <v>100.42188398790135</v>
      </c>
      <c r="CK69" t="str">
        <f t="shared" si="147"/>
        <v>91 Elementary trades and related occupations</v>
      </c>
      <c r="CL69" s="18">
        <f t="shared" si="165"/>
        <v>4.379262952540306</v>
      </c>
      <c r="CM69" s="18">
        <f t="shared" si="165"/>
        <v>3.8034523494201151</v>
      </c>
      <c r="CN69" s="18">
        <f t="shared" si="165"/>
        <v>3.9190414482727012</v>
      </c>
      <c r="CO69" s="18">
        <f t="shared" si="165"/>
        <v>8.0529337425826686</v>
      </c>
      <c r="CP69" s="18">
        <f t="shared" si="165"/>
        <v>9.3671323634635684</v>
      </c>
      <c r="CR69" s="68">
        <f t="shared" si="137"/>
        <v>123.09648667943931</v>
      </c>
      <c r="CS69" s="69">
        <f t="shared" si="138"/>
        <v>59.871178110574029</v>
      </c>
      <c r="CT69" s="69">
        <f t="shared" si="139"/>
        <v>182.96766479001334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0.40950648869482542</v>
      </c>
      <c r="C70" s="18">
        <f t="shared" si="157"/>
        <v>0.38761290066446602</v>
      </c>
      <c r="D70" s="18">
        <f t="shared" si="157"/>
        <v>0.38226794081568305</v>
      </c>
      <c r="E70" s="18">
        <f t="shared" si="157"/>
        <v>0.34502080632771781</v>
      </c>
      <c r="F70" s="18">
        <f t="shared" si="157"/>
        <v>0.33868573687635634</v>
      </c>
      <c r="H70" s="68">
        <f t="shared" si="105"/>
        <v>29.120808861014485</v>
      </c>
      <c r="I70" s="69">
        <f t="shared" si="106"/>
        <v>62.80298637647941</v>
      </c>
      <c r="J70" s="69">
        <f t="shared" si="107"/>
        <v>91.923795237493906</v>
      </c>
      <c r="L70" t="str">
        <f t="shared" ref="L70" si="166">A70</f>
        <v>92 Elementary administration and service occupations</v>
      </c>
      <c r="M70" s="18">
        <f t="shared" si="158"/>
        <v>1.7742998096465203</v>
      </c>
      <c r="N70" s="18">
        <f t="shared" si="158"/>
        <v>1.8462332729026525</v>
      </c>
      <c r="O70" s="18">
        <f t="shared" si="158"/>
        <v>1.8533843517868802</v>
      </c>
      <c r="P70" s="18">
        <f t="shared" si="158"/>
        <v>1.8321565363279488</v>
      </c>
      <c r="Q70" s="18">
        <f t="shared" si="158"/>
        <v>1.9476057157462812</v>
      </c>
      <c r="S70" s="68">
        <f t="shared" si="109"/>
        <v>54.716295314392013</v>
      </c>
      <c r="T70" s="69">
        <f t="shared" si="110"/>
        <v>71.693565197788487</v>
      </c>
      <c r="U70" s="69">
        <f t="shared" si="111"/>
        <v>126.4098605121805</v>
      </c>
      <c r="W70" t="str">
        <f t="shared" ref="W70" si="167">A70</f>
        <v>92 Elementary administration and service occupations</v>
      </c>
      <c r="X70" s="18">
        <f t="shared" si="159"/>
        <v>3.155082435917913</v>
      </c>
      <c r="Y70" s="18">
        <f t="shared" si="159"/>
        <v>3.3893548795559529</v>
      </c>
      <c r="Z70" s="18">
        <f t="shared" si="159"/>
        <v>3.3363937205579703</v>
      </c>
      <c r="AA70" s="18">
        <f t="shared" si="159"/>
        <v>3.3046108310999411</v>
      </c>
      <c r="AB70" s="18">
        <f t="shared" si="159"/>
        <v>3.6668291450405781</v>
      </c>
      <c r="AD70" s="68">
        <f t="shared" si="113"/>
        <v>33.929711873682791</v>
      </c>
      <c r="AE70" s="69">
        <f t="shared" si="114"/>
        <v>72.127414530190251</v>
      </c>
      <c r="AF70" s="69">
        <f t="shared" si="115"/>
        <v>106.05712640387306</v>
      </c>
      <c r="AH70" t="str">
        <f t="shared" ref="AH70" si="168">L70</f>
        <v>92 Elementary administration and service occupations</v>
      </c>
      <c r="AI70" s="18">
        <f t="shared" si="160"/>
        <v>5.7262602000113452</v>
      </c>
      <c r="AJ70" s="18">
        <f t="shared" si="160"/>
        <v>6.5571984421197698</v>
      </c>
      <c r="AK70" s="18">
        <f t="shared" si="160"/>
        <v>6.57297046080651</v>
      </c>
      <c r="AL70" s="18">
        <f t="shared" si="160"/>
        <v>6.6851577727342208</v>
      </c>
      <c r="AM70" s="18">
        <f t="shared" si="160"/>
        <v>7.5717859419013047</v>
      </c>
      <c r="AO70" s="68">
        <f t="shared" si="117"/>
        <v>28.016502178978829</v>
      </c>
      <c r="AP70" s="69">
        <f t="shared" si="118"/>
        <v>66.950233940696961</v>
      </c>
      <c r="AQ70" s="69">
        <f t="shared" si="119"/>
        <v>94.966736119675801</v>
      </c>
      <c r="AS70" t="str">
        <f t="shared" ref="AS70" si="169">W70</f>
        <v>92 Elementary administration and service occupations</v>
      </c>
      <c r="AT70" s="18">
        <f t="shared" si="161"/>
        <v>5.3853535774932739</v>
      </c>
      <c r="AU70" s="18">
        <f t="shared" si="161"/>
        <v>5.5780169805307898</v>
      </c>
      <c r="AV70" s="18">
        <f t="shared" si="161"/>
        <v>5.7442238314874885</v>
      </c>
      <c r="AW70" s="18">
        <f t="shared" si="161"/>
        <v>5.6108164454209266</v>
      </c>
      <c r="AX70" s="18">
        <f t="shared" si="161"/>
        <v>6.2899643547507917</v>
      </c>
      <c r="AZ70" s="68">
        <f t="shared" si="121"/>
        <v>28.231804438247853</v>
      </c>
      <c r="BA70" s="69">
        <f t="shared" si="122"/>
        <v>65.779811096673669</v>
      </c>
      <c r="BB70" s="69">
        <f t="shared" si="123"/>
        <v>94.011615534921532</v>
      </c>
      <c r="BD70" t="str">
        <f t="shared" ref="BD70" si="170">AH70</f>
        <v>92 Elementary administration and service occupations</v>
      </c>
      <c r="BE70" s="18">
        <f t="shared" si="162"/>
        <v>9.4622992642912891</v>
      </c>
      <c r="BF70" s="18">
        <f t="shared" si="162"/>
        <v>8.7652382780759392</v>
      </c>
      <c r="BG70" s="18">
        <f t="shared" si="162"/>
        <v>8.4535397290721175</v>
      </c>
      <c r="BH70" s="18">
        <f t="shared" si="162"/>
        <v>7.1188256822423535</v>
      </c>
      <c r="BI70" s="18">
        <f t="shared" si="162"/>
        <v>6.5855484915999174</v>
      </c>
      <c r="BK70" s="68">
        <f t="shared" si="125"/>
        <v>-23.952968602697425</v>
      </c>
      <c r="BL70" s="69">
        <f t="shared" si="126"/>
        <v>41.395453767272464</v>
      </c>
      <c r="BM70" s="69">
        <f t="shared" si="127"/>
        <v>17.442485164575036</v>
      </c>
      <c r="BO70" t="str">
        <f t="shared" ref="BO70" si="171">AS70</f>
        <v>92 Elementary administration and service occupations</v>
      </c>
      <c r="BP70" s="18">
        <f t="shared" si="163"/>
        <v>14.59077329773854</v>
      </c>
      <c r="BQ70" s="18">
        <f t="shared" si="163"/>
        <v>14.671701587745803</v>
      </c>
      <c r="BR70" s="18">
        <f t="shared" si="163"/>
        <v>14.161720664147429</v>
      </c>
      <c r="BS70" s="18">
        <f t="shared" si="163"/>
        <v>13.351042894028472</v>
      </c>
      <c r="BT70" s="18">
        <f t="shared" si="163"/>
        <v>13.684951060551317</v>
      </c>
      <c r="BV70" s="68">
        <f t="shared" si="129"/>
        <v>-20.059075772821132</v>
      </c>
      <c r="BW70" s="69">
        <f t="shared" si="130"/>
        <v>40.903709532534059</v>
      </c>
      <c r="BX70" s="69">
        <f t="shared" si="131"/>
        <v>20.844633759712931</v>
      </c>
      <c r="BZ70" t="str">
        <f t="shared" ref="BZ70" si="172">BD70</f>
        <v>92 Elementary administration and service occupations</v>
      </c>
      <c r="CA70" s="18">
        <f t="shared" si="164"/>
        <v>19.666444709976567</v>
      </c>
      <c r="CB70" s="18">
        <f t="shared" si="164"/>
        <v>20.399962027975008</v>
      </c>
      <c r="CC70" s="18">
        <f t="shared" si="164"/>
        <v>19.679015278861556</v>
      </c>
      <c r="CD70" s="18">
        <f t="shared" si="164"/>
        <v>18.931645465578988</v>
      </c>
      <c r="CE70" s="18">
        <f t="shared" si="164"/>
        <v>19.163719906035166</v>
      </c>
      <c r="CG70" s="68">
        <f t="shared" si="133"/>
        <v>-36.835186953758829</v>
      </c>
      <c r="CH70" s="69">
        <f t="shared" si="134"/>
        <v>32.40233631672443</v>
      </c>
      <c r="CI70" s="69">
        <f t="shared" si="135"/>
        <v>-4.4328506370344014</v>
      </c>
      <c r="CK70" t="str">
        <f t="shared" ref="CK70" si="173">BO70</f>
        <v>92 Elementary administration and service occupations</v>
      </c>
      <c r="CL70" s="18">
        <f t="shared" si="165"/>
        <v>27.967222896398731</v>
      </c>
      <c r="CM70" s="18">
        <f t="shared" si="165"/>
        <v>24.477815077702299</v>
      </c>
      <c r="CN70" s="18">
        <f t="shared" si="165"/>
        <v>23.556603442248619</v>
      </c>
      <c r="CO70" s="18">
        <f t="shared" si="165"/>
        <v>15.414059481332568</v>
      </c>
      <c r="CP70" s="18">
        <f t="shared" si="165"/>
        <v>11.571919432408635</v>
      </c>
      <c r="CR70" s="68">
        <f t="shared" si="137"/>
        <v>-54.147960179063539</v>
      </c>
      <c r="CS70" s="69">
        <f t="shared" si="138"/>
        <v>14.955976377557409</v>
      </c>
      <c r="CT70" s="69">
        <f t="shared" si="139"/>
        <v>-39.191983801506133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45.736121559127696</v>
      </c>
      <c r="I72" s="67">
        <f>IF(D35&gt;0,I35/D35*100,0)</f>
        <v>59.774842485171078</v>
      </c>
      <c r="J72" s="67">
        <f t="shared" ref="J72" si="175">IF(D35&gt;0,(J35/D35)*100,0)</f>
        <v>105.51096404429879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47.231422861303294</v>
      </c>
      <c r="T72" s="67">
        <f t="shared" ref="T72" si="177">IF(O35&gt;0,T35/O35*100,0)</f>
        <v>63.320963772810813</v>
      </c>
      <c r="U72" s="67">
        <f t="shared" ref="U72" si="178">IF(O35&gt;0,(U35/O35)*100,0)</f>
        <v>110.55238663411411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21.86066817316863</v>
      </c>
      <c r="AE72" s="67">
        <f t="shared" ref="AE72" si="180">IF(Z35&gt;0,AE35/Z35*100,0)</f>
        <v>59.276264578223838</v>
      </c>
      <c r="AF72" s="67">
        <f t="shared" ref="AF72" si="181">IF(Z35&gt;0,(AF35/Z35)*100,0)</f>
        <v>81.136932751392479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11.12948698955284</v>
      </c>
      <c r="AP72" s="67">
        <f t="shared" ref="AP72" si="183">IF(AK35&gt;0,AP35/AK35*100,0)</f>
        <v>54.754947853090108</v>
      </c>
      <c r="AQ72" s="67">
        <f t="shared" ref="AQ72" si="184">IF(AK35&gt;0,(AQ35/AK35)*100,0)</f>
        <v>65.884434842642946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17.105939790021292</v>
      </c>
      <c r="BA72" s="67">
        <f t="shared" ref="BA72" si="186">IF(AV35&gt;0,BA35/AV35*100,0)</f>
        <v>55.747923940470415</v>
      </c>
      <c r="BB72" s="67">
        <f t="shared" ref="BB72" si="187">IF(AV35&gt;0,(BB35/AV35)*100,0)</f>
        <v>72.85386373049171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-2.3822234374115734</v>
      </c>
      <c r="BL72" s="67">
        <f t="shared" ref="BL72" si="189">IF(BG35&gt;0,BL35/BG35*100,0)</f>
        <v>44.901896519475827</v>
      </c>
      <c r="BM72" s="67">
        <f t="shared" ref="BM72" si="190">IF(BG35&gt;0,(BM35/BG35)*100,0)</f>
        <v>42.519673082064251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-17.274016287678666</v>
      </c>
      <c r="BW72" s="67">
        <f t="shared" ref="BW72" si="192">IF(BR35&gt;0,BW35/BR35*100,0)</f>
        <v>40.425856987574846</v>
      </c>
      <c r="BX72" s="67">
        <f t="shared" ref="BX72" si="193">IF(BR35&gt;0,(BX35/BR35)*100,0)</f>
        <v>23.151840699896173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-35.13674134675945</v>
      </c>
      <c r="CH72" s="67">
        <f t="shared" ref="CH72" si="195">IF(CC35&gt;0,CH35/CC35*100,0)</f>
        <v>32.620902362969453</v>
      </c>
      <c r="CI72" s="67">
        <f t="shared" ref="CI72" si="196">IF(CC35&gt;0,(CI35/CC35)*100,0)</f>
        <v>-2.5158389837900059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-6.6604010346819624</v>
      </c>
      <c r="CS72" s="67">
        <f t="shared" ref="CS72" si="198">IF(CN35&gt;0,CS35/CN35*100,0)</f>
        <v>27.800274016882749</v>
      </c>
      <c r="CT72" s="67">
        <f t="shared" ref="CT72" si="199">IF(CN35&gt;0,(CT35/CN35)*100,0)</f>
        <v>21.139872982200782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Enterprise M3 LEP (including all of Surrey)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Enterprise M3 LEP (including all of Surrey)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Enterprise M3 LEP (including all of Surrey)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Enterprise M3 LEP (including all of Surrey)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Enterprise M3 LEP (including all of Surrey)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Enterprise M3 LEP (including all of Surrey)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Enterprise M3 LEP (including all of Surrey)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Enterprise M3 LEP (including all of Surrey)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Enterprise M3 LEP (including all of Surrey)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5.8240325844842955</v>
      </c>
      <c r="C82" s="18">
        <f t="shared" si="210"/>
        <v>14.711597172388924</v>
      </c>
      <c r="D82" s="18">
        <f t="shared" si="210"/>
        <v>0.36406444141365846</v>
      </c>
      <c r="E82" s="18">
        <f t="shared" si="210"/>
        <v>2.7375804080191024</v>
      </c>
      <c r="F82" s="18">
        <f t="shared" ref="F82:F107" si="211">IF(AND(F$6-C$6 &lt;&gt; 0,C8&lt;&gt;0,F8&lt;&gt;0),(EXP(LN(F8/C8)/(F$6-C$6))-1)*100,0)</f>
        <v>2.695045451669742</v>
      </c>
      <c r="H82" s="18">
        <f t="shared" ref="H82:H107" si="212">IF($F$6-$D$6 &lt;&gt; 0,(EXP(LN(1+(H45/100))/($F$6-$D$6))-1)*100,0)</f>
        <v>1.940236257105532</v>
      </c>
      <c r="I82" s="18">
        <f t="shared" ref="I82:I107" si="213">IF(D8&gt;0,((1+(I8/D8))^(1/($F$6-$D$6))-1)*100,0)</f>
        <v>3.1936911442538962</v>
      </c>
      <c r="J82" s="18">
        <f t="shared" ref="J82:J107" si="214">IF($F$6-$D$6 &lt;&gt; 0,(EXP(LN(1+(J45/100))/($F$6-$D$6))-1)*100,0)</f>
        <v>4.5046878901739973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7.3107808887359793</v>
      </c>
      <c r="N82" s="18">
        <f t="shared" si="215"/>
        <v>8.9355749502689541</v>
      </c>
      <c r="O82" s="18">
        <f t="shared" si="215"/>
        <v>8.8057636281124729E-2</v>
      </c>
      <c r="P82" s="18">
        <f t="shared" si="215"/>
        <v>2.5184502396272679</v>
      </c>
      <c r="Q82" s="18">
        <f t="shared" ref="Q82:Q107" si="216">IF(AND(Q$6-N$6 &lt;&gt; 0,N8&lt;&gt;0,Q8&lt;&gt;0),(EXP(LN(Q8/N8)/(Q$6-N$6))-1)*100,0)</f>
        <v>2.1395252671889242</v>
      </c>
      <c r="S82" s="18">
        <f t="shared" ref="S82:S107" si="217">IF($F$6-$D$6 &lt;&gt; 0,(EXP(LN(1+(S45/100))/($F$6-$D$6))-1)*100,0)</f>
        <v>1.7018318078471539</v>
      </c>
      <c r="T82" s="18">
        <f t="shared" ref="T82:T107" si="218">IF(O8&gt;0,((1+(T8/O8))^(1/($F$6-$D$6))-1)*100,0)</f>
        <v>3.1548245759561055</v>
      </c>
      <c r="U82" s="18">
        <f t="shared" ref="U82:U107" si="219">IF($F$6-$D$6 &lt;&gt; 0,(EXP(LN(1+(U45/100))/($F$6-$D$6))-1)*100,0)</f>
        <v>4.3038883549036289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4.9254664295271589</v>
      </c>
      <c r="Y82" s="18">
        <f t="shared" si="220"/>
        <v>-3.2500057431251284</v>
      </c>
      <c r="Z82" s="18">
        <f t="shared" si="220"/>
        <v>-1.4850603432854825</v>
      </c>
      <c r="AA82" s="18">
        <f t="shared" si="220"/>
        <v>1.2434323395520197</v>
      </c>
      <c r="AB82" s="18">
        <f t="shared" ref="AB82:AB107" si="221">IF(AND(AB$6-Y$6 &lt;&gt; 0,Y8&lt;&gt;0,AB8&lt;&gt;0),(EXP(LN(AB8/Y8)/(AB$6-Y$6))-1)*100,0)</f>
        <v>9.8340318287304385E-2</v>
      </c>
      <c r="AD82" s="18">
        <f t="shared" ref="AD82:AD107" si="222">IF($F$6-$D$6 &lt;&gt; 0,(EXP(LN(1+(AD45/100))/($F$6-$D$6))-1)*100,0)</f>
        <v>0.3256399438154034</v>
      </c>
      <c r="AE82" s="18">
        <f t="shared" ref="AE82:AE107" si="223">IF(Z8&gt;0,((1+(AE8/Z8))^(1/($F$6-$D$6))-1)*100,0)</f>
        <v>3.0059546586154617</v>
      </c>
      <c r="AF82" s="18">
        <f t="shared" ref="AF82:AF107" si="224">IF($F$6-$D$6 &lt;&gt; 0,(EXP(LN(1+(AF45/100))/($F$6-$D$6))-1)*100,0)</f>
        <v>3.2228149055588684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5.0329020194073371</v>
      </c>
      <c r="AJ82" s="18">
        <f t="shared" si="225"/>
        <v>2.3117489110786593</v>
      </c>
      <c r="AK82" s="18">
        <f t="shared" si="225"/>
        <v>-2.1310408438522388</v>
      </c>
      <c r="AL82" s="18">
        <f t="shared" si="225"/>
        <v>1.0136027877710507</v>
      </c>
      <c r="AM82" s="18">
        <f t="shared" ref="AM82:AM107" si="226">IF(AND(AM$6-AJ$6 &lt;&gt; 0,AJ8&lt;&gt;0,AM8&lt;&gt;0),(EXP(LN(AM8/AJ8)/(AM$6-AJ$6))-1)*100,0)</f>
        <v>0.10005369944645626</v>
      </c>
      <c r="AO82" s="18">
        <f t="shared" ref="AO82:AO107" si="227">IF($F$6-$D$6 &lt;&gt; 0,(EXP(LN(1+(AO45/100))/($F$6-$D$6))-1)*100,0)</f>
        <v>-4.5681158550126E-2</v>
      </c>
      <c r="AP82" s="18">
        <f t="shared" ref="AP82:AP107" si="228">IF(AK8&gt;0,((1+(AP8/AK8))^(1/($F$6-$D$6))-1)*100,0)</f>
        <v>2.7334309423956205</v>
      </c>
      <c r="AQ82" s="18">
        <f t="shared" ref="AQ82:AQ107" si="229">IF($F$6-$D$6 &lt;&gt; 0,(EXP(LN(1+(AQ45/100))/($F$6-$D$6))-1)*100,0)</f>
        <v>2.7021478774119423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4.3464053943300662</v>
      </c>
      <c r="AU82" s="18">
        <f t="shared" si="230"/>
        <v>8.5135729557150874E-2</v>
      </c>
      <c r="AV82" s="18">
        <f t="shared" si="230"/>
        <v>-2.676901470983406</v>
      </c>
      <c r="AW82" s="18">
        <f t="shared" si="230"/>
        <v>1.0974120969740042</v>
      </c>
      <c r="AX82" s="18">
        <f t="shared" ref="AX82:AX107" si="231">IF(AND(AX$6-AU$6 &lt;&gt; 0,AU8&lt;&gt;0,AX8&lt;&gt;0),(EXP(LN(AX8/AU8)/(AX$6-AU$6))-1)*100,0)</f>
        <v>-0.16033839828711871</v>
      </c>
      <c r="AZ82" s="18">
        <f t="shared" ref="AZ82:AZ107" si="232">IF($F$6-$D$6 &lt;&gt; 0,(EXP(LN(1+(AZ45/100))/($F$6-$D$6))-1)*100,0)</f>
        <v>-0.17668191710866754</v>
      </c>
      <c r="BA82" s="18">
        <f t="shared" ref="BA82:BA107" si="233">IF(AV8&gt;0,((1+(BA8/AV8))^(1/($F$6-$D$6))-1)*100,0)</f>
        <v>2.6947924759052277</v>
      </c>
      <c r="BB82" s="18">
        <f t="shared" ref="BB82:BB107" si="234">IF($F$6-$D$6 &lt;&gt; 0,(EXP(LN(1+(BB45/100))/($F$6-$D$6))-1)*100,0)</f>
        <v>2.5735270054553672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1.3957592214789871</v>
      </c>
      <c r="BF82" s="18">
        <f t="shared" si="235"/>
        <v>8.0721299187223039</v>
      </c>
      <c r="BG82" s="18">
        <f t="shared" si="235"/>
        <v>-3.0251113846133104</v>
      </c>
      <c r="BH82" s="18">
        <f t="shared" si="235"/>
        <v>0.64641536314526959</v>
      </c>
      <c r="BI82" s="18">
        <f t="shared" ref="BI82:BI107" si="236">IF(AND(BI$6-BF$6 &lt;&gt; 0,BF8&lt;&gt;0,BI8&lt;&gt;0),(EXP(LN(BI8/BF8)/(BI$6-BF$6))-1)*100,0)</f>
        <v>-7.2026626640298019E-2</v>
      </c>
      <c r="BK82" s="18">
        <f t="shared" ref="BK82:BK107" si="237">IF($F$6-$D$6 &lt;&gt; 0,(EXP(LN(1+(BK45/100))/($F$6-$D$6))-1)*100,0)</f>
        <v>-0.59261772172094496</v>
      </c>
      <c r="BL82" s="18">
        <f t="shared" ref="BL82:BL107" si="238">IF(BG8&gt;0,((1+(BL8/BG8))^(1/($F$6-$D$6))-1)*100,0)</f>
        <v>2.2633693471415528</v>
      </c>
      <c r="BM82" s="18">
        <f t="shared" ref="BM82:BM107" si="239">IF($F$6-$D$6 &lt;&gt; 0,(EXP(LN(1+(BM45/100))/($F$6-$D$6))-1)*100,0)</f>
        <v>1.835367276423816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2.3118601587580168</v>
      </c>
      <c r="BQ82" s="18">
        <f t="shared" si="240"/>
        <v>-6.4948933318208617</v>
      </c>
      <c r="BR82" s="18">
        <f t="shared" si="240"/>
        <v>-2.8103246092660128</v>
      </c>
      <c r="BS82" s="18">
        <f t="shared" si="240"/>
        <v>-1.7036664025128601</v>
      </c>
      <c r="BT82" s="18">
        <f t="shared" ref="BT82:BT107" si="241">IF(AND(BT$6-BQ$6 &lt;&gt; 0,BQ8&lt;&gt;0,BT8&lt;&gt;0),(EXP(LN(BT8/BQ8)/(BT$6-BQ$6))-1)*100,0)</f>
        <v>-2.3562784131210934</v>
      </c>
      <c r="BV82" s="18">
        <f t="shared" ref="BV82:BV107" si="242">IF($F$6-$D$6 &lt;&gt; 0,(EXP(LN(1+(BV45/100))/($F$6-$D$6))-1)*100,0)</f>
        <v>-2.0739455497180148</v>
      </c>
      <c r="BW82" s="18">
        <f t="shared" ref="BW82:BW107" si="243">IF(BR8&gt;0,((1+(BW8/BR8))^(1/($F$6-$D$6))-1)*100,0)</f>
        <v>2.1423318841631955</v>
      </c>
      <c r="BX82" s="18">
        <f t="shared" ref="BX82:BX107" si="244">IF($F$6-$D$6 &lt;&gt; 0,(EXP(LN(1+(BX45/100))/($F$6-$D$6))-1)*100,0)</f>
        <v>0.66524135266750051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0.13700973477703826</v>
      </c>
      <c r="CB82" s="18">
        <f t="shared" si="245"/>
        <v>-3.2804967398826324</v>
      </c>
      <c r="CC82" s="18">
        <f t="shared" si="245"/>
        <v>-1.4248214551062621</v>
      </c>
      <c r="CD82" s="18">
        <f t="shared" si="245"/>
        <v>-2.5744266152401329</v>
      </c>
      <c r="CE82" s="18">
        <f t="shared" ref="CE82:CE107" si="246">IF(AND(CE$6-CB$6 &lt;&gt; 0,CB8&lt;&gt;0,CE8&lt;&gt;0),(EXP(LN(CE8/CB8)/(CE$6-CB$6))-1)*100,0)</f>
        <v>-2.2610652251084606</v>
      </c>
      <c r="CG82" s="18">
        <f t="shared" ref="CG82:CG107" si="247">IF($F$6-$D$6 &lt;&gt; 0,(EXP(LN(1+(CG45/100))/($F$6-$D$6))-1)*100,0)</f>
        <v>-2.192722329940866</v>
      </c>
      <c r="CH82" s="18">
        <f t="shared" ref="CH82:CH107" si="248">IF(CC8&gt;0,((1+(CH8/CC8))^(1/($F$6-$D$6))-1)*100,0)</f>
        <v>2.1365228612286291</v>
      </c>
      <c r="CI82" s="18">
        <f t="shared" ref="CI82:CI107" si="249">IF($F$6-$D$6 &lt;&gt; 0,(EXP(LN(1+(CI45/100))/($F$6-$D$6))-1)*100,0)</f>
        <v>0.57754779486649532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5.4633328651287671</v>
      </c>
      <c r="CM82" s="18">
        <f t="shared" si="250"/>
        <v>-7.4269158000269115</v>
      </c>
      <c r="CN82" s="18">
        <f t="shared" si="250"/>
        <v>2.07648640340512</v>
      </c>
      <c r="CO82" s="18">
        <f t="shared" si="250"/>
        <v>2.1482850611701743</v>
      </c>
      <c r="CP82" s="18">
        <f t="shared" ref="CP82:CP107" si="251">IF(AND(CP$6-CM$6 &lt;&gt; 0,CM8&lt;&gt;0,CP8&lt;&gt;0),(EXP(LN(CP8/CM8)/(CP$6-CM$6))-1)*100,0)</f>
        <v>1.4995240805290244</v>
      </c>
      <c r="CR82" s="18">
        <f t="shared" ref="CR82:CR107" si="252">IF($F$6-$D$6 &lt;&gt; 0,(EXP(LN(1+(CR45/100))/($F$6-$D$6))-1)*100,0)</f>
        <v>2.1243465656897831</v>
      </c>
      <c r="CS82" s="18">
        <f t="shared" ref="CS82:CS107" si="253">IF(CN8&gt;0,((1+(CS8/CN8))^(1/($F$6-$D$6))-1)*100,0)</f>
        <v>2.0396688709022337</v>
      </c>
      <c r="CT82" s="18">
        <f t="shared" ref="CT82:CT107" si="254">IF($F$6-$D$6 &lt;&gt; 0,(EXP(LN(1+(CT45/100))/($F$6-$D$6))-1)*100,0)</f>
        <v>3.6994363210982373</v>
      </c>
    </row>
    <row r="83" spans="1:98" x14ac:dyDescent="0.2">
      <c r="A83" t="str">
        <f t="shared" si="209"/>
        <v>12 Other managers and proprietors</v>
      </c>
      <c r="B83" s="18">
        <f t="shared" si="210"/>
        <v>6.6160938542617842</v>
      </c>
      <c r="C83" s="18">
        <f t="shared" si="210"/>
        <v>2.7027167998394663</v>
      </c>
      <c r="D83" s="18">
        <f t="shared" si="210"/>
        <v>3.3166813205805612</v>
      </c>
      <c r="E83" s="18">
        <f t="shared" si="210"/>
        <v>3.0273199298204156</v>
      </c>
      <c r="F83" s="18">
        <f t="shared" si="211"/>
        <v>3.0973226663154829</v>
      </c>
      <c r="H83" s="18">
        <f t="shared" si="212"/>
        <v>3.1236835676853314</v>
      </c>
      <c r="I83" s="18">
        <f t="shared" si="213"/>
        <v>3.9942584947220583</v>
      </c>
      <c r="J83" s="18">
        <f t="shared" si="214"/>
        <v>5.9679729518460567</v>
      </c>
      <c r="L83" t="str">
        <f t="shared" ref="L83:L106" si="255">A83</f>
        <v>12 Other managers and proprietors</v>
      </c>
      <c r="M83" s="18">
        <f t="shared" si="215"/>
        <v>5.5320658156398972</v>
      </c>
      <c r="N83" s="18">
        <f t="shared" si="215"/>
        <v>8.3728326055118263</v>
      </c>
      <c r="O83" s="18">
        <f t="shared" si="215"/>
        <v>3.1515513134009465</v>
      </c>
      <c r="P83" s="18">
        <f t="shared" si="215"/>
        <v>3.1070339932166791</v>
      </c>
      <c r="Q83" s="18">
        <f t="shared" si="216"/>
        <v>3.4424710493905719</v>
      </c>
      <c r="S83" s="18">
        <f t="shared" si="217"/>
        <v>3.1218709648209275</v>
      </c>
      <c r="T83" s="18">
        <f t="shared" si="218"/>
        <v>3.9342386590985434</v>
      </c>
      <c r="U83" s="18">
        <f t="shared" si="219"/>
        <v>5.9206431209913424</v>
      </c>
      <c r="W83" t="str">
        <f t="shared" ref="W83:W106" si="256">A83</f>
        <v>12 Other managers and proprietors</v>
      </c>
      <c r="X83" s="18">
        <f t="shared" si="220"/>
        <v>2.6018976508504377</v>
      </c>
      <c r="Y83" s="18">
        <f t="shared" si="220"/>
        <v>-4.1320862532707832</v>
      </c>
      <c r="Z83" s="18">
        <f t="shared" si="220"/>
        <v>1.3903590722816439</v>
      </c>
      <c r="AA83" s="18">
        <f t="shared" si="220"/>
        <v>1.7879437316684177</v>
      </c>
      <c r="AB83" s="18">
        <f t="shared" si="221"/>
        <v>1.2835114085859134</v>
      </c>
      <c r="AD83" s="18">
        <f t="shared" si="222"/>
        <v>1.65524258430092</v>
      </c>
      <c r="AE83" s="18">
        <f t="shared" si="223"/>
        <v>3.678360358341437</v>
      </c>
      <c r="AF83" s="18">
        <f t="shared" si="224"/>
        <v>4.7238461013520361</v>
      </c>
      <c r="AH83" t="str">
        <f t="shared" ref="AH83:AH106" si="257">L83</f>
        <v>12 Other managers and proprietors</v>
      </c>
      <c r="AI83" s="18">
        <f t="shared" si="225"/>
        <v>3.9445428513910086</v>
      </c>
      <c r="AJ83" s="18">
        <f t="shared" si="225"/>
        <v>3.6717966169214744</v>
      </c>
      <c r="AK83" s="18">
        <f t="shared" si="225"/>
        <v>0.30318613888664636</v>
      </c>
      <c r="AL83" s="18">
        <f t="shared" si="225"/>
        <v>2.0074402073596564</v>
      </c>
      <c r="AM83" s="18">
        <f t="shared" si="226"/>
        <v>1.5744659610718914</v>
      </c>
      <c r="AO83" s="18">
        <f t="shared" si="227"/>
        <v>1.4361621292269922</v>
      </c>
      <c r="AP83" s="18">
        <f t="shared" si="228"/>
        <v>3.6195628937298885</v>
      </c>
      <c r="AQ83" s="18">
        <f t="shared" si="229"/>
        <v>4.5281035282865423</v>
      </c>
      <c r="AS83" t="str">
        <f t="shared" ref="AS83:AS106" si="258">W83</f>
        <v>12 Other managers and proprietors</v>
      </c>
      <c r="AT83" s="18">
        <f t="shared" si="230"/>
        <v>2.2976760881483704</v>
      </c>
      <c r="AU83" s="18">
        <f t="shared" si="230"/>
        <v>-1.433758990016365</v>
      </c>
      <c r="AV83" s="18">
        <f t="shared" si="230"/>
        <v>1.653137014799988</v>
      </c>
      <c r="AW83" s="18">
        <f t="shared" si="230"/>
        <v>1.70317294367901</v>
      </c>
      <c r="AX83" s="18">
        <f t="shared" si="231"/>
        <v>1.4886140065525133</v>
      </c>
      <c r="AZ83" s="18">
        <f t="shared" si="232"/>
        <v>1.6864915647851531</v>
      </c>
      <c r="BA83" s="18">
        <f t="shared" si="233"/>
        <v>3.5514524357519006</v>
      </c>
      <c r="BB83" s="18">
        <f t="shared" si="234"/>
        <v>4.6346305037746394</v>
      </c>
      <c r="BD83" t="str">
        <f t="shared" ref="BD83:BD106" si="259">AH83</f>
        <v>12 Other managers and proprietors</v>
      </c>
      <c r="BE83" s="18">
        <f t="shared" si="235"/>
        <v>-2.7484800647708196</v>
      </c>
      <c r="BF83" s="18">
        <f t="shared" si="235"/>
        <v>6.1176319305821236</v>
      </c>
      <c r="BG83" s="18">
        <f t="shared" si="235"/>
        <v>-1.0366410218891398</v>
      </c>
      <c r="BH83" s="18">
        <f t="shared" si="235"/>
        <v>0.20968655487165755</v>
      </c>
      <c r="BI83" s="18">
        <f t="shared" si="236"/>
        <v>0.17654410276068955</v>
      </c>
      <c r="BK83" s="18">
        <f t="shared" si="237"/>
        <v>-0.20749028417412774</v>
      </c>
      <c r="BL83" s="18">
        <f t="shared" si="238"/>
        <v>2.5947681650149157</v>
      </c>
      <c r="BM83" s="18">
        <f t="shared" si="239"/>
        <v>2.4504841454472182</v>
      </c>
      <c r="BO83" t="str">
        <f t="shared" ref="BO83:BO106" si="260">AS83</f>
        <v>12 Other managers and proprietors</v>
      </c>
      <c r="BP83" s="18">
        <f t="shared" si="240"/>
        <v>-0.48727437929263484</v>
      </c>
      <c r="BQ83" s="18">
        <f t="shared" si="240"/>
        <v>-4.7855881115144161</v>
      </c>
      <c r="BR83" s="18">
        <f t="shared" si="240"/>
        <v>0.73878857462121861</v>
      </c>
      <c r="BS83" s="18">
        <f t="shared" si="240"/>
        <v>-0.27081379063601529</v>
      </c>
      <c r="BT83" s="18">
        <f t="shared" si="241"/>
        <v>-0.24565615003711017</v>
      </c>
      <c r="BV83" s="18">
        <f t="shared" si="242"/>
        <v>6.4591047662232448E-2</v>
      </c>
      <c r="BW83" s="18">
        <f t="shared" si="243"/>
        <v>2.9441739510210674</v>
      </c>
      <c r="BX83" s="18">
        <f t="shared" si="244"/>
        <v>2.987270157609978</v>
      </c>
      <c r="BZ83" t="str">
        <f t="shared" ref="BZ83:BZ106" si="261">BD83</f>
        <v>12 Other managers and proprietors</v>
      </c>
      <c r="CA83" s="18">
        <f t="shared" si="245"/>
        <v>-2.8148554827274186</v>
      </c>
      <c r="CB83" s="18">
        <f t="shared" si="245"/>
        <v>-13.780501476394114</v>
      </c>
      <c r="CC83" s="18">
        <f t="shared" si="245"/>
        <v>0.32128486617570839</v>
      </c>
      <c r="CD83" s="18">
        <f t="shared" si="245"/>
        <v>-2.4932846529673869</v>
      </c>
      <c r="CE83" s="18">
        <f t="shared" si="246"/>
        <v>-2.375850830120485</v>
      </c>
      <c r="CG83" s="18">
        <f t="shared" si="247"/>
        <v>-1.5639798525666215</v>
      </c>
      <c r="CH83" s="18">
        <f t="shared" si="248"/>
        <v>2.3496721750087657</v>
      </c>
      <c r="CI83" s="18">
        <f t="shared" si="249"/>
        <v>1.2576001913083834</v>
      </c>
      <c r="CK83" t="str">
        <f t="shared" ref="CK83:CK106" si="262">BO83</f>
        <v>12 Other managers and proprietors</v>
      </c>
      <c r="CL83" s="18">
        <f t="shared" si="250"/>
        <v>1.0958264711464327</v>
      </c>
      <c r="CM83" s="18">
        <f t="shared" si="250"/>
        <v>-11.896938085609287</v>
      </c>
      <c r="CN83" s="18">
        <f t="shared" si="250"/>
        <v>3.9806613414154368</v>
      </c>
      <c r="CO83" s="18">
        <f t="shared" si="250"/>
        <v>2.4636909626431613</v>
      </c>
      <c r="CP83" s="18">
        <f t="shared" si="251"/>
        <v>1.9684610834201033</v>
      </c>
      <c r="CR83" s="18">
        <f t="shared" si="252"/>
        <v>2.9668726710768034</v>
      </c>
      <c r="CS83" s="18">
        <f t="shared" si="253"/>
        <v>2.4425729187627754</v>
      </c>
      <c r="CT83" s="18">
        <f t="shared" si="254"/>
        <v>4.6826353608045768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5.5962093819382996</v>
      </c>
      <c r="C84" s="18">
        <f t="shared" si="210"/>
        <v>5.9382980999432622</v>
      </c>
      <c r="D84" s="18">
        <f t="shared" si="210"/>
        <v>4.7367040279673533</v>
      </c>
      <c r="E84" s="18">
        <f t="shared" si="210"/>
        <v>2.3315148466212188</v>
      </c>
      <c r="F84" s="18">
        <f t="shared" si="211"/>
        <v>3.3005410330847473</v>
      </c>
      <c r="H84" s="18">
        <f t="shared" si="212"/>
        <v>3.1270440720969628</v>
      </c>
      <c r="I84" s="18">
        <f t="shared" si="213"/>
        <v>2.8203072020376307</v>
      </c>
      <c r="J84" s="18">
        <f t="shared" si="214"/>
        <v>5.0863912794983257</v>
      </c>
      <c r="L84" t="str">
        <f t="shared" si="255"/>
        <v>21 Science, research, engineering and technology professionals</v>
      </c>
      <c r="M84" s="18">
        <f t="shared" si="215"/>
        <v>6.133678485266314</v>
      </c>
      <c r="N84" s="18">
        <f t="shared" si="215"/>
        <v>13.196466134870267</v>
      </c>
      <c r="O84" s="18">
        <f t="shared" si="215"/>
        <v>6.4093038074947595</v>
      </c>
      <c r="P84" s="18">
        <f t="shared" si="215"/>
        <v>2.9978552571135131</v>
      </c>
      <c r="Q84" s="18">
        <f t="shared" si="216"/>
        <v>4.6678475660709928</v>
      </c>
      <c r="S84" s="18">
        <f t="shared" si="217"/>
        <v>4.122676093246902</v>
      </c>
      <c r="T84" s="18">
        <f t="shared" si="218"/>
        <v>3.1677825794453662</v>
      </c>
      <c r="U84" s="18">
        <f t="shared" si="219"/>
        <v>6.0966502520648502</v>
      </c>
      <c r="W84" t="str">
        <f t="shared" si="256"/>
        <v>21 Science, research, engineering and technology professionals</v>
      </c>
      <c r="X84" s="18">
        <f t="shared" si="220"/>
        <v>2.1967982140852493</v>
      </c>
      <c r="Y84" s="18">
        <f t="shared" si="220"/>
        <v>-1.3689094949168368</v>
      </c>
      <c r="Z84" s="18">
        <f t="shared" si="220"/>
        <v>3.8708573436059712</v>
      </c>
      <c r="AA84" s="18">
        <f t="shared" si="220"/>
        <v>0.8011777180315871</v>
      </c>
      <c r="AB84" s="18">
        <f t="shared" si="221"/>
        <v>1.6122703250292858</v>
      </c>
      <c r="AD84" s="18">
        <f t="shared" si="222"/>
        <v>1.8141897853669375</v>
      </c>
      <c r="AE84" s="18">
        <f t="shared" si="223"/>
        <v>2.6877453638379345</v>
      </c>
      <c r="AF84" s="18">
        <f t="shared" si="224"/>
        <v>3.9892841111369037</v>
      </c>
      <c r="AH84" t="str">
        <f t="shared" si="257"/>
        <v>21 Science, research, engineering and technology professionals</v>
      </c>
      <c r="AI84" s="18">
        <f t="shared" si="225"/>
        <v>3.0151476983832248</v>
      </c>
      <c r="AJ84" s="18">
        <f t="shared" si="225"/>
        <v>3.6019514511724138</v>
      </c>
      <c r="AK84" s="18">
        <f t="shared" si="225"/>
        <v>4.4947439420332191</v>
      </c>
      <c r="AL84" s="18">
        <f t="shared" si="225"/>
        <v>1.6156950148079385</v>
      </c>
      <c r="AM84" s="18">
        <f t="shared" si="226"/>
        <v>2.6308688003662262</v>
      </c>
      <c r="AO84" s="18">
        <f t="shared" si="227"/>
        <v>2.5664545373730085</v>
      </c>
      <c r="AP84" s="18">
        <f t="shared" si="228"/>
        <v>2.7498823669872108</v>
      </c>
      <c r="AQ84" s="18">
        <f t="shared" si="229"/>
        <v>4.6048707549406265</v>
      </c>
      <c r="AS84" t="str">
        <f t="shared" si="258"/>
        <v>21 Science, research, engineering and technology professionals</v>
      </c>
      <c r="AT84" s="18">
        <f t="shared" si="230"/>
        <v>1.2546204124370464</v>
      </c>
      <c r="AU84" s="18">
        <f t="shared" si="230"/>
        <v>-2.4644155567972725</v>
      </c>
      <c r="AV84" s="18">
        <f t="shared" si="230"/>
        <v>1.4534120970199682</v>
      </c>
      <c r="AW84" s="18">
        <f t="shared" si="230"/>
        <v>0.14359499427702982</v>
      </c>
      <c r="AX84" s="18">
        <f t="shared" si="231"/>
        <v>0.3853898405946854</v>
      </c>
      <c r="AZ84" s="18">
        <f t="shared" si="232"/>
        <v>0.57831089524038592</v>
      </c>
      <c r="BA84" s="18">
        <f t="shared" si="233"/>
        <v>2.2904836777583926</v>
      </c>
      <c r="BB84" s="18">
        <f t="shared" si="234"/>
        <v>2.716502047354985</v>
      </c>
      <c r="BD84" t="str">
        <f t="shared" si="259"/>
        <v>21 Science, research, engineering and technology professionals</v>
      </c>
      <c r="BE84" s="18">
        <f t="shared" si="235"/>
        <v>-1.6421917414281895</v>
      </c>
      <c r="BF84" s="18">
        <f t="shared" si="235"/>
        <v>8.4499201366824206</v>
      </c>
      <c r="BG84" s="18">
        <f t="shared" si="235"/>
        <v>1.1479883296736215</v>
      </c>
      <c r="BH84" s="18">
        <f t="shared" si="235"/>
        <v>-0.10084507841805479</v>
      </c>
      <c r="BI84" s="18">
        <f t="shared" si="236"/>
        <v>0.80384591810436223</v>
      </c>
      <c r="BK84" s="18">
        <f t="shared" si="237"/>
        <v>0.31371005031017862</v>
      </c>
      <c r="BL84" s="18">
        <f t="shared" si="238"/>
        <v>1.7712768925389755</v>
      </c>
      <c r="BM84" s="18">
        <f t="shared" si="239"/>
        <v>2.0178561814295115</v>
      </c>
      <c r="BO84" t="str">
        <f t="shared" si="260"/>
        <v>21 Science, research, engineering and technology professionals</v>
      </c>
      <c r="BP84" s="18">
        <f t="shared" si="240"/>
        <v>1.0485070881147029</v>
      </c>
      <c r="BQ84" s="18">
        <f t="shared" si="240"/>
        <v>-4.9468436389467847</v>
      </c>
      <c r="BR84" s="18">
        <f t="shared" si="240"/>
        <v>3.3601372349626013</v>
      </c>
      <c r="BS84" s="18">
        <f t="shared" si="240"/>
        <v>-0.5695573504934992</v>
      </c>
      <c r="BT84" s="18">
        <f t="shared" si="241"/>
        <v>0.35935317668094324</v>
      </c>
      <c r="BV84" s="18">
        <f t="shared" si="242"/>
        <v>0.7234534212799737</v>
      </c>
      <c r="BW84" s="18">
        <f t="shared" si="243"/>
        <v>2.1432741415927214</v>
      </c>
      <c r="BX84" s="18">
        <f t="shared" si="244"/>
        <v>2.6881650027086978</v>
      </c>
      <c r="BZ84" t="str">
        <f t="shared" si="261"/>
        <v>21 Science, research, engineering and technology professionals</v>
      </c>
      <c r="CA84" s="18">
        <f t="shared" si="245"/>
        <v>-1.7188734754909674</v>
      </c>
      <c r="CB84" s="18">
        <f t="shared" si="245"/>
        <v>-5.7003485535289222</v>
      </c>
      <c r="CC84" s="18">
        <f t="shared" si="245"/>
        <v>4.6278873832481082</v>
      </c>
      <c r="CD84" s="18">
        <f t="shared" si="245"/>
        <v>-3.4788105613907327</v>
      </c>
      <c r="CE84" s="18">
        <f t="shared" si="246"/>
        <v>-1.1592854828226917</v>
      </c>
      <c r="CG84" s="18">
        <f t="shared" si="247"/>
        <v>-0.84888657848067872</v>
      </c>
      <c r="CH84" s="18">
        <f t="shared" si="248"/>
        <v>1.8891249572154045</v>
      </c>
      <c r="CI84" s="18">
        <f t="shared" si="249"/>
        <v>1.2456443985617183</v>
      </c>
      <c r="CK84" t="str">
        <f t="shared" si="262"/>
        <v>21 Science, research, engineering and technology professionals</v>
      </c>
      <c r="CL84" s="18">
        <f t="shared" si="250"/>
        <v>7.7823383318534889</v>
      </c>
      <c r="CM84" s="18">
        <f t="shared" si="250"/>
        <v>-0.93504603850200763</v>
      </c>
      <c r="CN84" s="18">
        <f t="shared" si="250"/>
        <v>12.025233488774688</v>
      </c>
      <c r="CO84" s="18">
        <f t="shared" si="250"/>
        <v>4.1537416250298387</v>
      </c>
      <c r="CP84" s="18">
        <f t="shared" si="251"/>
        <v>6.2191950176884392</v>
      </c>
      <c r="CR84" s="18">
        <f t="shared" si="252"/>
        <v>6.714115736831161</v>
      </c>
      <c r="CS84" s="18">
        <f t="shared" si="253"/>
        <v>2.9926391020667742</v>
      </c>
      <c r="CT84" s="18">
        <f t="shared" si="254"/>
        <v>8.0782046172277244</v>
      </c>
    </row>
    <row r="85" spans="1:98" x14ac:dyDescent="0.2">
      <c r="A85" t="str">
        <f t="shared" si="209"/>
        <v>22 Health professionals</v>
      </c>
      <c r="B85" s="18">
        <f t="shared" si="210"/>
        <v>9.6282718433680969</v>
      </c>
      <c r="C85" s="18">
        <f t="shared" si="210"/>
        <v>4.3537225734481266</v>
      </c>
      <c r="D85" s="18">
        <f t="shared" si="210"/>
        <v>2.9488643060245456</v>
      </c>
      <c r="E85" s="18">
        <f t="shared" si="210"/>
        <v>1.8943104460352522</v>
      </c>
      <c r="F85" s="18">
        <f t="shared" si="211"/>
        <v>2.3751835165620738</v>
      </c>
      <c r="H85" s="18">
        <f t="shared" si="212"/>
        <v>2.2446226473145758</v>
      </c>
      <c r="I85" s="18">
        <f t="shared" si="213"/>
        <v>3.2590140067026985</v>
      </c>
      <c r="J85" s="18">
        <f t="shared" si="214"/>
        <v>4.774263553667768</v>
      </c>
      <c r="L85" t="str">
        <f t="shared" si="255"/>
        <v>22 Health professionals</v>
      </c>
      <c r="M85" s="18">
        <f t="shared" si="215"/>
        <v>9.6503206215857951</v>
      </c>
      <c r="N85" s="18">
        <f t="shared" si="215"/>
        <v>4.5084023599524237</v>
      </c>
      <c r="O85" s="18">
        <f t="shared" si="215"/>
        <v>1.6596712016472281</v>
      </c>
      <c r="P85" s="18">
        <f t="shared" si="215"/>
        <v>1.493766372491856</v>
      </c>
      <c r="Q85" s="18">
        <f t="shared" si="216"/>
        <v>1.7315180817153442</v>
      </c>
      <c r="S85" s="18">
        <f t="shared" si="217"/>
        <v>1.5490378769746016</v>
      </c>
      <c r="T85" s="18">
        <f t="shared" si="218"/>
        <v>3.2428387613183229</v>
      </c>
      <c r="U85" s="18">
        <f t="shared" si="219"/>
        <v>4.2734934060909557</v>
      </c>
      <c r="W85" t="str">
        <f t="shared" si="256"/>
        <v>22 Health professionals</v>
      </c>
      <c r="X85" s="18">
        <f t="shared" si="220"/>
        <v>7.0883449558200473</v>
      </c>
      <c r="Y85" s="18">
        <f t="shared" si="220"/>
        <v>-2.0363643235781881</v>
      </c>
      <c r="Z85" s="18">
        <f t="shared" si="220"/>
        <v>3.3478661278141253E-2</v>
      </c>
      <c r="AA85" s="18">
        <f t="shared" si="220"/>
        <v>0.68483595645840722</v>
      </c>
      <c r="AB85" s="18">
        <f t="shared" si="221"/>
        <v>0.3089134878361266</v>
      </c>
      <c r="AD85" s="18">
        <f t="shared" si="222"/>
        <v>0.46724696741935468</v>
      </c>
      <c r="AE85" s="18">
        <f t="shared" si="223"/>
        <v>3.108732221485444</v>
      </c>
      <c r="AF85" s="18">
        <f t="shared" si="224"/>
        <v>3.4167429889599754</v>
      </c>
      <c r="AH85" t="str">
        <f t="shared" si="257"/>
        <v>22 Health professionals</v>
      </c>
      <c r="AI85" s="18">
        <f t="shared" si="225"/>
        <v>-2.5985560090853066</v>
      </c>
      <c r="AJ85" s="18">
        <f t="shared" si="225"/>
        <v>-12.173711627469885</v>
      </c>
      <c r="AK85" s="18">
        <f t="shared" si="225"/>
        <v>-11.784874526702815</v>
      </c>
      <c r="AL85" s="18">
        <f t="shared" si="225"/>
        <v>-9.1583879404854791</v>
      </c>
      <c r="AM85" s="18">
        <f t="shared" si="226"/>
        <v>-10.177164943238825</v>
      </c>
      <c r="AO85" s="18">
        <f t="shared" si="227"/>
        <v>-10.042459349634026</v>
      </c>
      <c r="AP85" s="18">
        <f t="shared" si="228"/>
        <v>1.1123582169567658</v>
      </c>
      <c r="AQ85" s="18">
        <f t="shared" si="229"/>
        <v>-6.1662732653457226</v>
      </c>
      <c r="AS85" t="str">
        <f t="shared" si="258"/>
        <v>22 Health professionals</v>
      </c>
      <c r="AT85" s="18">
        <f t="shared" si="230"/>
        <v>5.9711413537386626</v>
      </c>
      <c r="AU85" s="18">
        <f t="shared" si="230"/>
        <v>11.37450235263222</v>
      </c>
      <c r="AV85" s="18">
        <f t="shared" si="230"/>
        <v>0.41609612058297607</v>
      </c>
      <c r="AW85" s="18">
        <f t="shared" si="230"/>
        <v>0.77437197932905821</v>
      </c>
      <c r="AX85" s="18">
        <f t="shared" si="231"/>
        <v>1.2934738305099724</v>
      </c>
      <c r="AZ85" s="18">
        <f t="shared" si="232"/>
        <v>0.65480488484379595</v>
      </c>
      <c r="BA85" s="18">
        <f t="shared" si="233"/>
        <v>2.9111917679374821</v>
      </c>
      <c r="BB85" s="18">
        <f t="shared" si="234"/>
        <v>3.3562881528365507</v>
      </c>
      <c r="BD85" t="str">
        <f t="shared" si="259"/>
        <v>22 Health professionals</v>
      </c>
      <c r="BE85" s="18">
        <f t="shared" si="235"/>
        <v>5.3033538353812304</v>
      </c>
      <c r="BF85" s="18">
        <f t="shared" si="235"/>
        <v>8.0714871032835589</v>
      </c>
      <c r="BG85" s="18">
        <f t="shared" si="235"/>
        <v>9.3525610559619388E-2</v>
      </c>
      <c r="BH85" s="18">
        <f t="shared" si="235"/>
        <v>0.84706054031600253</v>
      </c>
      <c r="BI85" s="18">
        <f t="shared" si="236"/>
        <v>1.0469813059456934</v>
      </c>
      <c r="BK85" s="18">
        <f t="shared" si="237"/>
        <v>0.59525401423830004</v>
      </c>
      <c r="BL85" s="18">
        <f t="shared" si="238"/>
        <v>3.1261853078025315</v>
      </c>
      <c r="BM85" s="18">
        <f t="shared" si="239"/>
        <v>3.5189278465547424</v>
      </c>
      <c r="BO85" t="str">
        <f t="shared" si="260"/>
        <v>22 Health professionals</v>
      </c>
      <c r="BP85" s="18">
        <f t="shared" si="240"/>
        <v>3.7391236270698291</v>
      </c>
      <c r="BQ85" s="18">
        <f t="shared" si="240"/>
        <v>-0.79612745367764193</v>
      </c>
      <c r="BR85" s="18">
        <f t="shared" si="240"/>
        <v>-0.54782361759367904</v>
      </c>
      <c r="BS85" s="18">
        <f t="shared" si="240"/>
        <v>-2.0628071538157933</v>
      </c>
      <c r="BT85" s="18">
        <f t="shared" si="241"/>
        <v>-1.5128006863775245</v>
      </c>
      <c r="BV85" s="18">
        <f t="shared" si="242"/>
        <v>-1.5603944005074144</v>
      </c>
      <c r="BW85" s="18">
        <f t="shared" si="243"/>
        <v>2.4201964792447184</v>
      </c>
      <c r="BX85" s="18">
        <f t="shared" si="244"/>
        <v>1.3418709662666561</v>
      </c>
      <c r="BZ85" t="str">
        <f t="shared" si="261"/>
        <v>22 Health professionals</v>
      </c>
      <c r="CA85" s="18">
        <f t="shared" si="245"/>
        <v>5.7939970720056078</v>
      </c>
      <c r="CB85" s="18">
        <f t="shared" si="245"/>
        <v>-18.466365486926495</v>
      </c>
      <c r="CC85" s="18">
        <f t="shared" si="245"/>
        <v>0.20982064225858466</v>
      </c>
      <c r="CD85" s="18">
        <f t="shared" si="245"/>
        <v>-4.1312175931974231</v>
      </c>
      <c r="CE85" s="18">
        <f t="shared" si="246"/>
        <v>-3.7742573895442666</v>
      </c>
      <c r="CG85" s="18">
        <f t="shared" si="247"/>
        <v>-2.7055122206990023</v>
      </c>
      <c r="CH85" s="18">
        <f t="shared" si="248"/>
        <v>2.1957003253067375</v>
      </c>
      <c r="CI85" s="18">
        <f t="shared" si="249"/>
        <v>0.31200140631517659</v>
      </c>
      <c r="CK85" t="str">
        <f t="shared" si="262"/>
        <v>22 Health professionals</v>
      </c>
      <c r="CL85" s="18">
        <f t="shared" si="250"/>
        <v>12.977237047017098</v>
      </c>
      <c r="CM85" s="18">
        <f t="shared" si="250"/>
        <v>2.1094023391374783</v>
      </c>
      <c r="CN85" s="18">
        <f t="shared" si="250"/>
        <v>8.0373054769001371</v>
      </c>
      <c r="CO85" s="18">
        <f t="shared" si="250"/>
        <v>6.0848394779885684</v>
      </c>
      <c r="CP85" s="18">
        <f t="shared" si="251"/>
        <v>6.4367807688210821</v>
      </c>
      <c r="CR85" s="18">
        <f t="shared" si="252"/>
        <v>6.7317090677360358</v>
      </c>
      <c r="CS85" s="18">
        <f t="shared" si="253"/>
        <v>3.4200228870152172</v>
      </c>
      <c r="CT85" s="18">
        <f t="shared" si="254"/>
        <v>8.3134249558626916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5.0947631295169327</v>
      </c>
      <c r="C86" s="18">
        <f t="shared" si="210"/>
        <v>4.3889187754551751</v>
      </c>
      <c r="D86" s="18">
        <f t="shared" si="210"/>
        <v>1.1390321805162085</v>
      </c>
      <c r="E86" s="18">
        <f t="shared" si="210"/>
        <v>1.5306512487350599</v>
      </c>
      <c r="F86" s="18">
        <f t="shared" si="211"/>
        <v>1.5842211858588362</v>
      </c>
      <c r="H86" s="18">
        <f t="shared" si="212"/>
        <v>1.3999433616452395</v>
      </c>
      <c r="I86" s="18">
        <f t="shared" si="213"/>
        <v>3.0336790956461579</v>
      </c>
      <c r="J86" s="18">
        <f t="shared" si="214"/>
        <v>3.9867259089121365</v>
      </c>
      <c r="L86" t="str">
        <f t="shared" si="255"/>
        <v>23 Teaching and other educational professionals</v>
      </c>
      <c r="M86" s="18">
        <f t="shared" si="215"/>
        <v>5.7510293587603289</v>
      </c>
      <c r="N86" s="18">
        <f t="shared" si="215"/>
        <v>1.9997066781156203</v>
      </c>
      <c r="O86" s="18">
        <f t="shared" si="215"/>
        <v>1.0603108613148837</v>
      </c>
      <c r="P86" s="18">
        <f t="shared" si="215"/>
        <v>1.3400944136472193</v>
      </c>
      <c r="Q86" s="18">
        <f t="shared" si="216"/>
        <v>1.2936439652250442</v>
      </c>
      <c r="S86" s="18">
        <f t="shared" si="217"/>
        <v>1.2467472713225902</v>
      </c>
      <c r="T86" s="18">
        <f t="shared" si="218"/>
        <v>3.1273808922986701</v>
      </c>
      <c r="U86" s="18">
        <f t="shared" si="219"/>
        <v>3.9630477365803385</v>
      </c>
      <c r="W86" t="str">
        <f t="shared" si="256"/>
        <v>23 Teaching and other educational professionals</v>
      </c>
      <c r="X86" s="18">
        <f t="shared" si="220"/>
        <v>-3.8228005331431003E-2</v>
      </c>
      <c r="Y86" s="18">
        <f t="shared" si="220"/>
        <v>-2.8805682174992686</v>
      </c>
      <c r="Z86" s="18">
        <f t="shared" si="220"/>
        <v>-3.821762321241573</v>
      </c>
      <c r="AA86" s="18">
        <f t="shared" si="220"/>
        <v>-1.5067459614777623</v>
      </c>
      <c r="AB86" s="18">
        <f t="shared" si="221"/>
        <v>-2.3219025952874506</v>
      </c>
      <c r="AD86" s="18">
        <f t="shared" si="222"/>
        <v>-2.284544161496993</v>
      </c>
      <c r="AE86" s="18">
        <f t="shared" si="223"/>
        <v>2.3506544595162104</v>
      </c>
      <c r="AF86" s="18">
        <f t="shared" si="224"/>
        <v>0.78241874926505695</v>
      </c>
      <c r="AH86" t="str">
        <f t="shared" si="257"/>
        <v>23 Teaching and other educational professionals</v>
      </c>
      <c r="AI86" s="18">
        <f t="shared" si="225"/>
        <v>-10.001746723200512</v>
      </c>
      <c r="AJ86" s="18">
        <f t="shared" si="225"/>
        <v>-13.528533701455746</v>
      </c>
      <c r="AK86" s="18">
        <f t="shared" si="225"/>
        <v>-10.022106684951272</v>
      </c>
      <c r="AL86" s="18">
        <f t="shared" si="225"/>
        <v>0.12151121422083744</v>
      </c>
      <c r="AM86" s="18">
        <f t="shared" si="226"/>
        <v>-4.0485332293447973</v>
      </c>
      <c r="AO86" s="18">
        <f t="shared" si="227"/>
        <v>-3.3807776621095242</v>
      </c>
      <c r="AP86" s="18">
        <f t="shared" si="228"/>
        <v>1.1813948918801831</v>
      </c>
      <c r="AQ86" s="18">
        <f t="shared" si="229"/>
        <v>-1.5624201996843556</v>
      </c>
      <c r="AS86" t="str">
        <f t="shared" si="258"/>
        <v>23 Teaching and other educational professionals</v>
      </c>
      <c r="AT86" s="18">
        <f t="shared" si="230"/>
        <v>1.7248933294231383</v>
      </c>
      <c r="AU86" s="18">
        <f t="shared" si="230"/>
        <v>-0.46309005754566757</v>
      </c>
      <c r="AV86" s="18">
        <f t="shared" si="230"/>
        <v>-4.1058967661102619</v>
      </c>
      <c r="AW86" s="18">
        <f t="shared" si="230"/>
        <v>-0.95935564989161337</v>
      </c>
      <c r="AX86" s="18">
        <f t="shared" si="231"/>
        <v>-1.922951061385425</v>
      </c>
      <c r="AZ86" s="18">
        <f t="shared" si="232"/>
        <v>-2.0195103464470066</v>
      </c>
      <c r="BA86" s="18">
        <f t="shared" si="233"/>
        <v>2.229105671603393</v>
      </c>
      <c r="BB86" s="18">
        <f t="shared" si="234"/>
        <v>0.80799332462513362</v>
      </c>
      <c r="BD86" t="str">
        <f t="shared" si="259"/>
        <v>23 Teaching and other educational professionals</v>
      </c>
      <c r="BE86" s="18">
        <f t="shared" si="235"/>
        <v>-0.35203842545646902</v>
      </c>
      <c r="BF86" s="18">
        <f t="shared" si="235"/>
        <v>12.635907262851088</v>
      </c>
      <c r="BG86" s="18">
        <f t="shared" si="235"/>
        <v>-0.93133358566744873</v>
      </c>
      <c r="BH86" s="18">
        <f t="shared" si="235"/>
        <v>1.7497484921981554</v>
      </c>
      <c r="BI86" s="18">
        <f t="shared" si="236"/>
        <v>1.547267852364298</v>
      </c>
      <c r="BK86" s="18">
        <f t="shared" si="237"/>
        <v>0.84808795746849075</v>
      </c>
      <c r="BL86" s="18">
        <f t="shared" si="238"/>
        <v>2.3749293364029089</v>
      </c>
      <c r="BM86" s="18">
        <f t="shared" si="239"/>
        <v>2.9960226602881779</v>
      </c>
      <c r="BO86" t="str">
        <f t="shared" si="260"/>
        <v>23 Teaching and other educational professionals</v>
      </c>
      <c r="BP86" s="18">
        <f t="shared" si="240"/>
        <v>-0.16551957838113474</v>
      </c>
      <c r="BQ86" s="18">
        <f t="shared" si="240"/>
        <v>-2.6844976391848796E-2</v>
      </c>
      <c r="BR86" s="18">
        <f t="shared" si="240"/>
        <v>-1.7298206365779945</v>
      </c>
      <c r="BS86" s="18">
        <f t="shared" si="240"/>
        <v>-0.75623771883787105</v>
      </c>
      <c r="BT86" s="18">
        <f t="shared" si="241"/>
        <v>-1.0162230607452583</v>
      </c>
      <c r="BV86" s="18">
        <f t="shared" si="242"/>
        <v>-1.0818323869069446</v>
      </c>
      <c r="BW86" s="18">
        <f t="shared" si="243"/>
        <v>2.2993173035084746</v>
      </c>
      <c r="BX86" s="18">
        <f t="shared" si="244"/>
        <v>1.5300642938130604</v>
      </c>
      <c r="BZ86" t="str">
        <f t="shared" si="261"/>
        <v>23 Teaching and other educational professionals</v>
      </c>
      <c r="CA86" s="18">
        <f t="shared" si="245"/>
        <v>-0.24796582601724904</v>
      </c>
      <c r="CB86" s="18">
        <f t="shared" si="245"/>
        <v>-5.4548243318868312</v>
      </c>
      <c r="CC86" s="18">
        <f t="shared" si="245"/>
        <v>0.79042483321929424</v>
      </c>
      <c r="CD86" s="18">
        <f t="shared" si="245"/>
        <v>-1.3008421763858524</v>
      </c>
      <c r="CE86" s="18">
        <f t="shared" si="246"/>
        <v>-0.9186560336700178</v>
      </c>
      <c r="CG86" s="18">
        <f t="shared" si="247"/>
        <v>-0.60861940102600043</v>
      </c>
      <c r="CH86" s="18">
        <f t="shared" si="248"/>
        <v>2.3798698655198791</v>
      </c>
      <c r="CI86" s="18">
        <f t="shared" si="249"/>
        <v>1.9476314517944404</v>
      </c>
      <c r="CK86" t="str">
        <f t="shared" si="262"/>
        <v>23 Teaching and other educational professionals</v>
      </c>
      <c r="CL86" s="18">
        <f t="shared" si="250"/>
        <v>8.6928105897007502</v>
      </c>
      <c r="CM86" s="18">
        <f t="shared" si="250"/>
        <v>10.1826081613005</v>
      </c>
      <c r="CN86" s="18">
        <f t="shared" si="250"/>
        <v>4.6200516352686183</v>
      </c>
      <c r="CO86" s="18">
        <f t="shared" si="250"/>
        <v>2.0285459940198702</v>
      </c>
      <c r="CP86" s="18">
        <f t="shared" si="251"/>
        <v>3.3267553959161811</v>
      </c>
      <c r="CR86" s="18">
        <f t="shared" si="252"/>
        <v>2.8851689464920227</v>
      </c>
      <c r="CS86" s="18">
        <f t="shared" si="253"/>
        <v>2.522115412817949</v>
      </c>
      <c r="CT86" s="18">
        <f t="shared" si="254"/>
        <v>4.6772446642875165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6.0850358065494214</v>
      </c>
      <c r="C87" s="18">
        <f t="shared" si="210"/>
        <v>14.965417433795913</v>
      </c>
      <c r="D87" s="18">
        <f t="shared" si="210"/>
        <v>2.9711640756552526</v>
      </c>
      <c r="E87" s="18">
        <f t="shared" si="210"/>
        <v>2.8072370885295239</v>
      </c>
      <c r="F87" s="18">
        <f t="shared" si="211"/>
        <v>3.5795185782649064</v>
      </c>
      <c r="H87" s="18">
        <f t="shared" si="212"/>
        <v>2.8618504007230428</v>
      </c>
      <c r="I87" s="18">
        <f t="shared" si="213"/>
        <v>3.2814767062916861</v>
      </c>
      <c r="J87" s="18">
        <f t="shared" si="214"/>
        <v>5.2355158910587729</v>
      </c>
      <c r="L87" t="str">
        <f t="shared" si="255"/>
        <v>24 Business, media and public service professionals</v>
      </c>
      <c r="M87" s="18">
        <f t="shared" si="215"/>
        <v>6.8087495961512756</v>
      </c>
      <c r="N87" s="18">
        <f t="shared" si="215"/>
        <v>8.0990882002417219</v>
      </c>
      <c r="O87" s="18">
        <f t="shared" si="215"/>
        <v>2.4280154793509645</v>
      </c>
      <c r="P87" s="18">
        <f t="shared" si="215"/>
        <v>2.0992395884325221</v>
      </c>
      <c r="Q87" s="18">
        <f t="shared" si="216"/>
        <v>2.567272355551764</v>
      </c>
      <c r="S87" s="18">
        <f t="shared" si="217"/>
        <v>2.2087141275130895</v>
      </c>
      <c r="T87" s="18">
        <f t="shared" si="218"/>
        <v>3.1807112269346183</v>
      </c>
      <c r="U87" s="18">
        <f t="shared" si="219"/>
        <v>4.6847710575469437</v>
      </c>
      <c r="W87" t="str">
        <f t="shared" si="256"/>
        <v>24 Business, media and public service professionals</v>
      </c>
      <c r="X87" s="18">
        <f t="shared" si="220"/>
        <v>2.9284194639400463</v>
      </c>
      <c r="Y87" s="18">
        <f t="shared" si="220"/>
        <v>2.6796401777563927</v>
      </c>
      <c r="Z87" s="18">
        <f t="shared" si="220"/>
        <v>0.43245585667546216</v>
      </c>
      <c r="AA87" s="18">
        <f t="shared" si="220"/>
        <v>0.62088185623834224</v>
      </c>
      <c r="AB87" s="18">
        <f t="shared" si="221"/>
        <v>0.68934053272557971</v>
      </c>
      <c r="AD87" s="18">
        <f t="shared" si="222"/>
        <v>0.55803394301470188</v>
      </c>
      <c r="AE87" s="18">
        <f t="shared" si="223"/>
        <v>2.8876948449059414</v>
      </c>
      <c r="AF87" s="18">
        <f t="shared" si="224"/>
        <v>3.267327823481514</v>
      </c>
      <c r="AH87" t="str">
        <f t="shared" si="257"/>
        <v>24 Business, media and public service professionals</v>
      </c>
      <c r="AI87" s="18">
        <f t="shared" si="225"/>
        <v>0.76445340703834574</v>
      </c>
      <c r="AJ87" s="18">
        <f t="shared" si="225"/>
        <v>6.6292199667623564</v>
      </c>
      <c r="AK87" s="18">
        <f t="shared" si="225"/>
        <v>-1.7598404889900832</v>
      </c>
      <c r="AL87" s="18">
        <f t="shared" si="225"/>
        <v>0.6538260566843368</v>
      </c>
      <c r="AM87" s="18">
        <f t="shared" si="226"/>
        <v>0.2539575254217219</v>
      </c>
      <c r="AO87" s="18">
        <f t="shared" si="227"/>
        <v>-0.15724757606175865</v>
      </c>
      <c r="AP87" s="18">
        <f t="shared" si="228"/>
        <v>2.0705631270712566</v>
      </c>
      <c r="AQ87" s="18">
        <f t="shared" si="229"/>
        <v>1.9528826896166862</v>
      </c>
      <c r="AS87" t="str">
        <f t="shared" si="258"/>
        <v>24 Business, media and public service professionals</v>
      </c>
      <c r="AT87" s="18">
        <f t="shared" si="230"/>
        <v>2.4905184919166601</v>
      </c>
      <c r="AU87" s="18">
        <f t="shared" si="230"/>
        <v>4.2626412035726702</v>
      </c>
      <c r="AV87" s="18">
        <f t="shared" si="230"/>
        <v>0.68735942816151585</v>
      </c>
      <c r="AW87" s="18">
        <f t="shared" si="230"/>
        <v>1.0906137197101096</v>
      </c>
      <c r="AX87" s="18">
        <f t="shared" si="231"/>
        <v>1.1595731615446248</v>
      </c>
      <c r="AZ87" s="18">
        <f t="shared" si="232"/>
        <v>0.95601649241263686</v>
      </c>
      <c r="BA87" s="18">
        <f t="shared" si="233"/>
        <v>2.839690838146014</v>
      </c>
      <c r="BB87" s="18">
        <f t="shared" si="234"/>
        <v>3.5001986731409085</v>
      </c>
      <c r="BD87" t="str">
        <f t="shared" si="259"/>
        <v>24 Business, media and public service professionals</v>
      </c>
      <c r="BE87" s="18">
        <f t="shared" si="235"/>
        <v>0.57313070482056805</v>
      </c>
      <c r="BF87" s="18">
        <f t="shared" si="235"/>
        <v>13.671431493579632</v>
      </c>
      <c r="BG87" s="18">
        <f t="shared" si="235"/>
        <v>0.66702567708143423</v>
      </c>
      <c r="BH87" s="18">
        <f t="shared" si="235"/>
        <v>0.5919735743311394</v>
      </c>
      <c r="BI87" s="18">
        <f t="shared" si="236"/>
        <v>1.3870648028757815</v>
      </c>
      <c r="BK87" s="18">
        <f t="shared" si="237"/>
        <v>0.61698472263718163</v>
      </c>
      <c r="BL87" s="18">
        <f t="shared" si="238"/>
        <v>2.4193479083218783</v>
      </c>
      <c r="BM87" s="18">
        <f t="shared" si="239"/>
        <v>2.8665028606135401</v>
      </c>
      <c r="BO87" t="str">
        <f t="shared" si="260"/>
        <v>24 Business, media and public service professionals</v>
      </c>
      <c r="BP87" s="18">
        <f t="shared" si="240"/>
        <v>1.4281190376662645</v>
      </c>
      <c r="BQ87" s="18">
        <f t="shared" si="240"/>
        <v>-2.273095375448686</v>
      </c>
      <c r="BR87" s="18">
        <f t="shared" si="240"/>
        <v>4.3389125401693818E-3</v>
      </c>
      <c r="BS87" s="18">
        <f t="shared" si="240"/>
        <v>-1.4945827314628013</v>
      </c>
      <c r="BT87" s="18">
        <f t="shared" si="241"/>
        <v>-1.0776683496528161</v>
      </c>
      <c r="BV87" s="18">
        <f t="shared" si="242"/>
        <v>-0.99745525809014079</v>
      </c>
      <c r="BW87" s="18">
        <f t="shared" si="243"/>
        <v>2.1598277126857246</v>
      </c>
      <c r="BX87" s="18">
        <f t="shared" si="244"/>
        <v>1.4348086318515918</v>
      </c>
      <c r="BZ87" t="str">
        <f t="shared" si="261"/>
        <v>24 Business, media and public service professionals</v>
      </c>
      <c r="CA87" s="18">
        <f t="shared" si="245"/>
        <v>0.29784951374904889</v>
      </c>
      <c r="CB87" s="18">
        <f t="shared" si="245"/>
        <v>-3.7331619455705733</v>
      </c>
      <c r="CC87" s="18">
        <f t="shared" si="245"/>
        <v>6.5595852416500122E-4</v>
      </c>
      <c r="CD87" s="18">
        <f t="shared" si="245"/>
        <v>-3.9476286383441028</v>
      </c>
      <c r="CE87" s="18">
        <f t="shared" si="246"/>
        <v>-2.7172717908650723</v>
      </c>
      <c r="CG87" s="18">
        <f t="shared" si="247"/>
        <v>-2.6491658507738602</v>
      </c>
      <c r="CH87" s="18">
        <f t="shared" si="248"/>
        <v>1.9323820380518164</v>
      </c>
      <c r="CI87" s="18">
        <f t="shared" si="249"/>
        <v>6.9137606695468534E-3</v>
      </c>
      <c r="CK87" t="str">
        <f t="shared" si="262"/>
        <v>24 Business, media and public service professionals</v>
      </c>
      <c r="CL87" s="18">
        <f t="shared" si="250"/>
        <v>6.7548325403014031</v>
      </c>
      <c r="CM87" s="18">
        <f t="shared" si="250"/>
        <v>1.272410704338145</v>
      </c>
      <c r="CN87" s="18">
        <f t="shared" si="250"/>
        <v>6.4452659254813138</v>
      </c>
      <c r="CO87" s="18">
        <f t="shared" si="250"/>
        <v>3.6836157607460729</v>
      </c>
      <c r="CP87" s="18">
        <f t="shared" si="251"/>
        <v>4.3852210550324955</v>
      </c>
      <c r="CR87" s="18">
        <f t="shared" si="252"/>
        <v>4.5961115895239102</v>
      </c>
      <c r="CS87" s="18">
        <f t="shared" si="253"/>
        <v>2.6385151006454333</v>
      </c>
      <c r="CT87" s="18">
        <f t="shared" si="254"/>
        <v>6.127283442412268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8.6241522810153182</v>
      </c>
      <c r="C88" s="18">
        <f t="shared" si="210"/>
        <v>12.158034810797936</v>
      </c>
      <c r="D88" s="18">
        <f t="shared" si="210"/>
        <v>1.8302115040846223</v>
      </c>
      <c r="E88" s="18">
        <f t="shared" si="210"/>
        <v>3.7135825294080993</v>
      </c>
      <c r="F88" s="18">
        <f t="shared" si="211"/>
        <v>3.6270473255985314</v>
      </c>
      <c r="H88" s="18">
        <f t="shared" si="212"/>
        <v>3.0819532922201631</v>
      </c>
      <c r="I88" s="18">
        <f t="shared" si="213"/>
        <v>3.1572469071834863</v>
      </c>
      <c r="J88" s="18">
        <f t="shared" si="214"/>
        <v>5.3027981077016895</v>
      </c>
      <c r="L88" t="str">
        <f t="shared" si="255"/>
        <v>31 Science, engineering and technology associate professionals</v>
      </c>
      <c r="M88" s="18">
        <f t="shared" si="215"/>
        <v>7.4553482730358001</v>
      </c>
      <c r="N88" s="18">
        <f t="shared" si="215"/>
        <v>17.171225484067733</v>
      </c>
      <c r="O88" s="18">
        <f t="shared" si="215"/>
        <v>4.148640720451624E-2</v>
      </c>
      <c r="P88" s="18">
        <f t="shared" si="215"/>
        <v>2.569184431242566</v>
      </c>
      <c r="Q88" s="18">
        <f t="shared" si="216"/>
        <v>2.6226362907666445</v>
      </c>
      <c r="S88" s="18">
        <f t="shared" si="217"/>
        <v>1.7196007248664102</v>
      </c>
      <c r="T88" s="18">
        <f t="shared" si="218"/>
        <v>2.6714928787837877</v>
      </c>
      <c r="U88" s="18">
        <f t="shared" si="219"/>
        <v>3.9052980759758382</v>
      </c>
      <c r="W88" t="str">
        <f t="shared" si="256"/>
        <v>31 Science, engineering and technology associate professionals</v>
      </c>
      <c r="X88" s="18">
        <f t="shared" si="220"/>
        <v>4.8014421977164323</v>
      </c>
      <c r="Y88" s="18">
        <f t="shared" si="220"/>
        <v>2.6133659232781881</v>
      </c>
      <c r="Z88" s="18">
        <f t="shared" si="220"/>
        <v>-0.53359844603817486</v>
      </c>
      <c r="AA88" s="18">
        <f t="shared" si="220"/>
        <v>1.2740017525190384</v>
      </c>
      <c r="AB88" s="18">
        <f t="shared" si="221"/>
        <v>0.78835449393621637</v>
      </c>
      <c r="AD88" s="18">
        <f t="shared" si="222"/>
        <v>0.66784758334110794</v>
      </c>
      <c r="AE88" s="18">
        <f t="shared" si="223"/>
        <v>2.5622549501560066</v>
      </c>
      <c r="AF88" s="18">
        <f t="shared" si="224"/>
        <v>3.0377205326294288</v>
      </c>
      <c r="AH88" t="str">
        <f t="shared" si="257"/>
        <v>31 Science, engineering and technology associate professionals</v>
      </c>
      <c r="AI88" s="18">
        <f t="shared" si="225"/>
        <v>5.2113641517525622</v>
      </c>
      <c r="AJ88" s="18">
        <f t="shared" si="225"/>
        <v>9.5759142702702462</v>
      </c>
      <c r="AK88" s="18">
        <f t="shared" si="225"/>
        <v>1.2099563777256295</v>
      </c>
      <c r="AL88" s="18">
        <f t="shared" si="225"/>
        <v>2.7498441816899755</v>
      </c>
      <c r="AM88" s="18">
        <f t="shared" si="226"/>
        <v>2.6780679587412148</v>
      </c>
      <c r="AO88" s="18">
        <f t="shared" si="227"/>
        <v>2.233962466507089</v>
      </c>
      <c r="AP88" s="18">
        <f t="shared" si="228"/>
        <v>3.0140705765979714</v>
      </c>
      <c r="AQ88" s="18">
        <f t="shared" si="229"/>
        <v>4.5673932511014037</v>
      </c>
      <c r="AS88" t="str">
        <f t="shared" si="258"/>
        <v>31 Science, engineering and technology associate professionals</v>
      </c>
      <c r="AT88" s="18">
        <f t="shared" si="230"/>
        <v>2.5255312291189602</v>
      </c>
      <c r="AU88" s="18">
        <f t="shared" si="230"/>
        <v>1.7579150987879766</v>
      </c>
      <c r="AV88" s="18">
        <f t="shared" si="230"/>
        <v>-2.6829180296409572</v>
      </c>
      <c r="AW88" s="18">
        <f t="shared" si="230"/>
        <v>-0.11628671702960114</v>
      </c>
      <c r="AX88" s="18">
        <f t="shared" si="231"/>
        <v>-0.8103691319219064</v>
      </c>
      <c r="AZ88" s="18">
        <f t="shared" si="232"/>
        <v>-0.97926500058442834</v>
      </c>
      <c r="BA88" s="18">
        <f t="shared" si="233"/>
        <v>1.9792016012547986</v>
      </c>
      <c r="BB88" s="18">
        <f t="shared" si="234"/>
        <v>1.2482793112577051</v>
      </c>
      <c r="BD88" t="str">
        <f t="shared" si="259"/>
        <v>31 Science, engineering and technology associate professionals</v>
      </c>
      <c r="BE88" s="18">
        <f t="shared" si="235"/>
        <v>-2.7191653018648787</v>
      </c>
      <c r="BF88" s="18">
        <f t="shared" si="235"/>
        <v>17.776174600200669</v>
      </c>
      <c r="BG88" s="18">
        <f t="shared" si="235"/>
        <v>-5.3402705844144975</v>
      </c>
      <c r="BH88" s="18">
        <f t="shared" si="235"/>
        <v>-2.8207341127471142</v>
      </c>
      <c r="BI88" s="18">
        <f t="shared" si="236"/>
        <v>-2.450231665334035</v>
      </c>
      <c r="BK88" s="18">
        <f t="shared" si="237"/>
        <v>-3.6679441267312152</v>
      </c>
      <c r="BL88" s="18">
        <f t="shared" si="238"/>
        <v>1.5145290233920194</v>
      </c>
      <c r="BM88" s="18">
        <f t="shared" si="239"/>
        <v>-1.283692071240472</v>
      </c>
      <c r="BO88" t="str">
        <f t="shared" si="260"/>
        <v>31 Science, engineering and technology associate professionals</v>
      </c>
      <c r="BP88" s="18">
        <f t="shared" si="240"/>
        <v>2.5727679459789154</v>
      </c>
      <c r="BQ88" s="18">
        <f t="shared" si="240"/>
        <v>0.67795675707833514</v>
      </c>
      <c r="BR88" s="18">
        <f t="shared" si="240"/>
        <v>-1.840935290541057</v>
      </c>
      <c r="BS88" s="18">
        <f t="shared" si="240"/>
        <v>-0.45699927203708413</v>
      </c>
      <c r="BT88" s="18">
        <f t="shared" si="241"/>
        <v>-0.82131208946639722</v>
      </c>
      <c r="BV88" s="18">
        <f t="shared" si="242"/>
        <v>-0.92046580294603553</v>
      </c>
      <c r="BW88" s="18">
        <f t="shared" si="243"/>
        <v>1.9796833602302</v>
      </c>
      <c r="BX88" s="18">
        <f t="shared" si="244"/>
        <v>1.2919232526498847</v>
      </c>
      <c r="BZ88" t="str">
        <f t="shared" si="261"/>
        <v>31 Science, engineering and technology associate professionals</v>
      </c>
      <c r="CA88" s="18">
        <f t="shared" si="245"/>
        <v>0.32050674523425027</v>
      </c>
      <c r="CB88" s="18">
        <f t="shared" si="245"/>
        <v>2.2504145259212294</v>
      </c>
      <c r="CC88" s="18">
        <f t="shared" si="245"/>
        <v>-0.50198848148707009</v>
      </c>
      <c r="CD88" s="18">
        <f t="shared" si="245"/>
        <v>-2.1259637859026403</v>
      </c>
      <c r="CE88" s="18">
        <f t="shared" si="246"/>
        <v>-1.3520069083107433</v>
      </c>
      <c r="CG88" s="18">
        <f t="shared" si="247"/>
        <v>-1.5876053669510504</v>
      </c>
      <c r="CH88" s="18">
        <f t="shared" si="248"/>
        <v>1.8260228488254926</v>
      </c>
      <c r="CI88" s="18">
        <f t="shared" si="249"/>
        <v>0.62784184882520577</v>
      </c>
      <c r="CK88" t="str">
        <f t="shared" si="262"/>
        <v>31 Science, engineering and technology associate professionals</v>
      </c>
      <c r="CL88" s="18">
        <f t="shared" si="250"/>
        <v>7.9331991573497129</v>
      </c>
      <c r="CM88" s="18">
        <f t="shared" si="250"/>
        <v>16.063613884427987</v>
      </c>
      <c r="CN88" s="18">
        <f t="shared" si="250"/>
        <v>6.965217950839464</v>
      </c>
      <c r="CO88" s="18">
        <f t="shared" si="250"/>
        <v>5.4874344481399273</v>
      </c>
      <c r="CP88" s="18">
        <f t="shared" si="251"/>
        <v>6.5816080098268337</v>
      </c>
      <c r="CR88" s="18">
        <f t="shared" si="252"/>
        <v>5.9777464183948581</v>
      </c>
      <c r="CS88" s="18">
        <f t="shared" si="253"/>
        <v>3.0836450339712718</v>
      </c>
      <c r="CT88" s="18">
        <f t="shared" si="254"/>
        <v>7.517416163294377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7.2992852986569545</v>
      </c>
      <c r="C89" s="18">
        <f t="shared" si="210"/>
        <v>-2.8110178263059615</v>
      </c>
      <c r="D89" s="18">
        <f t="shared" si="210"/>
        <v>11.523330854091206</v>
      </c>
      <c r="E89" s="18">
        <f t="shared" si="210"/>
        <v>3.6322242749707634</v>
      </c>
      <c r="F89" s="18">
        <f t="shared" si="211"/>
        <v>5.6117206012031629</v>
      </c>
      <c r="H89" s="18">
        <f t="shared" si="212"/>
        <v>6.1985182048612142</v>
      </c>
      <c r="I89" s="18">
        <f t="shared" si="213"/>
        <v>5.2839749860407625</v>
      </c>
      <c r="J89" s="18">
        <f t="shared" si="214"/>
        <v>8.9743652549297828</v>
      </c>
      <c r="L89" t="str">
        <f t="shared" si="255"/>
        <v>32 Health and social care associate professionals</v>
      </c>
      <c r="M89" s="18">
        <f t="shared" si="215"/>
        <v>9.6326898060747901</v>
      </c>
      <c r="N89" s="18">
        <f t="shared" si="215"/>
        <v>4.2678766665219969</v>
      </c>
      <c r="O89" s="18">
        <f t="shared" si="215"/>
        <v>12.365372748652327</v>
      </c>
      <c r="P89" s="18">
        <f t="shared" si="215"/>
        <v>3.2108064015246907</v>
      </c>
      <c r="Q89" s="18">
        <f t="shared" si="216"/>
        <v>6.0560127284216669</v>
      </c>
      <c r="S89" s="18">
        <f t="shared" si="217"/>
        <v>6.1763063598798462</v>
      </c>
      <c r="T89" s="18">
        <f t="shared" si="218"/>
        <v>5.2171201439291215</v>
      </c>
      <c r="U89" s="18">
        <f t="shared" si="219"/>
        <v>8.9176140936373152</v>
      </c>
      <c r="W89" t="str">
        <f t="shared" si="256"/>
        <v>32 Health and social care associate professionals</v>
      </c>
      <c r="X89" s="18">
        <f t="shared" si="220"/>
        <v>6.799191328442733</v>
      </c>
      <c r="Y89" s="18">
        <f t="shared" si="220"/>
        <v>0.27681455153594214</v>
      </c>
      <c r="Z89" s="18">
        <f t="shared" si="220"/>
        <v>10.817074792082181</v>
      </c>
      <c r="AA89" s="18">
        <f t="shared" si="220"/>
        <v>2.2421956887804351</v>
      </c>
      <c r="AB89" s="18">
        <f t="shared" si="221"/>
        <v>4.7209265091049835</v>
      </c>
      <c r="AD89" s="18">
        <f t="shared" si="222"/>
        <v>5.0241089839792252</v>
      </c>
      <c r="AE89" s="18">
        <f t="shared" si="223"/>
        <v>5.0757259098068941</v>
      </c>
      <c r="AF89" s="18">
        <f t="shared" si="224"/>
        <v>8.0350164932756041</v>
      </c>
      <c r="AH89" t="str">
        <f t="shared" si="257"/>
        <v>32 Health and social care associate professionals</v>
      </c>
      <c r="AI89" s="18">
        <f t="shared" si="225"/>
        <v>-0.70182306876578338</v>
      </c>
      <c r="AJ89" s="18">
        <f t="shared" si="225"/>
        <v>-5.1994343189853414</v>
      </c>
      <c r="AK89" s="18">
        <f t="shared" si="225"/>
        <v>2.1680539445974034</v>
      </c>
      <c r="AL89" s="18">
        <f t="shared" si="225"/>
        <v>-4.3744329383328289</v>
      </c>
      <c r="AM89" s="18">
        <f t="shared" si="226"/>
        <v>-2.4290747987826711</v>
      </c>
      <c r="AO89" s="18">
        <f t="shared" si="227"/>
        <v>-2.2415314539823705</v>
      </c>
      <c r="AP89" s="18">
        <f t="shared" si="228"/>
        <v>2.3902810113755057</v>
      </c>
      <c r="AQ89" s="18">
        <f t="shared" si="229"/>
        <v>0.85932119368132831</v>
      </c>
      <c r="AS89" t="str">
        <f t="shared" si="258"/>
        <v>32 Health and social care associate professionals</v>
      </c>
      <c r="AT89" s="18">
        <f t="shared" si="230"/>
        <v>5.0896007967094814</v>
      </c>
      <c r="AU89" s="18">
        <f t="shared" si="230"/>
        <v>11.710699493510624</v>
      </c>
      <c r="AV89" s="18">
        <f t="shared" si="230"/>
        <v>7.3969415923037518</v>
      </c>
      <c r="AW89" s="18">
        <f t="shared" si="230"/>
        <v>1.4702124431582808</v>
      </c>
      <c r="AX89" s="18">
        <f t="shared" si="231"/>
        <v>3.9088413790034915</v>
      </c>
      <c r="AZ89" s="18">
        <f t="shared" si="232"/>
        <v>3.4085268030844329</v>
      </c>
      <c r="BA89" s="18">
        <f t="shared" si="233"/>
        <v>4.1467238583109411</v>
      </c>
      <c r="BB89" s="18">
        <f t="shared" si="234"/>
        <v>6.278343994446911</v>
      </c>
      <c r="BD89" t="str">
        <f t="shared" si="259"/>
        <v>32 Health and social care associate professionals</v>
      </c>
      <c r="BE89" s="18">
        <f t="shared" si="235"/>
        <v>5.1734586158397322</v>
      </c>
      <c r="BF89" s="18">
        <f t="shared" si="235"/>
        <v>9.8578893903051856</v>
      </c>
      <c r="BG89" s="18">
        <f t="shared" si="235"/>
        <v>9.5555494712342046</v>
      </c>
      <c r="BH89" s="18">
        <f t="shared" si="235"/>
        <v>2.1592817136669495</v>
      </c>
      <c r="BI89" s="18">
        <f t="shared" si="236"/>
        <v>4.8905449052837335</v>
      </c>
      <c r="BK89" s="18">
        <f t="shared" si="237"/>
        <v>4.5674893849554365</v>
      </c>
      <c r="BL89" s="18">
        <f t="shared" si="238"/>
        <v>4.7011129322630962</v>
      </c>
      <c r="BM89" s="18">
        <f t="shared" si="239"/>
        <v>7.4688055324953817</v>
      </c>
      <c r="BO89" t="str">
        <f t="shared" si="260"/>
        <v>32 Health and social care associate professionals</v>
      </c>
      <c r="BP89" s="18">
        <f t="shared" si="240"/>
        <v>2.8274515371006226</v>
      </c>
      <c r="BQ89" s="18">
        <f t="shared" si="240"/>
        <v>0.11451701692599681</v>
      </c>
      <c r="BR89" s="18">
        <f t="shared" si="240"/>
        <v>8.3615200178056348</v>
      </c>
      <c r="BS89" s="18">
        <f t="shared" si="240"/>
        <v>-1.2126138121167584</v>
      </c>
      <c r="BT89" s="18">
        <f t="shared" si="241"/>
        <v>1.7695760339727196</v>
      </c>
      <c r="BV89" s="18">
        <f t="shared" si="242"/>
        <v>1.8808811688802773</v>
      </c>
      <c r="BW89" s="18">
        <f t="shared" si="243"/>
        <v>3.6682534245588538</v>
      </c>
      <c r="BX89" s="18">
        <f t="shared" si="244"/>
        <v>4.864863260880492</v>
      </c>
      <c r="BZ89" t="str">
        <f t="shared" si="261"/>
        <v>32 Health and social care associate professionals</v>
      </c>
      <c r="CA89" s="18">
        <f t="shared" si="245"/>
        <v>-0.6982442952747081</v>
      </c>
      <c r="CB89" s="18">
        <f t="shared" si="245"/>
        <v>-15.875522147560005</v>
      </c>
      <c r="CC89" s="18">
        <f t="shared" si="245"/>
        <v>6.8917945030226857</v>
      </c>
      <c r="CD89" s="18">
        <f t="shared" si="245"/>
        <v>-3.9017056704908071</v>
      </c>
      <c r="CE89" s="18">
        <f t="shared" si="246"/>
        <v>-1.4741787709602661</v>
      </c>
      <c r="CG89" s="18">
        <f t="shared" si="247"/>
        <v>-0.43074852884246173</v>
      </c>
      <c r="CH89" s="18">
        <f t="shared" si="248"/>
        <v>2.8896947216709101</v>
      </c>
      <c r="CI89" s="18">
        <f t="shared" si="249"/>
        <v>2.6036715916767594</v>
      </c>
      <c r="CK89" t="str">
        <f t="shared" si="262"/>
        <v>32 Health and social care associate professionals</v>
      </c>
      <c r="CL89" s="18">
        <f t="shared" si="250"/>
        <v>6.9986540212437109</v>
      </c>
      <c r="CM89" s="18">
        <f t="shared" si="250"/>
        <v>4.5547869349692904</v>
      </c>
      <c r="CN89" s="18">
        <f t="shared" si="250"/>
        <v>14.818675654248237</v>
      </c>
      <c r="CO89" s="18">
        <f t="shared" si="250"/>
        <v>6.2927201881726846</v>
      </c>
      <c r="CP89" s="18">
        <f t="shared" si="251"/>
        <v>8.7746294830208562</v>
      </c>
      <c r="CR89" s="18">
        <f t="shared" si="252"/>
        <v>9.061933315924108</v>
      </c>
      <c r="CS89" s="18">
        <f t="shared" si="253"/>
        <v>4.5159268440162048</v>
      </c>
      <c r="CT89" s="18">
        <f t="shared" si="254"/>
        <v>10.730647134385718</v>
      </c>
    </row>
    <row r="90" spans="1:98" x14ac:dyDescent="0.2">
      <c r="A90" t="str">
        <f t="shared" si="209"/>
        <v>33 Protective service occupations</v>
      </c>
      <c r="B90" s="18">
        <f t="shared" si="210"/>
        <v>0.73230626483493655</v>
      </c>
      <c r="C90" s="18">
        <f t="shared" si="210"/>
        <v>16.834061161796043</v>
      </c>
      <c r="D90" s="18">
        <f t="shared" si="210"/>
        <v>1.1696612784166671</v>
      </c>
      <c r="E90" s="18">
        <f t="shared" si="210"/>
        <v>3.2852118037792755</v>
      </c>
      <c r="F90" s="18">
        <f t="shared" si="211"/>
        <v>3.4130030203821882</v>
      </c>
      <c r="H90" s="18">
        <f t="shared" si="212"/>
        <v>2.575158082772977</v>
      </c>
      <c r="I90" s="18">
        <f t="shared" si="213"/>
        <v>2.2696888131825466</v>
      </c>
      <c r="J90" s="18">
        <f t="shared" si="214"/>
        <v>4.2409451483607308</v>
      </c>
      <c r="L90" t="str">
        <f t="shared" si="255"/>
        <v>33 Protective service occupations</v>
      </c>
      <c r="M90" s="18">
        <f t="shared" si="215"/>
        <v>2.6105886790386945</v>
      </c>
      <c r="N90" s="18">
        <f t="shared" si="215"/>
        <v>21.356981712769784</v>
      </c>
      <c r="O90" s="18">
        <f t="shared" si="215"/>
        <v>-1.4346656145516112</v>
      </c>
      <c r="P90" s="18">
        <f t="shared" si="215"/>
        <v>3.2731293024654828</v>
      </c>
      <c r="Q90" s="18">
        <f t="shared" si="216"/>
        <v>2.8099021555425763</v>
      </c>
      <c r="S90" s="18">
        <f t="shared" si="217"/>
        <v>1.6793960105097927</v>
      </c>
      <c r="T90" s="18">
        <f t="shared" si="218"/>
        <v>2.0190832836164185</v>
      </c>
      <c r="U90" s="18">
        <f t="shared" si="219"/>
        <v>3.3253545060673684</v>
      </c>
      <c r="W90" t="str">
        <f t="shared" si="256"/>
        <v>33 Protective service occupations</v>
      </c>
      <c r="X90" s="18">
        <f t="shared" si="220"/>
        <v>1.8508626434408759</v>
      </c>
      <c r="Y90" s="18">
        <f t="shared" si="220"/>
        <v>6.7933090589007872</v>
      </c>
      <c r="Z90" s="18">
        <f t="shared" si="220"/>
        <v>-1.8701564976519647</v>
      </c>
      <c r="AA90" s="18">
        <f t="shared" si="220"/>
        <v>2.4953651209704386</v>
      </c>
      <c r="AB90" s="18">
        <f t="shared" si="221"/>
        <v>1.3705937405501745</v>
      </c>
      <c r="AD90" s="18">
        <f t="shared" si="222"/>
        <v>1.0190282847512666</v>
      </c>
      <c r="AE90" s="18">
        <f t="shared" si="223"/>
        <v>2.3380366051333201</v>
      </c>
      <c r="AF90" s="18">
        <f t="shared" si="224"/>
        <v>3.0903882705910046</v>
      </c>
      <c r="AH90" t="str">
        <f t="shared" si="257"/>
        <v>33 Protective service occupations</v>
      </c>
      <c r="AI90" s="18">
        <f t="shared" si="225"/>
        <v>0.81529954970092078</v>
      </c>
      <c r="AJ90" s="18">
        <f t="shared" si="225"/>
        <v>7.5592499571972782</v>
      </c>
      <c r="AK90" s="18">
        <f t="shared" si="225"/>
        <v>-1.9502621964944789</v>
      </c>
      <c r="AL90" s="18">
        <f t="shared" si="225"/>
        <v>2.020112039343025</v>
      </c>
      <c r="AM90" s="18">
        <f t="shared" si="226"/>
        <v>1.0959177995402136</v>
      </c>
      <c r="AO90" s="18">
        <f t="shared" si="227"/>
        <v>0.6791042585516216</v>
      </c>
      <c r="AP90" s="18">
        <f t="shared" si="228"/>
        <v>2.0743009462722783</v>
      </c>
      <c r="AQ90" s="18">
        <f t="shared" si="229"/>
        <v>2.5900551900187141</v>
      </c>
      <c r="AS90" t="str">
        <f t="shared" si="258"/>
        <v>33 Protective service occupations</v>
      </c>
      <c r="AT90" s="18">
        <f t="shared" si="230"/>
        <v>-2.88887441622101</v>
      </c>
      <c r="AU90" s="18">
        <f t="shared" si="230"/>
        <v>5.6774657166640763</v>
      </c>
      <c r="AV90" s="18">
        <f t="shared" si="230"/>
        <v>-4.833956915692017</v>
      </c>
      <c r="AW90" s="18">
        <f t="shared" si="230"/>
        <v>0.55785207465774977</v>
      </c>
      <c r="AX90" s="18">
        <f t="shared" si="231"/>
        <v>-0.85187154221934014</v>
      </c>
      <c r="AZ90" s="18">
        <f t="shared" si="232"/>
        <v>-1.2725326606886744</v>
      </c>
      <c r="BA90" s="18">
        <f t="shared" si="233"/>
        <v>1.690662388721309</v>
      </c>
      <c r="BB90" s="18">
        <f t="shared" si="234"/>
        <v>0.70509212470424298</v>
      </c>
      <c r="BD90" t="str">
        <f t="shared" si="259"/>
        <v>33 Protective service occupations</v>
      </c>
      <c r="BE90" s="18">
        <f t="shared" si="235"/>
        <v>-5.5708493914919721</v>
      </c>
      <c r="BF90" s="18">
        <f t="shared" si="235"/>
        <v>10.587027471483413</v>
      </c>
      <c r="BG90" s="18">
        <f t="shared" si="235"/>
        <v>-3.2787693496101666</v>
      </c>
      <c r="BH90" s="18">
        <f t="shared" si="235"/>
        <v>-0.85120747291742571</v>
      </c>
      <c r="BI90" s="18">
        <f t="shared" si="236"/>
        <v>-0.94264627715344718</v>
      </c>
      <c r="BK90" s="18">
        <f t="shared" si="237"/>
        <v>-1.6670901431286467</v>
      </c>
      <c r="BL90" s="18">
        <f t="shared" si="238"/>
        <v>1.2786075505474059</v>
      </c>
      <c r="BM90" s="18">
        <f t="shared" si="239"/>
        <v>-8.6811566070055246E-2</v>
      </c>
      <c r="BO90" t="str">
        <f t="shared" si="260"/>
        <v>33 Protective service occupations</v>
      </c>
      <c r="BP90" s="18">
        <f t="shared" si="240"/>
        <v>-1.4001417773888747</v>
      </c>
      <c r="BQ90" s="18">
        <f t="shared" si="240"/>
        <v>-5.3372337028198658</v>
      </c>
      <c r="BR90" s="18">
        <f t="shared" si="240"/>
        <v>-3.5039599892829121</v>
      </c>
      <c r="BS90" s="18">
        <f t="shared" si="240"/>
        <v>-2.1692868052965775</v>
      </c>
      <c r="BT90" s="18">
        <f t="shared" si="241"/>
        <v>-2.7885485174154345</v>
      </c>
      <c r="BV90" s="18">
        <f t="shared" si="242"/>
        <v>-2.616216510539382</v>
      </c>
      <c r="BW90" s="18">
        <f t="shared" si="243"/>
        <v>1.3672126474305824</v>
      </c>
      <c r="BX90" s="18">
        <f t="shared" si="244"/>
        <v>-0.71604339659110394</v>
      </c>
      <c r="BZ90" t="str">
        <f t="shared" si="261"/>
        <v>33 Protective service occupations</v>
      </c>
      <c r="CA90" s="18">
        <f t="shared" si="245"/>
        <v>-4.4913104580862617</v>
      </c>
      <c r="CB90" s="18">
        <f t="shared" si="245"/>
        <v>-2.4883231949205942</v>
      </c>
      <c r="CC90" s="18">
        <f t="shared" si="245"/>
        <v>-3.1705479462860731</v>
      </c>
      <c r="CD90" s="18">
        <f t="shared" si="245"/>
        <v>-1.6038790498863142</v>
      </c>
      <c r="CE90" s="18">
        <f t="shared" si="246"/>
        <v>-2.1514012283671446</v>
      </c>
      <c r="CG90" s="18">
        <f t="shared" si="247"/>
        <v>-2.1288984170085956</v>
      </c>
      <c r="CH90" s="18">
        <f t="shared" si="248"/>
        <v>1.6936962259546773</v>
      </c>
      <c r="CI90" s="18">
        <f t="shared" si="249"/>
        <v>7.0537907235035391E-2</v>
      </c>
      <c r="CK90" t="str">
        <f t="shared" si="262"/>
        <v>33 Protective service occupations</v>
      </c>
      <c r="CL90" s="18">
        <f t="shared" si="250"/>
        <v>-3.9606270937906474</v>
      </c>
      <c r="CM90" s="18">
        <f t="shared" si="250"/>
        <v>-3.6863300745205829</v>
      </c>
      <c r="CN90" s="18">
        <f t="shared" si="250"/>
        <v>-9.2119267947099122</v>
      </c>
      <c r="CO90" s="18">
        <f t="shared" si="250"/>
        <v>0.77232447819965966</v>
      </c>
      <c r="CP90" s="18">
        <f t="shared" si="251"/>
        <v>-2.7358505836980296</v>
      </c>
      <c r="CR90" s="18">
        <f t="shared" si="252"/>
        <v>-2.6721527963314395</v>
      </c>
      <c r="CS90" s="18">
        <f t="shared" si="253"/>
        <v>0.80786947626561023</v>
      </c>
      <c r="CT90" s="18">
        <f t="shared" si="254"/>
        <v>-1.5226947756481479</v>
      </c>
    </row>
    <row r="91" spans="1:98" x14ac:dyDescent="0.2">
      <c r="A91" t="str">
        <f t="shared" si="209"/>
        <v>34 Culture, media and sports occupations</v>
      </c>
      <c r="B91" s="18">
        <f t="shared" si="210"/>
        <v>6.1861451686919366</v>
      </c>
      <c r="C91" s="18">
        <f t="shared" si="210"/>
        <v>8.8058027022572603</v>
      </c>
      <c r="D91" s="18">
        <f t="shared" si="210"/>
        <v>1.3625899148077325</v>
      </c>
      <c r="E91" s="18">
        <f t="shared" si="210"/>
        <v>2.2125338726755928</v>
      </c>
      <c r="F91" s="18">
        <f t="shared" si="211"/>
        <v>2.3452358362844317</v>
      </c>
      <c r="H91" s="18">
        <f t="shared" si="212"/>
        <v>1.928430275020343</v>
      </c>
      <c r="I91" s="18">
        <f t="shared" si="213"/>
        <v>3.2722994479821299</v>
      </c>
      <c r="J91" s="18">
        <f t="shared" si="214"/>
        <v>4.5623598011001798</v>
      </c>
      <c r="L91" t="str">
        <f t="shared" si="255"/>
        <v>34 Culture, media and sports occupations</v>
      </c>
      <c r="M91" s="18">
        <f t="shared" si="215"/>
        <v>2.0983435715485665</v>
      </c>
      <c r="N91" s="18">
        <f t="shared" si="215"/>
        <v>18.639214766103862</v>
      </c>
      <c r="O91" s="18">
        <f t="shared" si="215"/>
        <v>0.88531967820244528</v>
      </c>
      <c r="P91" s="18">
        <f t="shared" si="215"/>
        <v>2.5246768795523122</v>
      </c>
      <c r="Q91" s="18">
        <f t="shared" si="216"/>
        <v>2.9445274204514815</v>
      </c>
      <c r="S91" s="18">
        <f t="shared" si="217"/>
        <v>1.9752857575976224</v>
      </c>
      <c r="T91" s="18">
        <f t="shared" si="218"/>
        <v>3.1674023207146629</v>
      </c>
      <c r="U91" s="18">
        <f t="shared" si="219"/>
        <v>4.5075088151883103</v>
      </c>
      <c r="W91" t="str">
        <f t="shared" si="256"/>
        <v>34 Culture, media and sports occupations</v>
      </c>
      <c r="X91" s="18">
        <f t="shared" si="220"/>
        <v>-0.8275963036965428</v>
      </c>
      <c r="Y91" s="18">
        <f t="shared" si="220"/>
        <v>4.3841906868302694E-2</v>
      </c>
      <c r="Z91" s="18">
        <f t="shared" si="220"/>
        <v>-1.5085893792522675</v>
      </c>
      <c r="AA91" s="18">
        <f t="shared" si="220"/>
        <v>0.84020628377066142</v>
      </c>
      <c r="AB91" s="18">
        <f t="shared" si="221"/>
        <v>5.0661113833205818E-2</v>
      </c>
      <c r="AD91" s="18">
        <f t="shared" si="222"/>
        <v>5.1115744157170795E-2</v>
      </c>
      <c r="AE91" s="18">
        <f t="shared" si="223"/>
        <v>2.5904476433045831</v>
      </c>
      <c r="AF91" s="18">
        <f t="shared" si="224"/>
        <v>2.6262203656129968</v>
      </c>
      <c r="AH91" t="str">
        <f t="shared" si="257"/>
        <v>34 Culture, media and sports occupations</v>
      </c>
      <c r="AI91" s="18">
        <f t="shared" si="225"/>
        <v>2.0144568326108114E-3</v>
      </c>
      <c r="AJ91" s="18">
        <f t="shared" si="225"/>
        <v>12.293116334506005</v>
      </c>
      <c r="AK91" s="18">
        <f t="shared" si="225"/>
        <v>-2.5143291126142664</v>
      </c>
      <c r="AL91" s="18">
        <f t="shared" si="225"/>
        <v>2.0112467980927473</v>
      </c>
      <c r="AM91" s="18">
        <f t="shared" si="226"/>
        <v>1.180332187039923</v>
      </c>
      <c r="AO91" s="18">
        <f t="shared" si="227"/>
        <v>0.47984705784940296</v>
      </c>
      <c r="AP91" s="18">
        <f t="shared" si="228"/>
        <v>2.4288561321077928</v>
      </c>
      <c r="AQ91" s="18">
        <f t="shared" si="229"/>
        <v>2.7752157444583592</v>
      </c>
      <c r="AS91" t="str">
        <f t="shared" si="258"/>
        <v>34 Culture, media and sports occupations</v>
      </c>
      <c r="AT91" s="18">
        <f t="shared" si="230"/>
        <v>-1.76925010501362</v>
      </c>
      <c r="AU91" s="18">
        <f t="shared" si="230"/>
        <v>-3.057951582310825</v>
      </c>
      <c r="AV91" s="18">
        <f t="shared" si="230"/>
        <v>-3.0459814132423935</v>
      </c>
      <c r="AW91" s="18">
        <f t="shared" si="230"/>
        <v>-8.2694735012156517E-2</v>
      </c>
      <c r="AX91" s="18">
        <f t="shared" si="231"/>
        <v>-1.2051571956267604</v>
      </c>
      <c r="AZ91" s="18">
        <f t="shared" si="232"/>
        <v>-1.0803859184066678</v>
      </c>
      <c r="BA91" s="18">
        <f t="shared" si="233"/>
        <v>2.2595362479179704</v>
      </c>
      <c r="BB91" s="18">
        <f t="shared" si="234"/>
        <v>1.4868453017692795</v>
      </c>
      <c r="BD91" t="str">
        <f t="shared" si="259"/>
        <v>34 Culture, media and sports occupations</v>
      </c>
      <c r="BE91" s="18">
        <f t="shared" si="235"/>
        <v>-5.732472659874821</v>
      </c>
      <c r="BF91" s="18">
        <f t="shared" si="235"/>
        <v>10.521796793393934</v>
      </c>
      <c r="BG91" s="18">
        <f t="shared" si="235"/>
        <v>-3.2895103326077368</v>
      </c>
      <c r="BH91" s="18">
        <f t="shared" si="235"/>
        <v>-0.1035239732551041</v>
      </c>
      <c r="BI91" s="18">
        <f t="shared" si="236"/>
        <v>-0.48355678868289287</v>
      </c>
      <c r="BK91" s="18">
        <f t="shared" si="237"/>
        <v>-1.1770138527118945</v>
      </c>
      <c r="BL91" s="18">
        <f t="shared" si="238"/>
        <v>1.821000945912532</v>
      </c>
      <c r="BM91" s="18">
        <f t="shared" si="239"/>
        <v>0.92526894117568315</v>
      </c>
      <c r="BO91" t="str">
        <f t="shared" si="260"/>
        <v>34 Culture, media and sports occupations</v>
      </c>
      <c r="BP91" s="18">
        <f t="shared" si="240"/>
        <v>-5.7840744110469906</v>
      </c>
      <c r="BQ91" s="18">
        <f t="shared" si="240"/>
        <v>-10.046564821670534</v>
      </c>
      <c r="BR91" s="18">
        <f t="shared" si="240"/>
        <v>-5.5755165875725261</v>
      </c>
      <c r="BS91" s="18">
        <f t="shared" si="240"/>
        <v>-5.2260958811816476</v>
      </c>
      <c r="BT91" s="18">
        <f t="shared" si="241"/>
        <v>-5.643779932727222</v>
      </c>
      <c r="BV91" s="18">
        <f t="shared" si="242"/>
        <v>-5.3427128855357715</v>
      </c>
      <c r="BW91" s="18">
        <f t="shared" si="243"/>
        <v>1.5063359501620299</v>
      </c>
      <c r="BX91" s="18">
        <f t="shared" si="244"/>
        <v>-2.4410752412602266</v>
      </c>
      <c r="BZ91" t="str">
        <f t="shared" si="261"/>
        <v>34 Culture, media and sports occupations</v>
      </c>
      <c r="CA91" s="18">
        <f t="shared" si="245"/>
        <v>-4.9629595170404102</v>
      </c>
      <c r="CB91" s="18">
        <f t="shared" si="245"/>
        <v>-9.7504801459269874</v>
      </c>
      <c r="CC91" s="18">
        <f t="shared" si="245"/>
        <v>-5.4934878755804935</v>
      </c>
      <c r="CD91" s="18">
        <f t="shared" si="245"/>
        <v>-5.0610534743463109</v>
      </c>
      <c r="CE91" s="18">
        <f t="shared" si="246"/>
        <v>-5.4960733784538141</v>
      </c>
      <c r="CG91" s="18">
        <f t="shared" si="247"/>
        <v>-5.2054176837790012</v>
      </c>
      <c r="CH91" s="18">
        <f t="shared" si="248"/>
        <v>1.4474056781498268</v>
      </c>
      <c r="CI91" s="18">
        <f t="shared" si="249"/>
        <v>-2.4524684188295343</v>
      </c>
      <c r="CK91" t="str">
        <f t="shared" si="262"/>
        <v>34 Culture, media and sports occupations</v>
      </c>
      <c r="CL91" s="18">
        <f t="shared" si="250"/>
        <v>2.0488756044406031</v>
      </c>
      <c r="CM91" s="18">
        <f t="shared" si="250"/>
        <v>-3.727184403438244</v>
      </c>
      <c r="CN91" s="18">
        <f t="shared" si="250"/>
        <v>2.2848012761286673</v>
      </c>
      <c r="CO91" s="18">
        <f t="shared" si="250"/>
        <v>2.6455592395215666</v>
      </c>
      <c r="CP91" s="18">
        <f t="shared" si="251"/>
        <v>2.1227622856524686</v>
      </c>
      <c r="CR91" s="18">
        <f t="shared" si="252"/>
        <v>2.5251654293886316</v>
      </c>
      <c r="CS91" s="18">
        <f t="shared" si="253"/>
        <v>2.0517407114140962</v>
      </c>
      <c r="CT91" s="18">
        <f t="shared" si="254"/>
        <v>4.0339661176402419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4.6062719079546843</v>
      </c>
      <c r="C92" s="18">
        <f t="shared" si="210"/>
        <v>14.707283815426964</v>
      </c>
      <c r="D92" s="18">
        <f t="shared" si="210"/>
        <v>3.1792073594896886</v>
      </c>
      <c r="E92" s="18">
        <f t="shared" si="210"/>
        <v>2.8658256330801768</v>
      </c>
      <c r="F92" s="18">
        <f t="shared" si="211"/>
        <v>3.667217852032234</v>
      </c>
      <c r="H92" s="18">
        <f t="shared" si="212"/>
        <v>2.9701803076781941</v>
      </c>
      <c r="I92" s="18">
        <f t="shared" si="213"/>
        <v>3.2742938402564148</v>
      </c>
      <c r="J92" s="18">
        <f t="shared" si="214"/>
        <v>5.3089280106881409</v>
      </c>
      <c r="L92" t="str">
        <f t="shared" si="255"/>
        <v>35 Business and public service associate professionals</v>
      </c>
      <c r="M92" s="18">
        <f t="shared" si="215"/>
        <v>5.177052646017799</v>
      </c>
      <c r="N92" s="18">
        <f t="shared" si="215"/>
        <v>6.0869798462562574</v>
      </c>
      <c r="O92" s="18">
        <f t="shared" si="215"/>
        <v>2.7864953962855488</v>
      </c>
      <c r="P92" s="18">
        <f t="shared" si="215"/>
        <v>2.2737248062478121</v>
      </c>
      <c r="Q92" s="18">
        <f t="shared" si="216"/>
        <v>2.6683173746580913</v>
      </c>
      <c r="S92" s="18">
        <f t="shared" si="217"/>
        <v>2.4443634757127963</v>
      </c>
      <c r="T92" s="18">
        <f t="shared" si="218"/>
        <v>3.2036054752922372</v>
      </c>
      <c r="U92" s="18">
        <f t="shared" si="219"/>
        <v>4.872419993591226</v>
      </c>
      <c r="W92" t="str">
        <f t="shared" si="256"/>
        <v>35 Business and public service associate professionals</v>
      </c>
      <c r="X92" s="18">
        <f t="shared" si="220"/>
        <v>2.084027914891684</v>
      </c>
      <c r="Y92" s="18">
        <f t="shared" si="220"/>
        <v>-1.3634465221895264</v>
      </c>
      <c r="Z92" s="18">
        <f t="shared" si="220"/>
        <v>0.61758490898924379</v>
      </c>
      <c r="AA92" s="18">
        <f t="shared" si="220"/>
        <v>0.76241144780837544</v>
      </c>
      <c r="AB92" s="18">
        <f t="shared" si="221"/>
        <v>0.58299278486964035</v>
      </c>
      <c r="AD92" s="18">
        <f t="shared" si="222"/>
        <v>0.71411278746840168</v>
      </c>
      <c r="AE92" s="18">
        <f t="shared" si="223"/>
        <v>2.8801788419652752</v>
      </c>
      <c r="AF92" s="18">
        <f t="shared" si="224"/>
        <v>3.3682481431137168</v>
      </c>
      <c r="AH92" t="str">
        <f t="shared" si="257"/>
        <v>35 Business and public service associate professionals</v>
      </c>
      <c r="AI92" s="18">
        <f t="shared" si="225"/>
        <v>2.2149561743112223</v>
      </c>
      <c r="AJ92" s="18">
        <f t="shared" si="225"/>
        <v>3.215026702422108</v>
      </c>
      <c r="AK92" s="18">
        <f t="shared" si="225"/>
        <v>0.67738155999912397</v>
      </c>
      <c r="AL92" s="18">
        <f t="shared" si="225"/>
        <v>1.2673281957373828</v>
      </c>
      <c r="AM92" s="18">
        <f t="shared" si="226"/>
        <v>1.2030265100027693</v>
      </c>
      <c r="AO92" s="18">
        <f t="shared" si="227"/>
        <v>1.070296208144228</v>
      </c>
      <c r="AP92" s="18">
        <f t="shared" si="228"/>
        <v>2.8387627204862209</v>
      </c>
      <c r="AQ92" s="18">
        <f t="shared" si="229"/>
        <v>3.5802152149416511</v>
      </c>
      <c r="AS92" t="str">
        <f t="shared" si="258"/>
        <v>35 Business and public service associate professionals</v>
      </c>
      <c r="AT92" s="18">
        <f t="shared" si="230"/>
        <v>1.9503394470552937</v>
      </c>
      <c r="AU92" s="18">
        <f t="shared" si="230"/>
        <v>1.4013690867780149</v>
      </c>
      <c r="AV92" s="18">
        <f t="shared" si="230"/>
        <v>0.38689581418565044</v>
      </c>
      <c r="AW92" s="18">
        <f t="shared" si="230"/>
        <v>1.0669802065440104</v>
      </c>
      <c r="AX92" s="18">
        <f t="shared" si="231"/>
        <v>0.87478334780985989</v>
      </c>
      <c r="AZ92" s="18">
        <f t="shared" si="232"/>
        <v>0.83977501970926571</v>
      </c>
      <c r="BA92" s="18">
        <f t="shared" si="233"/>
        <v>2.7667030112003443</v>
      </c>
      <c r="BB92" s="18">
        <f t="shared" si="234"/>
        <v>3.3509169472782485</v>
      </c>
      <c r="BD92" t="str">
        <f t="shared" si="259"/>
        <v>35 Business and public service associate professionals</v>
      </c>
      <c r="BE92" s="18">
        <f t="shared" si="235"/>
        <v>-1.4464903809485175</v>
      </c>
      <c r="BF92" s="18">
        <f t="shared" si="235"/>
        <v>9.6767208980621753</v>
      </c>
      <c r="BG92" s="18">
        <f t="shared" si="235"/>
        <v>-1.0899963612146735</v>
      </c>
      <c r="BH92" s="18">
        <f t="shared" si="235"/>
        <v>-0.21856364141907836</v>
      </c>
      <c r="BI92" s="18">
        <f t="shared" si="236"/>
        <v>9.8095898562644557E-2</v>
      </c>
      <c r="BK92" s="18">
        <f t="shared" si="237"/>
        <v>-0.50989096201432549</v>
      </c>
      <c r="BL92" s="18">
        <f t="shared" si="238"/>
        <v>2.3125958300938221</v>
      </c>
      <c r="BM92" s="18">
        <f t="shared" si="239"/>
        <v>1.9462528877056018</v>
      </c>
      <c r="BO92" t="str">
        <f t="shared" si="260"/>
        <v>35 Business and public service associate professionals</v>
      </c>
      <c r="BP92" s="18">
        <f t="shared" si="240"/>
        <v>-0.91707514448793326</v>
      </c>
      <c r="BQ92" s="18">
        <f t="shared" si="240"/>
        <v>-4.5868490415577279</v>
      </c>
      <c r="BR92" s="18">
        <f t="shared" si="240"/>
        <v>-1.0632464019983856</v>
      </c>
      <c r="BS92" s="18">
        <f t="shared" si="240"/>
        <v>-1.7879833625594421</v>
      </c>
      <c r="BT92" s="18">
        <f t="shared" si="241"/>
        <v>-1.7397928682597041</v>
      </c>
      <c r="BV92" s="18">
        <f t="shared" si="242"/>
        <v>-1.5469961802960785</v>
      </c>
      <c r="BW92" s="18">
        <f t="shared" si="243"/>
        <v>2.0113016216224855</v>
      </c>
      <c r="BX92" s="18">
        <f t="shared" si="244"/>
        <v>0.87485290703217533</v>
      </c>
      <c r="BZ92" t="str">
        <f t="shared" si="261"/>
        <v>35 Business and public service associate professionals</v>
      </c>
      <c r="CA92" s="18">
        <f t="shared" si="245"/>
        <v>-2.4109428033868285</v>
      </c>
      <c r="CB92" s="18">
        <f t="shared" si="245"/>
        <v>-8.8865626863809499</v>
      </c>
      <c r="CC92" s="18">
        <f t="shared" si="245"/>
        <v>-1.2999771862278631</v>
      </c>
      <c r="CD92" s="18">
        <f t="shared" si="245"/>
        <v>-4.0496290471058742</v>
      </c>
      <c r="CE92" s="18">
        <f t="shared" si="246"/>
        <v>-3.5111334432499697</v>
      </c>
      <c r="CG92" s="18">
        <f t="shared" si="247"/>
        <v>-3.1416968508840348</v>
      </c>
      <c r="CH92" s="18">
        <f t="shared" si="248"/>
        <v>1.718562817045477</v>
      </c>
      <c r="CI92" s="18">
        <f t="shared" si="249"/>
        <v>-0.62134141140701704</v>
      </c>
      <c r="CK92" t="str">
        <f t="shared" si="262"/>
        <v>35 Business and public service associate professionals</v>
      </c>
      <c r="CL92" s="18">
        <f t="shared" si="250"/>
        <v>2.977348862085849</v>
      </c>
      <c r="CM92" s="18">
        <f t="shared" si="250"/>
        <v>0.28634298849179451</v>
      </c>
      <c r="CN92" s="18">
        <f t="shared" si="250"/>
        <v>2.1156897048373757</v>
      </c>
      <c r="CO92" s="18">
        <f t="shared" si="250"/>
        <v>2.7358538412141087</v>
      </c>
      <c r="CP92" s="18">
        <f t="shared" si="251"/>
        <v>2.387109438413626</v>
      </c>
      <c r="CR92" s="18">
        <f t="shared" si="252"/>
        <v>2.5287151045252809</v>
      </c>
      <c r="CS92" s="18">
        <f t="shared" si="253"/>
        <v>2.001823338686437</v>
      </c>
      <c r="CT92" s="18">
        <f t="shared" si="254"/>
        <v>3.9987753672498183</v>
      </c>
    </row>
    <row r="93" spans="1:98" x14ac:dyDescent="0.2">
      <c r="A93" t="str">
        <f t="shared" si="209"/>
        <v>41 Administrative occupations</v>
      </c>
      <c r="B93" s="18">
        <f t="shared" si="210"/>
        <v>3.516782424339393</v>
      </c>
      <c r="C93" s="18">
        <f t="shared" si="210"/>
        <v>21.368459331687916</v>
      </c>
      <c r="D93" s="18">
        <f t="shared" si="210"/>
        <v>4.2794752568659389</v>
      </c>
      <c r="E93" s="18">
        <f t="shared" si="210"/>
        <v>3.5373733501063986</v>
      </c>
      <c r="F93" s="18">
        <f t="shared" si="211"/>
        <v>4.8043879289831004</v>
      </c>
      <c r="H93" s="18">
        <f t="shared" si="212"/>
        <v>3.7841519945477797</v>
      </c>
      <c r="I93" s="18">
        <f t="shared" si="213"/>
        <v>3.7835679412734358</v>
      </c>
      <c r="J93" s="18">
        <f t="shared" si="214"/>
        <v>6.2741104004110593</v>
      </c>
      <c r="L93" t="str">
        <f t="shared" si="255"/>
        <v>41 Administrative occupations</v>
      </c>
      <c r="M93" s="18">
        <f t="shared" si="215"/>
        <v>4.5651914970145979</v>
      </c>
      <c r="N93" s="18">
        <f t="shared" si="215"/>
        <v>7.0059119538745884</v>
      </c>
      <c r="O93" s="18">
        <f t="shared" si="215"/>
        <v>4.6014152117914708</v>
      </c>
      <c r="P93" s="18">
        <f t="shared" si="215"/>
        <v>2.9431628062390081</v>
      </c>
      <c r="Q93" s="18">
        <f t="shared" si="216"/>
        <v>3.7091119527709937</v>
      </c>
      <c r="S93" s="18">
        <f t="shared" si="217"/>
        <v>3.4929719050778019</v>
      </c>
      <c r="T93" s="18">
        <f t="shared" si="218"/>
        <v>3.7567521100178025</v>
      </c>
      <c r="U93" s="18">
        <f t="shared" si="219"/>
        <v>6.046647262303928</v>
      </c>
      <c r="W93" t="str">
        <f t="shared" si="256"/>
        <v>41 Administrative occupations</v>
      </c>
      <c r="X93" s="18">
        <f t="shared" si="220"/>
        <v>1.6136394992745107</v>
      </c>
      <c r="Y93" s="18">
        <f t="shared" si="220"/>
        <v>2.4416578350840545</v>
      </c>
      <c r="Z93" s="18">
        <f t="shared" si="220"/>
        <v>3.0192881166689611</v>
      </c>
      <c r="AA93" s="18">
        <f t="shared" si="220"/>
        <v>1.8149096480931215</v>
      </c>
      <c r="AB93" s="18">
        <f t="shared" si="221"/>
        <v>2.2289605951809177</v>
      </c>
      <c r="AD93" s="18">
        <f t="shared" si="222"/>
        <v>2.2147964913260765</v>
      </c>
      <c r="AE93" s="18">
        <f t="shared" si="223"/>
        <v>3.5108966860526225</v>
      </c>
      <c r="AF93" s="18">
        <f t="shared" si="224"/>
        <v>4.9597630731090359</v>
      </c>
      <c r="AH93" t="str">
        <f t="shared" si="257"/>
        <v>41 Administrative occupations</v>
      </c>
      <c r="AI93" s="18">
        <f t="shared" si="225"/>
        <v>2.1412886191215286</v>
      </c>
      <c r="AJ93" s="18">
        <f t="shared" si="225"/>
        <v>4.9955768828447766</v>
      </c>
      <c r="AK93" s="18">
        <f t="shared" si="225"/>
        <v>2.3991588474382208</v>
      </c>
      <c r="AL93" s="18">
        <f t="shared" si="225"/>
        <v>1.6400337589098868</v>
      </c>
      <c r="AM93" s="18">
        <f t="shared" si="226"/>
        <v>2.0836781853656561</v>
      </c>
      <c r="AO93" s="18">
        <f t="shared" si="227"/>
        <v>1.8924480867894333</v>
      </c>
      <c r="AP93" s="18">
        <f t="shared" si="228"/>
        <v>3.5523179134841598</v>
      </c>
      <c r="AQ93" s="18">
        <f t="shared" si="229"/>
        <v>4.7740845372447049</v>
      </c>
      <c r="AS93" t="str">
        <f t="shared" si="258"/>
        <v>41 Administrative occupations</v>
      </c>
      <c r="AT93" s="18">
        <f t="shared" si="230"/>
        <v>1.4436167005751788</v>
      </c>
      <c r="AU93" s="18">
        <f t="shared" si="230"/>
        <v>4.1913027077314702</v>
      </c>
      <c r="AV93" s="18">
        <f t="shared" si="230"/>
        <v>1.2370171031069743</v>
      </c>
      <c r="AW93" s="18">
        <f t="shared" si="230"/>
        <v>1.560982976875902</v>
      </c>
      <c r="AX93" s="18">
        <f t="shared" si="231"/>
        <v>1.6219023041826874</v>
      </c>
      <c r="AZ93" s="18">
        <f t="shared" si="232"/>
        <v>1.452879325307177</v>
      </c>
      <c r="BA93" s="18">
        <f t="shared" si="233"/>
        <v>3.2544082693906962</v>
      </c>
      <c r="BB93" s="18">
        <f t="shared" si="234"/>
        <v>4.2174198309061328</v>
      </c>
      <c r="BD93" t="str">
        <f t="shared" si="259"/>
        <v>41 Administrative occupations</v>
      </c>
      <c r="BE93" s="18">
        <f t="shared" si="235"/>
        <v>-2.8038932544067863</v>
      </c>
      <c r="BF93" s="18">
        <f t="shared" si="235"/>
        <v>7.449495007859519</v>
      </c>
      <c r="BG93" s="18">
        <f t="shared" si="235"/>
        <v>-1.1239598029780029</v>
      </c>
      <c r="BH93" s="18">
        <f t="shared" si="235"/>
        <v>-2.7042859718012346</v>
      </c>
      <c r="BI93" s="18">
        <f t="shared" si="236"/>
        <v>-1.6045989736128141</v>
      </c>
      <c r="BK93" s="18">
        <f t="shared" si="237"/>
        <v>-2.1803371725046983</v>
      </c>
      <c r="BL93" s="18">
        <f t="shared" si="238"/>
        <v>2.4418036306818491</v>
      </c>
      <c r="BM93" s="18">
        <f t="shared" si="239"/>
        <v>0.96212576178742459</v>
      </c>
      <c r="BO93" t="str">
        <f t="shared" si="260"/>
        <v>41 Administrative occupations</v>
      </c>
      <c r="BP93" s="18">
        <f t="shared" si="240"/>
        <v>-3.7763457149610158</v>
      </c>
      <c r="BQ93" s="18">
        <f t="shared" si="240"/>
        <v>-1.5016229776695367</v>
      </c>
      <c r="BR93" s="18">
        <f t="shared" si="240"/>
        <v>-1.2434031163040316</v>
      </c>
      <c r="BS93" s="18">
        <f t="shared" si="240"/>
        <v>-4.1944895213851368</v>
      </c>
      <c r="BT93" s="18">
        <f t="shared" si="241"/>
        <v>-3.1141655282631575</v>
      </c>
      <c r="BV93" s="18">
        <f t="shared" si="242"/>
        <v>-3.2207249023157747</v>
      </c>
      <c r="BW93" s="18">
        <f t="shared" si="243"/>
        <v>2.0281185795504975</v>
      </c>
      <c r="BX93" s="18">
        <f t="shared" si="244"/>
        <v>-0.24811740268477767</v>
      </c>
      <c r="BZ93" t="str">
        <f t="shared" si="261"/>
        <v>41 Administrative occupations</v>
      </c>
      <c r="CA93" s="18">
        <f t="shared" si="245"/>
        <v>-3.2348054282077099</v>
      </c>
      <c r="CB93" s="18">
        <f t="shared" si="245"/>
        <v>-14.930880695433679</v>
      </c>
      <c r="CC93" s="18">
        <f t="shared" si="245"/>
        <v>-4.86889142216822</v>
      </c>
      <c r="CD93" s="18">
        <f t="shared" si="245"/>
        <v>-10.305092377480163</v>
      </c>
      <c r="CE93" s="18">
        <f t="shared" si="246"/>
        <v>-8.942355404383683</v>
      </c>
      <c r="CG93" s="18">
        <f t="shared" si="247"/>
        <v>-8.5284488408121639</v>
      </c>
      <c r="CH93" s="18">
        <f t="shared" si="248"/>
        <v>1.3947172818824072</v>
      </c>
      <c r="CI93" s="18">
        <f t="shared" si="249"/>
        <v>-4.598869058001287</v>
      </c>
      <c r="CK93" t="str">
        <f t="shared" si="262"/>
        <v>41 Administrative occupations</v>
      </c>
      <c r="CL93" s="18">
        <f t="shared" si="250"/>
        <v>2.0325693159922942</v>
      </c>
      <c r="CM93" s="18">
        <f t="shared" si="250"/>
        <v>-7.3354278528929617</v>
      </c>
      <c r="CN93" s="18">
        <f t="shared" si="250"/>
        <v>-4.8366171601573971</v>
      </c>
      <c r="CO93" s="18">
        <f t="shared" si="250"/>
        <v>-2.5308035801870687</v>
      </c>
      <c r="CP93" s="18">
        <f t="shared" si="251"/>
        <v>-3.562474394488635</v>
      </c>
      <c r="CR93" s="18">
        <f t="shared" si="252"/>
        <v>-3.3055499612636097</v>
      </c>
      <c r="CS93" s="18">
        <f t="shared" si="253"/>
        <v>1.2289837268280479</v>
      </c>
      <c r="CT93" s="18">
        <f t="shared" si="254"/>
        <v>-1.4351563853820637</v>
      </c>
    </row>
    <row r="94" spans="1:98" x14ac:dyDescent="0.2">
      <c r="A94" t="str">
        <f t="shared" si="209"/>
        <v>42 Secretarial and related occupations</v>
      </c>
      <c r="B94" s="18">
        <f t="shared" si="210"/>
        <v>6.3012978556606702</v>
      </c>
      <c r="C94" s="18">
        <f t="shared" si="210"/>
        <v>2.1415212739630984</v>
      </c>
      <c r="D94" s="18">
        <f t="shared" si="210"/>
        <v>9.578143614731438</v>
      </c>
      <c r="E94" s="18">
        <f t="shared" si="210"/>
        <v>6.55035858776154</v>
      </c>
      <c r="F94" s="18">
        <f t="shared" si="211"/>
        <v>7.2039279603536066</v>
      </c>
      <c r="H94" s="18">
        <f t="shared" si="212"/>
        <v>7.5502084992387752</v>
      </c>
      <c r="I94" s="18">
        <f t="shared" si="213"/>
        <v>5.5683711512167555</v>
      </c>
      <c r="J94" s="18">
        <f t="shared" si="214"/>
        <v>10.0989205196101</v>
      </c>
      <c r="L94" t="str">
        <f t="shared" si="255"/>
        <v>42 Secretarial and related occupations</v>
      </c>
      <c r="M94" s="18">
        <f t="shared" si="215"/>
        <v>3.9005119017090806</v>
      </c>
      <c r="N94" s="18">
        <f t="shared" si="215"/>
        <v>4.6070241635737474</v>
      </c>
      <c r="O94" s="18">
        <f t="shared" si="215"/>
        <v>6.3989157980198996</v>
      </c>
      <c r="P94" s="18">
        <f t="shared" si="215"/>
        <v>1.7312053832917451</v>
      </c>
      <c r="Q94" s="18">
        <f t="shared" si="216"/>
        <v>3.3473387376409924</v>
      </c>
      <c r="S94" s="18">
        <f t="shared" si="217"/>
        <v>3.2639010919073064</v>
      </c>
      <c r="T94" s="18">
        <f t="shared" si="218"/>
        <v>4.1098901551907208</v>
      </c>
      <c r="U94" s="18">
        <f t="shared" si="219"/>
        <v>6.1520048817867989</v>
      </c>
      <c r="W94" t="str">
        <f t="shared" si="256"/>
        <v>42 Secretarial and related occupations</v>
      </c>
      <c r="X94" s="18">
        <f t="shared" si="220"/>
        <v>0.46235882515393012</v>
      </c>
      <c r="Y94" s="18">
        <f t="shared" si="220"/>
        <v>0.49539813405736766</v>
      </c>
      <c r="Z94" s="18">
        <f t="shared" si="220"/>
        <v>4.7358404490556838</v>
      </c>
      <c r="AA94" s="18">
        <f t="shared" si="220"/>
        <v>3.9988110034684832</v>
      </c>
      <c r="AB94" s="18">
        <f t="shared" si="221"/>
        <v>4.0055842311571777</v>
      </c>
      <c r="AD94" s="18">
        <f t="shared" si="222"/>
        <v>4.2439093978057008</v>
      </c>
      <c r="AE94" s="18">
        <f t="shared" si="223"/>
        <v>4.2201548997844895</v>
      </c>
      <c r="AF94" s="18">
        <f t="shared" si="224"/>
        <v>6.9097614429744603</v>
      </c>
      <c r="AH94" t="str">
        <f t="shared" si="257"/>
        <v>42 Secretarial and related occupations</v>
      </c>
      <c r="AI94" s="18">
        <f t="shared" si="225"/>
        <v>0.71155524220587463</v>
      </c>
      <c r="AJ94" s="18">
        <f t="shared" si="225"/>
        <v>2.2067043163269906</v>
      </c>
      <c r="AK94" s="18">
        <f t="shared" si="225"/>
        <v>2.9493046074093643</v>
      </c>
      <c r="AL94" s="18">
        <f t="shared" si="225"/>
        <v>1.5456023049876144</v>
      </c>
      <c r="AM94" s="18">
        <f t="shared" si="226"/>
        <v>2.0235613468263747</v>
      </c>
      <c r="AO94" s="18">
        <f t="shared" si="227"/>
        <v>2.0113634903636823</v>
      </c>
      <c r="AP94" s="18">
        <f t="shared" si="228"/>
        <v>3.6399160750917758</v>
      </c>
      <c r="AQ94" s="18">
        <f t="shared" si="229"/>
        <v>4.9283954594000701</v>
      </c>
      <c r="AS94" t="str">
        <f t="shared" si="258"/>
        <v>42 Secretarial and related occupations</v>
      </c>
      <c r="AT94" s="18">
        <f t="shared" si="230"/>
        <v>0.15347238503622407</v>
      </c>
      <c r="AU94" s="18">
        <f t="shared" si="230"/>
        <v>2.1830100441830647</v>
      </c>
      <c r="AV94" s="18">
        <f t="shared" si="230"/>
        <v>2.6374222453570795</v>
      </c>
      <c r="AW94" s="18">
        <f t="shared" si="230"/>
        <v>0.23967187926325906</v>
      </c>
      <c r="AX94" s="18">
        <f t="shared" si="231"/>
        <v>1.1041502714882911</v>
      </c>
      <c r="AZ94" s="18">
        <f t="shared" si="232"/>
        <v>1.0326326273074615</v>
      </c>
      <c r="BA94" s="18">
        <f t="shared" si="233"/>
        <v>3.3554104496544834</v>
      </c>
      <c r="BB94" s="18">
        <f t="shared" si="234"/>
        <v>4.024014417562416</v>
      </c>
      <c r="BD94" t="str">
        <f t="shared" si="259"/>
        <v>42 Secretarial and related occupations</v>
      </c>
      <c r="BE94" s="18">
        <f t="shared" si="235"/>
        <v>-3.1539957859726186</v>
      </c>
      <c r="BF94" s="18">
        <f t="shared" si="235"/>
        <v>3.838174227411506</v>
      </c>
      <c r="BG94" s="18">
        <f t="shared" si="235"/>
        <v>-2.0181161651931068</v>
      </c>
      <c r="BH94" s="18">
        <f t="shared" si="235"/>
        <v>-16.117870755974927</v>
      </c>
      <c r="BI94" s="18">
        <f t="shared" si="236"/>
        <v>-10.762216068481834</v>
      </c>
      <c r="BK94" s="18">
        <f t="shared" si="237"/>
        <v>-11.659152977746556</v>
      </c>
      <c r="BL94" s="18">
        <f t="shared" si="238"/>
        <v>1.8779275099331638</v>
      </c>
      <c r="BM94" s="18">
        <f t="shared" si="239"/>
        <v>-4.8063988819681764</v>
      </c>
      <c r="BO94" t="str">
        <f t="shared" si="260"/>
        <v>42 Secretarial and related occupations</v>
      </c>
      <c r="BP94" s="18">
        <f t="shared" si="240"/>
        <v>-7.0335408102882191</v>
      </c>
      <c r="BQ94" s="18">
        <f t="shared" si="240"/>
        <v>-3.8491661169064884</v>
      </c>
      <c r="BR94" s="18">
        <f t="shared" si="240"/>
        <v>-6.3179789597247353</v>
      </c>
      <c r="BS94" s="18">
        <f t="shared" si="240"/>
        <v>-15.814639213080216</v>
      </c>
      <c r="BT94" s="18">
        <f t="shared" si="241"/>
        <v>-12.229210389287648</v>
      </c>
      <c r="BV94" s="18">
        <f t="shared" si="242"/>
        <v>-12.761176091478655</v>
      </c>
      <c r="BW94" s="18">
        <f t="shared" si="243"/>
        <v>1.4322354149704619</v>
      </c>
      <c r="BX94" s="18">
        <f t="shared" si="244"/>
        <v>-6.4678470840483726</v>
      </c>
      <c r="BZ94" t="str">
        <f t="shared" si="261"/>
        <v>42 Secretarial and related occupations</v>
      </c>
      <c r="CA94" s="18">
        <f t="shared" si="245"/>
        <v>-2.8284488673240626</v>
      </c>
      <c r="CB94" s="18">
        <f t="shared" si="245"/>
        <v>-19.457883286278911</v>
      </c>
      <c r="CC94" s="18">
        <f t="shared" si="245"/>
        <v>-16.519807530176244</v>
      </c>
      <c r="CD94" s="18">
        <f t="shared" si="245"/>
        <v>-18.143797862155221</v>
      </c>
      <c r="CE94" s="18">
        <f t="shared" si="246"/>
        <v>-17.722988289351484</v>
      </c>
      <c r="CG94" s="18">
        <f t="shared" si="247"/>
        <v>-17.606008723691424</v>
      </c>
      <c r="CH94" s="18">
        <f t="shared" si="248"/>
        <v>0.96736846885716599</v>
      </c>
      <c r="CI94" s="18">
        <f t="shared" si="249"/>
        <v>-9.8781735903569867</v>
      </c>
      <c r="CK94" t="str">
        <f t="shared" si="262"/>
        <v>42 Secretarial and related occupations</v>
      </c>
      <c r="CL94" s="18">
        <f t="shared" si="250"/>
        <v>1.7861865010908584</v>
      </c>
      <c r="CM94" s="18">
        <f t="shared" si="250"/>
        <v>-7.0824238716115424</v>
      </c>
      <c r="CN94" s="18">
        <f t="shared" si="250"/>
        <v>-3.1476885777284802</v>
      </c>
      <c r="CO94" s="18">
        <f t="shared" si="250"/>
        <v>-5.0331247036711435</v>
      </c>
      <c r="CP94" s="18">
        <f t="shared" si="251"/>
        <v>-4.5780951861432602</v>
      </c>
      <c r="CR94" s="18">
        <f t="shared" si="252"/>
        <v>-4.4087599107012654</v>
      </c>
      <c r="CS94" s="18">
        <f t="shared" si="253"/>
        <v>1.5456327439065998</v>
      </c>
      <c r="CT94" s="18">
        <f t="shared" si="254"/>
        <v>-1.7514846824625119</v>
      </c>
    </row>
    <row r="95" spans="1:98" x14ac:dyDescent="0.2">
      <c r="A95" t="str">
        <f t="shared" si="209"/>
        <v>51 Skilled agricultural and related trades</v>
      </c>
      <c r="B95" s="18">
        <f t="shared" si="210"/>
        <v>7.710129406747912</v>
      </c>
      <c r="C95" s="18">
        <f t="shared" si="210"/>
        <v>-6.5768931817267839</v>
      </c>
      <c r="D95" s="18">
        <f t="shared" si="210"/>
        <v>3.3020407095393667</v>
      </c>
      <c r="E95" s="18">
        <f t="shared" si="210"/>
        <v>2.7360628838976497</v>
      </c>
      <c r="F95" s="18">
        <f t="shared" si="211"/>
        <v>2.3032073510495632</v>
      </c>
      <c r="H95" s="18">
        <f t="shared" si="212"/>
        <v>2.9243767712664015</v>
      </c>
      <c r="I95" s="18">
        <f t="shared" si="213"/>
        <v>4.3686458377543369</v>
      </c>
      <c r="J95" s="18">
        <f t="shared" si="214"/>
        <v>6.1270534308682123</v>
      </c>
      <c r="L95" t="str">
        <f t="shared" si="255"/>
        <v>51 Skilled agricultural and related trades</v>
      </c>
      <c r="M95" s="18">
        <f t="shared" si="215"/>
        <v>6.5189261695234091</v>
      </c>
      <c r="N95" s="18">
        <f t="shared" si="215"/>
        <v>-15.252603499354677</v>
      </c>
      <c r="O95" s="18">
        <f t="shared" si="215"/>
        <v>1.8564794630195225</v>
      </c>
      <c r="P95" s="18">
        <f t="shared" si="215"/>
        <v>2.6395680521747789</v>
      </c>
      <c r="Q95" s="18">
        <f t="shared" si="216"/>
        <v>1.1756758817091484</v>
      </c>
      <c r="S95" s="18">
        <f t="shared" si="217"/>
        <v>2.3778718526946685</v>
      </c>
      <c r="T95" s="18">
        <f t="shared" si="218"/>
        <v>3.6055060238163517</v>
      </c>
      <c r="U95" s="18">
        <f t="shared" si="219"/>
        <v>5.1495155051151764</v>
      </c>
      <c r="W95" t="str">
        <f t="shared" si="256"/>
        <v>51 Skilled agricultural and related trades</v>
      </c>
      <c r="X95" s="18">
        <f t="shared" si="220"/>
        <v>3.0485306470019236</v>
      </c>
      <c r="Y95" s="18">
        <f t="shared" si="220"/>
        <v>1.6099035965633224</v>
      </c>
      <c r="Z95" s="18">
        <f t="shared" si="220"/>
        <v>2.5432260234873993</v>
      </c>
      <c r="AA95" s="18">
        <f t="shared" si="220"/>
        <v>3.7815568195382676</v>
      </c>
      <c r="AB95" s="18">
        <f t="shared" si="221"/>
        <v>3.2564157799405802</v>
      </c>
      <c r="AD95" s="18">
        <f t="shared" si="222"/>
        <v>3.367127153305649</v>
      </c>
      <c r="AE95" s="18">
        <f t="shared" si="223"/>
        <v>4.2903228236328195</v>
      </c>
      <c r="AF95" s="18">
        <f t="shared" si="224"/>
        <v>6.358957519085795</v>
      </c>
      <c r="AH95" t="str">
        <f t="shared" si="257"/>
        <v>51 Skilled agricultural and related trades</v>
      </c>
      <c r="AI95" s="18">
        <f t="shared" si="225"/>
        <v>4.5422781505984888</v>
      </c>
      <c r="AJ95" s="18">
        <f t="shared" si="225"/>
        <v>-18.004344007793005</v>
      </c>
      <c r="AK95" s="18">
        <f t="shared" si="225"/>
        <v>1.6084072934116955</v>
      </c>
      <c r="AL95" s="18">
        <f t="shared" si="225"/>
        <v>2.8870824725037103</v>
      </c>
      <c r="AM95" s="18">
        <f t="shared" si="226"/>
        <v>1.0422420189305059</v>
      </c>
      <c r="AO95" s="18">
        <f t="shared" si="227"/>
        <v>2.4590794189615295</v>
      </c>
      <c r="AP95" s="18">
        <f t="shared" si="228"/>
        <v>4.2079344356760195</v>
      </c>
      <c r="AQ95" s="18">
        <f t="shared" si="229"/>
        <v>5.6955748343966439</v>
      </c>
      <c r="AS95" t="str">
        <f t="shared" si="258"/>
        <v>51 Skilled agricultural and related trades</v>
      </c>
      <c r="AT95" s="18">
        <f t="shared" si="230"/>
        <v>8.1913861839781674</v>
      </c>
      <c r="AU95" s="18">
        <f t="shared" si="230"/>
        <v>-17.846578156644121</v>
      </c>
      <c r="AV95" s="18">
        <f t="shared" si="230"/>
        <v>0.49182452515375008</v>
      </c>
      <c r="AW95" s="18">
        <f t="shared" si="230"/>
        <v>3.2055081253289819</v>
      </c>
      <c r="AX95" s="18">
        <f t="shared" si="231"/>
        <v>0.90071758871608232</v>
      </c>
      <c r="AZ95" s="18">
        <f t="shared" si="232"/>
        <v>2.2929008708399534</v>
      </c>
      <c r="BA95" s="18">
        <f t="shared" si="233"/>
        <v>3.7691891750861961</v>
      </c>
      <c r="BB95" s="18">
        <f t="shared" si="234"/>
        <v>5.2255545059351594</v>
      </c>
      <c r="BD95" t="str">
        <f t="shared" si="259"/>
        <v>51 Skilled agricultural and related trades</v>
      </c>
      <c r="BE95" s="18">
        <f t="shared" si="235"/>
        <v>0.52163235536686337</v>
      </c>
      <c r="BF95" s="18">
        <f t="shared" si="235"/>
        <v>-16.60472872925105</v>
      </c>
      <c r="BG95" s="18">
        <f t="shared" si="235"/>
        <v>-1.35087809510962</v>
      </c>
      <c r="BH95" s="18">
        <f t="shared" si="235"/>
        <v>0.11854840647536058</v>
      </c>
      <c r="BI95" s="18">
        <f t="shared" si="236"/>
        <v>-1.474859756659308</v>
      </c>
      <c r="BK95" s="18">
        <f t="shared" si="237"/>
        <v>-0.37367644569819003</v>
      </c>
      <c r="BL95" s="18">
        <f t="shared" si="238"/>
        <v>2.7270325852079447</v>
      </c>
      <c r="BM95" s="18">
        <f t="shared" si="239"/>
        <v>2.4728823451874327</v>
      </c>
      <c r="BO95" t="str">
        <f t="shared" si="260"/>
        <v>51 Skilled agricultural and related trades</v>
      </c>
      <c r="BP95" s="18">
        <f t="shared" si="240"/>
        <v>2.8187946546309073</v>
      </c>
      <c r="BQ95" s="18">
        <f t="shared" si="240"/>
        <v>-26.691991767213342</v>
      </c>
      <c r="BR95" s="18">
        <f t="shared" si="240"/>
        <v>0.48833312361002967</v>
      </c>
      <c r="BS95" s="18">
        <f t="shared" si="240"/>
        <v>0.27454368907602333</v>
      </c>
      <c r="BT95" s="18">
        <f t="shared" si="241"/>
        <v>-1.6040357715555897</v>
      </c>
      <c r="BV95" s="18">
        <f t="shared" si="242"/>
        <v>0.34575624850865516</v>
      </c>
      <c r="BW95" s="18">
        <f t="shared" si="243"/>
        <v>2.9244401179441937</v>
      </c>
      <c r="BX95" s="18">
        <f t="shared" si="244"/>
        <v>3.1573351886396983</v>
      </c>
      <c r="BZ95" t="str">
        <f t="shared" si="261"/>
        <v>51 Skilled agricultural and related trades</v>
      </c>
      <c r="CA95" s="18">
        <f t="shared" si="245"/>
        <v>-1.0615204530675215</v>
      </c>
      <c r="CB95" s="18">
        <f t="shared" si="245"/>
        <v>-13.46607463975873</v>
      </c>
      <c r="CC95" s="18">
        <f t="shared" si="245"/>
        <v>6.9793275110807684E-3</v>
      </c>
      <c r="CD95" s="18">
        <f t="shared" si="245"/>
        <v>2.141290763968895</v>
      </c>
      <c r="CE95" s="18">
        <f t="shared" si="246"/>
        <v>0.42329355140269254</v>
      </c>
      <c r="CG95" s="18">
        <f t="shared" si="247"/>
        <v>1.4248399594751993</v>
      </c>
      <c r="CH95" s="18">
        <f t="shared" si="248"/>
        <v>2.6661136754870585</v>
      </c>
      <c r="CI95" s="18">
        <f t="shared" si="249"/>
        <v>3.6829532002244925</v>
      </c>
      <c r="CK95" t="str">
        <f t="shared" si="262"/>
        <v>51 Skilled agricultural and related trades</v>
      </c>
      <c r="CL95" s="18">
        <f t="shared" si="250"/>
        <v>4.9246524584396045</v>
      </c>
      <c r="CM95" s="18">
        <f t="shared" si="250"/>
        <v>-31.809661538874646</v>
      </c>
      <c r="CN95" s="18">
        <f t="shared" si="250"/>
        <v>1.6410649254650966</v>
      </c>
      <c r="CO95" s="18">
        <f t="shared" si="250"/>
        <v>-3.5853420569194161</v>
      </c>
      <c r="CP95" s="18">
        <f t="shared" si="251"/>
        <v>-4.0806514641684499</v>
      </c>
      <c r="CR95" s="18">
        <f t="shared" si="252"/>
        <v>-1.8737703443437059</v>
      </c>
      <c r="CS95" s="18">
        <f t="shared" si="253"/>
        <v>1.7767484261355992</v>
      </c>
      <c r="CT95" s="18">
        <f t="shared" si="254"/>
        <v>0.35961080868123219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-0.41380841842247884</v>
      </c>
      <c r="C96" s="18">
        <f t="shared" si="210"/>
        <v>11.346871874892116</v>
      </c>
      <c r="D96" s="18">
        <f t="shared" si="210"/>
        <v>0.80898231841781687</v>
      </c>
      <c r="E96" s="18">
        <f t="shared" si="210"/>
        <v>2.8745038196041461</v>
      </c>
      <c r="F96" s="18">
        <f t="shared" si="211"/>
        <v>2.7314059547116631</v>
      </c>
      <c r="H96" s="18">
        <f t="shared" si="212"/>
        <v>2.1813365897206172</v>
      </c>
      <c r="I96" s="18">
        <f t="shared" si="213"/>
        <v>2.8206670854562965</v>
      </c>
      <c r="J96" s="18">
        <f t="shared" si="214"/>
        <v>4.3718226477700739</v>
      </c>
      <c r="L96" t="str">
        <f t="shared" si="255"/>
        <v>52 Skilled metal, electrical and electronic trades</v>
      </c>
      <c r="M96" s="18">
        <f t="shared" si="215"/>
        <v>4.3071167313030179</v>
      </c>
      <c r="N96" s="18">
        <f t="shared" si="215"/>
        <v>-9.0227405075736229</v>
      </c>
      <c r="O96" s="18">
        <f t="shared" si="215"/>
        <v>6.2366973232171441</v>
      </c>
      <c r="P96" s="18">
        <f t="shared" si="215"/>
        <v>4.3836217307458236</v>
      </c>
      <c r="Q96" s="18">
        <f t="shared" si="216"/>
        <v>4.06131967775063</v>
      </c>
      <c r="S96" s="18">
        <f t="shared" si="217"/>
        <v>4.9976940211149401</v>
      </c>
      <c r="T96" s="18">
        <f t="shared" si="218"/>
        <v>3.8842150165832923</v>
      </c>
      <c r="U96" s="18">
        <f t="shared" si="219"/>
        <v>7.2300070479939471</v>
      </c>
      <c r="W96" t="str">
        <f t="shared" si="256"/>
        <v>52 Skilled metal, electrical and electronic trades</v>
      </c>
      <c r="X96" s="18">
        <f t="shared" si="220"/>
        <v>2.4046564806046389</v>
      </c>
      <c r="Y96" s="18">
        <f t="shared" si="220"/>
        <v>-17.943350733409137</v>
      </c>
      <c r="Z96" s="18">
        <f t="shared" si="220"/>
        <v>2.7554365627030286</v>
      </c>
      <c r="AA96" s="18">
        <f t="shared" si="220"/>
        <v>2.1202298550583754</v>
      </c>
      <c r="AB96" s="18">
        <f t="shared" si="221"/>
        <v>0.92900194785925372</v>
      </c>
      <c r="AD96" s="18">
        <f t="shared" si="222"/>
        <v>2.3315279236237441</v>
      </c>
      <c r="AE96" s="18">
        <f t="shared" si="223"/>
        <v>3.2323401702700982</v>
      </c>
      <c r="AF96" s="18">
        <f t="shared" si="224"/>
        <v>4.8145334152436048</v>
      </c>
      <c r="AH96" t="str">
        <f t="shared" si="257"/>
        <v>52 Skilled metal, electrical and electronic trades</v>
      </c>
      <c r="AI96" s="18">
        <f t="shared" si="225"/>
        <v>3.864717565883713</v>
      </c>
      <c r="AJ96" s="18">
        <f t="shared" si="225"/>
        <v>-15.096643576548352</v>
      </c>
      <c r="AK96" s="18">
        <f t="shared" si="225"/>
        <v>2.2032563470155475</v>
      </c>
      <c r="AL96" s="18">
        <f t="shared" si="225"/>
        <v>2.7089091660289943</v>
      </c>
      <c r="AM96" s="18">
        <f t="shared" si="226"/>
        <v>1.3375979561938367</v>
      </c>
      <c r="AO96" s="18">
        <f t="shared" si="227"/>
        <v>2.5400808660217322</v>
      </c>
      <c r="AP96" s="18">
        <f t="shared" si="228"/>
        <v>3.0138165067397527</v>
      </c>
      <c r="AQ96" s="18">
        <f t="shared" si="229"/>
        <v>4.7917161431749955</v>
      </c>
      <c r="AS96" t="str">
        <f t="shared" si="258"/>
        <v>52 Skilled metal, electrical and electronic trades</v>
      </c>
      <c r="AT96" s="18">
        <f t="shared" si="230"/>
        <v>2.9543080466851945</v>
      </c>
      <c r="AU96" s="18">
        <f t="shared" si="230"/>
        <v>-11.738909504866335</v>
      </c>
      <c r="AV96" s="18">
        <f t="shared" si="230"/>
        <v>0.74652021137651126</v>
      </c>
      <c r="AW96" s="18">
        <f t="shared" si="230"/>
        <v>1.952970010608146</v>
      </c>
      <c r="AX96" s="18">
        <f t="shared" si="231"/>
        <v>0.66300682756952334</v>
      </c>
      <c r="AZ96" s="18">
        <f t="shared" si="232"/>
        <v>1.5492232998749911</v>
      </c>
      <c r="BA96" s="18">
        <f t="shared" si="233"/>
        <v>2.8050152300638009</v>
      </c>
      <c r="BB96" s="18">
        <f t="shared" si="234"/>
        <v>3.894239463337823</v>
      </c>
      <c r="BD96" t="str">
        <f t="shared" si="259"/>
        <v>52 Skilled metal, electrical and electronic trades</v>
      </c>
      <c r="BE96" s="18">
        <f t="shared" si="235"/>
        <v>-0.48392096861453737</v>
      </c>
      <c r="BF96" s="18">
        <f t="shared" si="235"/>
        <v>-5.9813321518501272</v>
      </c>
      <c r="BG96" s="18">
        <f t="shared" si="235"/>
        <v>-0.12181513069187133</v>
      </c>
      <c r="BH96" s="18">
        <f t="shared" si="235"/>
        <v>-0.19324885271150283</v>
      </c>
      <c r="BI96" s="18">
        <f t="shared" si="236"/>
        <v>-0.54298846257836431</v>
      </c>
      <c r="BK96" s="18">
        <f t="shared" si="237"/>
        <v>-0.16944329051035156</v>
      </c>
      <c r="BL96" s="18">
        <f t="shared" si="238"/>
        <v>1.9772186422424509</v>
      </c>
      <c r="BM96" s="18">
        <f t="shared" si="239"/>
        <v>1.8487903278073814</v>
      </c>
      <c r="BO96" t="str">
        <f t="shared" si="260"/>
        <v>52 Skilled metal, electrical and electronic trades</v>
      </c>
      <c r="BP96" s="18">
        <f t="shared" si="240"/>
        <v>2.3922100164700311</v>
      </c>
      <c r="BQ96" s="18">
        <f t="shared" si="240"/>
        <v>-19.58136212917897</v>
      </c>
      <c r="BR96" s="18">
        <f t="shared" si="240"/>
        <v>4.9072446502207434E-2</v>
      </c>
      <c r="BS96" s="18">
        <f t="shared" si="240"/>
        <v>-1.1363989780422079</v>
      </c>
      <c r="BT96" s="18">
        <f t="shared" si="241"/>
        <v>-2.0399171773556768</v>
      </c>
      <c r="BV96" s="18">
        <f t="shared" si="242"/>
        <v>-0.74281083862677288</v>
      </c>
      <c r="BW96" s="18">
        <f t="shared" si="243"/>
        <v>2.0132247548740212</v>
      </c>
      <c r="BX96" s="18">
        <f t="shared" si="244"/>
        <v>1.4589976688892392</v>
      </c>
      <c r="BZ96" t="str">
        <f t="shared" si="261"/>
        <v>52 Skilled metal, electrical and electronic trades</v>
      </c>
      <c r="CA96" s="18">
        <f t="shared" si="245"/>
        <v>-3.7618096760832831</v>
      </c>
      <c r="CB96" s="18">
        <f t="shared" si="245"/>
        <v>-17.424558375678433</v>
      </c>
      <c r="CC96" s="18">
        <f t="shared" si="245"/>
        <v>0.50514039782965092</v>
      </c>
      <c r="CD96" s="18">
        <f t="shared" si="245"/>
        <v>-4.8530934410394018</v>
      </c>
      <c r="CE96" s="18">
        <f t="shared" si="246"/>
        <v>-4.0635402737038469</v>
      </c>
      <c r="CG96" s="18">
        <f t="shared" si="247"/>
        <v>-3.099532238093583</v>
      </c>
      <c r="CH96" s="18">
        <f t="shared" si="248"/>
        <v>1.8550037511120276</v>
      </c>
      <c r="CI96" s="18">
        <f t="shared" si="249"/>
        <v>-0.40439332328813249</v>
      </c>
      <c r="CK96" t="str">
        <f t="shared" si="262"/>
        <v>52 Skilled metal, electrical and electronic trades</v>
      </c>
      <c r="CL96" s="18">
        <f t="shared" si="250"/>
        <v>3.8615341810546155</v>
      </c>
      <c r="CM96" s="18">
        <f t="shared" si="250"/>
        <v>-22.362703882728674</v>
      </c>
      <c r="CN96" s="18">
        <f t="shared" si="250"/>
        <v>3.0444473638715275</v>
      </c>
      <c r="CO96" s="18">
        <f t="shared" si="250"/>
        <v>-2.9446242724000871</v>
      </c>
      <c r="CP96" s="18">
        <f t="shared" si="251"/>
        <v>-2.4815403296350014</v>
      </c>
      <c r="CR96" s="18">
        <f t="shared" si="252"/>
        <v>-0.98797831557499993</v>
      </c>
      <c r="CS96" s="18">
        <f t="shared" si="253"/>
        <v>1.8173309441430918</v>
      </c>
      <c r="CT96" s="18">
        <f t="shared" si="254"/>
        <v>1.0624888217681594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-9.6735546783252584</v>
      </c>
      <c r="C97" s="18">
        <f t="shared" si="210"/>
        <v>-9.7539697194265038</v>
      </c>
      <c r="D97" s="18">
        <f t="shared" si="210"/>
        <v>8.9928733214275081</v>
      </c>
      <c r="E97" s="18">
        <f t="shared" si="210"/>
        <v>0.80802791392229345</v>
      </c>
      <c r="F97" s="18">
        <f t="shared" si="211"/>
        <v>2.5854133685851988</v>
      </c>
      <c r="H97" s="18">
        <f t="shared" si="212"/>
        <v>3.4656315821698147</v>
      </c>
      <c r="I97" s="18">
        <f t="shared" si="213"/>
        <v>3.6468326203293433</v>
      </c>
      <c r="J97" s="18">
        <f t="shared" si="214"/>
        <v>5.9462079025867531</v>
      </c>
      <c r="L97" t="str">
        <f t="shared" si="255"/>
        <v>53 Skilled construction and building trades</v>
      </c>
      <c r="M97" s="18">
        <f t="shared" si="215"/>
        <v>3.010703072410803</v>
      </c>
      <c r="N97" s="18">
        <f t="shared" si="215"/>
        <v>0.6228282425315923</v>
      </c>
      <c r="O97" s="18">
        <f t="shared" si="215"/>
        <v>2.5861807431499573</v>
      </c>
      <c r="P97" s="18">
        <f t="shared" si="215"/>
        <v>2.0226669343158754</v>
      </c>
      <c r="Q97" s="18">
        <f t="shared" si="216"/>
        <v>2.1102223155921029</v>
      </c>
      <c r="S97" s="18">
        <f t="shared" si="217"/>
        <v>2.2101600921249798</v>
      </c>
      <c r="T97" s="18">
        <f t="shared" si="218"/>
        <v>3.2131641015876289</v>
      </c>
      <c r="U97" s="18">
        <f t="shared" si="219"/>
        <v>4.7123141007961999</v>
      </c>
      <c r="W97" t="str">
        <f t="shared" si="256"/>
        <v>53 Skilled construction and building trades</v>
      </c>
      <c r="X97" s="18">
        <f t="shared" si="220"/>
        <v>0.60100496135411241</v>
      </c>
      <c r="Y97" s="18">
        <f t="shared" si="220"/>
        <v>-9.3808318197523004</v>
      </c>
      <c r="Z97" s="18">
        <f t="shared" si="220"/>
        <v>2.1350836032211218</v>
      </c>
      <c r="AA97" s="18">
        <f t="shared" si="220"/>
        <v>1.0816176726404114</v>
      </c>
      <c r="AB97" s="18">
        <f t="shared" si="221"/>
        <v>0.71949525412571269</v>
      </c>
      <c r="AD97" s="18">
        <f t="shared" si="222"/>
        <v>1.431560091538886</v>
      </c>
      <c r="AE97" s="18">
        <f t="shared" si="223"/>
        <v>3.2038675799673788</v>
      </c>
      <c r="AF97" s="18">
        <f t="shared" si="224"/>
        <v>4.1583460907190783</v>
      </c>
      <c r="AH97" t="str">
        <f t="shared" si="257"/>
        <v>53 Skilled construction and building trades</v>
      </c>
      <c r="AI97" s="18">
        <f t="shared" si="225"/>
        <v>4.6278191051901674</v>
      </c>
      <c r="AJ97" s="18">
        <f t="shared" si="225"/>
        <v>-10.122818574809145</v>
      </c>
      <c r="AK97" s="18">
        <f t="shared" si="225"/>
        <v>2.3938526811305261</v>
      </c>
      <c r="AL97" s="18">
        <f t="shared" si="225"/>
        <v>1.4660745734351943</v>
      </c>
      <c r="AM97" s="18">
        <f t="shared" si="226"/>
        <v>0.9867081988478299</v>
      </c>
      <c r="AO97" s="18">
        <f t="shared" si="227"/>
        <v>1.7743961074727643</v>
      </c>
      <c r="AP97" s="18">
        <f t="shared" si="228"/>
        <v>3.5008994547261585</v>
      </c>
      <c r="AQ97" s="18">
        <f t="shared" si="229"/>
        <v>4.6503383090982675</v>
      </c>
      <c r="AS97" t="str">
        <f t="shared" si="258"/>
        <v>53 Skilled construction and building trades</v>
      </c>
      <c r="AT97" s="18">
        <f t="shared" si="230"/>
        <v>1.5280941213361876</v>
      </c>
      <c r="AU97" s="18">
        <f t="shared" si="230"/>
        <v>-3.8605588181221728</v>
      </c>
      <c r="AV97" s="18">
        <f t="shared" si="230"/>
        <v>2.4598299442423865</v>
      </c>
      <c r="AW97" s="18">
        <f t="shared" si="230"/>
        <v>0.41861645881471343</v>
      </c>
      <c r="AX97" s="18">
        <f t="shared" si="231"/>
        <v>0.77742448301854061</v>
      </c>
      <c r="AZ97" s="18">
        <f t="shared" si="232"/>
        <v>1.094462117213979</v>
      </c>
      <c r="BA97" s="18">
        <f t="shared" si="233"/>
        <v>3.3001201545105996</v>
      </c>
      <c r="BB97" s="18">
        <f t="shared" si="234"/>
        <v>4.0149514126321062</v>
      </c>
      <c r="BD97" t="str">
        <f t="shared" si="259"/>
        <v>53 Skilled construction and building trades</v>
      </c>
      <c r="BE97" s="18">
        <f t="shared" si="235"/>
        <v>-2.153263564646013</v>
      </c>
      <c r="BF97" s="18">
        <f t="shared" si="235"/>
        <v>-2.0896925984657644</v>
      </c>
      <c r="BG97" s="18">
        <f t="shared" si="235"/>
        <v>-0.79423449070624708</v>
      </c>
      <c r="BH97" s="18">
        <f t="shared" si="235"/>
        <v>-1.4803152930329633</v>
      </c>
      <c r="BI97" s="18">
        <f t="shared" si="236"/>
        <v>-1.3047061581638708</v>
      </c>
      <c r="BK97" s="18">
        <f t="shared" si="237"/>
        <v>-1.252150514035566</v>
      </c>
      <c r="BL97" s="18">
        <f t="shared" si="238"/>
        <v>1.9915575864153601</v>
      </c>
      <c r="BM97" s="18">
        <f t="shared" si="239"/>
        <v>1.0635684694548786</v>
      </c>
      <c r="BO97" t="str">
        <f t="shared" si="260"/>
        <v>53 Skilled construction and building trades</v>
      </c>
      <c r="BP97" s="18">
        <f t="shared" si="240"/>
        <v>3.7447312000925326</v>
      </c>
      <c r="BQ97" s="18">
        <f t="shared" si="240"/>
        <v>-15.425104163950376</v>
      </c>
      <c r="BR97" s="18">
        <f t="shared" si="240"/>
        <v>1.525285760380668</v>
      </c>
      <c r="BS97" s="18">
        <f t="shared" si="240"/>
        <v>-0.23000522901193143</v>
      </c>
      <c r="BT97" s="18">
        <f t="shared" si="241"/>
        <v>-0.71537397104813882</v>
      </c>
      <c r="BV97" s="18">
        <f t="shared" si="242"/>
        <v>0.35169363966607303</v>
      </c>
      <c r="BW97" s="18">
        <f t="shared" si="243"/>
        <v>2.5772422766004777</v>
      </c>
      <c r="BX97" s="18">
        <f t="shared" si="244"/>
        <v>2.8254426870487404</v>
      </c>
      <c r="BZ97" t="str">
        <f t="shared" si="261"/>
        <v>53 Skilled construction and building trades</v>
      </c>
      <c r="CA97" s="18">
        <f t="shared" si="245"/>
        <v>-3.103967674760244</v>
      </c>
      <c r="CB97" s="18">
        <f t="shared" si="245"/>
        <v>-9.1424964336009111</v>
      </c>
      <c r="CC97" s="18">
        <f t="shared" si="245"/>
        <v>1.8811895409537982</v>
      </c>
      <c r="CD97" s="18">
        <f t="shared" si="245"/>
        <v>-0.3604039824178451</v>
      </c>
      <c r="CE97" s="18">
        <f t="shared" si="246"/>
        <v>-0.24219125556143029</v>
      </c>
      <c r="CG97" s="18">
        <f t="shared" si="247"/>
        <v>0.3812596161826276</v>
      </c>
      <c r="CH97" s="18">
        <f t="shared" si="248"/>
        <v>2.3751375612203862</v>
      </c>
      <c r="CI97" s="18">
        <f t="shared" si="249"/>
        <v>2.6517629882775395</v>
      </c>
      <c r="CK97" t="str">
        <f t="shared" si="262"/>
        <v>53 Skilled construction and building trades</v>
      </c>
      <c r="CL97" s="18">
        <f t="shared" si="250"/>
        <v>-0.34940378797649885</v>
      </c>
      <c r="CM97" s="18">
        <f t="shared" si="250"/>
        <v>-18.763595255176526</v>
      </c>
      <c r="CN97" s="18">
        <f t="shared" si="250"/>
        <v>-2.8659193489568469</v>
      </c>
      <c r="CO97" s="18">
        <f t="shared" si="250"/>
        <v>-11.568237818713046</v>
      </c>
      <c r="CP97" s="18">
        <f t="shared" si="251"/>
        <v>-9.4177240189712403</v>
      </c>
      <c r="CR97" s="18">
        <f t="shared" si="252"/>
        <v>-8.7577336264181849</v>
      </c>
      <c r="CS97" s="18">
        <f t="shared" si="253"/>
        <v>1.0543368840387091</v>
      </c>
      <c r="CT97" s="18">
        <f t="shared" si="254"/>
        <v>-5.5704903534387391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2.7690689547191338</v>
      </c>
      <c r="C98" s="18">
        <f t="shared" si="210"/>
        <v>8.881602385658427</v>
      </c>
      <c r="D98" s="18">
        <f t="shared" si="210"/>
        <v>6.5853129076254513</v>
      </c>
      <c r="E98" s="18">
        <f t="shared" si="210"/>
        <v>3.3814363715561901</v>
      </c>
      <c r="F98" s="18">
        <f t="shared" si="211"/>
        <v>4.7108497727793575</v>
      </c>
      <c r="H98" s="18">
        <f t="shared" si="212"/>
        <v>4.438549013941695</v>
      </c>
      <c r="I98" s="18">
        <f t="shared" si="213"/>
        <v>3.9717843774855321</v>
      </c>
      <c r="J98" s="18">
        <f t="shared" si="214"/>
        <v>6.8771886854781972</v>
      </c>
      <c r="L98" t="str">
        <f t="shared" si="255"/>
        <v>54 Textiles, printing and other skilled trades</v>
      </c>
      <c r="M98" s="18">
        <f t="shared" si="215"/>
        <v>3.3469121530054213</v>
      </c>
      <c r="N98" s="18">
        <f t="shared" si="215"/>
        <v>8.4294415856471794</v>
      </c>
      <c r="O98" s="18">
        <f t="shared" si="215"/>
        <v>5.9655495531229619</v>
      </c>
      <c r="P98" s="18">
        <f t="shared" si="215"/>
        <v>4.4360974957533106</v>
      </c>
      <c r="Q98" s="18">
        <f t="shared" si="216"/>
        <v>5.1579994318173839</v>
      </c>
      <c r="S98" s="18">
        <f t="shared" si="217"/>
        <v>4.9434461664132456</v>
      </c>
      <c r="T98" s="18">
        <f t="shared" si="218"/>
        <v>4.2512407992459034</v>
      </c>
      <c r="U98" s="18">
        <f t="shared" si="219"/>
        <v>7.4285486516198818</v>
      </c>
      <c r="W98" t="str">
        <f t="shared" si="256"/>
        <v>54 Textiles, printing and other skilled trades</v>
      </c>
      <c r="X98" s="18">
        <f t="shared" si="220"/>
        <v>0.59386362062634479</v>
      </c>
      <c r="Y98" s="18">
        <f t="shared" si="220"/>
        <v>-6.7996166796322033</v>
      </c>
      <c r="Z98" s="18">
        <f t="shared" si="220"/>
        <v>5.1897661848564036</v>
      </c>
      <c r="AA98" s="18">
        <f t="shared" si="220"/>
        <v>3.0220555078934952</v>
      </c>
      <c r="AB98" s="18">
        <f t="shared" si="221"/>
        <v>3.0473204868307846</v>
      </c>
      <c r="AD98" s="18">
        <f t="shared" si="222"/>
        <v>3.7396162350896045</v>
      </c>
      <c r="AE98" s="18">
        <f t="shared" si="223"/>
        <v>3.9293184248567092</v>
      </c>
      <c r="AF98" s="18">
        <f t="shared" si="224"/>
        <v>6.3475026744047147</v>
      </c>
      <c r="AH98" t="str">
        <f t="shared" si="257"/>
        <v>54 Textiles, printing and other skilled trades</v>
      </c>
      <c r="AI98" s="18">
        <f t="shared" si="225"/>
        <v>-0.31958581919527829</v>
      </c>
      <c r="AJ98" s="18">
        <f t="shared" si="225"/>
        <v>-4.2410056109588146</v>
      </c>
      <c r="AK98" s="18">
        <f t="shared" si="225"/>
        <v>2.5620003597209617</v>
      </c>
      <c r="AL98" s="18">
        <f t="shared" si="225"/>
        <v>2.8297084570884312</v>
      </c>
      <c r="AM98" s="18">
        <f t="shared" si="226"/>
        <v>2.2895168286469758</v>
      </c>
      <c r="AO98" s="18">
        <f t="shared" si="227"/>
        <v>2.7403948730481131</v>
      </c>
      <c r="AP98" s="18">
        <f t="shared" si="228"/>
        <v>3.5226181399881984</v>
      </c>
      <c r="AQ98" s="18">
        <f t="shared" si="229"/>
        <v>5.3358701554525156</v>
      </c>
      <c r="AS98" t="str">
        <f t="shared" si="258"/>
        <v>54 Textiles, printing and other skilled trades</v>
      </c>
      <c r="AT98" s="18">
        <f t="shared" si="230"/>
        <v>-0.17768625606477961</v>
      </c>
      <c r="AU98" s="18">
        <f t="shared" si="230"/>
        <v>-4.532795272906287</v>
      </c>
      <c r="AV98" s="18">
        <f t="shared" si="230"/>
        <v>3.4756123648320925</v>
      </c>
      <c r="AW98" s="18">
        <f t="shared" si="230"/>
        <v>2.4391429451301239</v>
      </c>
      <c r="AX98" s="18">
        <f t="shared" si="231"/>
        <v>2.3102096795245775</v>
      </c>
      <c r="AZ98" s="18">
        <f t="shared" si="232"/>
        <v>2.783474046656087</v>
      </c>
      <c r="BA98" s="18">
        <f t="shared" si="233"/>
        <v>3.5475319984037856</v>
      </c>
      <c r="BB98" s="18">
        <f t="shared" si="234"/>
        <v>5.3857433992965165</v>
      </c>
      <c r="BD98" t="str">
        <f t="shared" si="259"/>
        <v>54 Textiles, printing and other skilled trades</v>
      </c>
      <c r="BE98" s="18">
        <f t="shared" si="235"/>
        <v>-2.6530132294142916</v>
      </c>
      <c r="BF98" s="18">
        <f t="shared" si="235"/>
        <v>-3.7458325599123765</v>
      </c>
      <c r="BG98" s="18">
        <f t="shared" si="235"/>
        <v>2.764208527260581</v>
      </c>
      <c r="BH98" s="18">
        <f t="shared" si="235"/>
        <v>1.229274664385005</v>
      </c>
      <c r="BI98" s="18">
        <f t="shared" si="236"/>
        <v>1.3866182822230844</v>
      </c>
      <c r="BK98" s="18">
        <f t="shared" si="237"/>
        <v>1.7383548387820635</v>
      </c>
      <c r="BL98" s="18">
        <f t="shared" si="238"/>
        <v>2.6885421954712996</v>
      </c>
      <c r="BM98" s="18">
        <f t="shared" si="239"/>
        <v>3.9336286760004446</v>
      </c>
      <c r="BO98" t="str">
        <f t="shared" si="260"/>
        <v>54 Textiles, printing and other skilled trades</v>
      </c>
      <c r="BP98" s="18">
        <f t="shared" si="240"/>
        <v>-4.1207300536113545</v>
      </c>
      <c r="BQ98" s="18">
        <f t="shared" si="240"/>
        <v>-8.7223979899288544</v>
      </c>
      <c r="BR98" s="18">
        <f t="shared" si="240"/>
        <v>-0.58629648116105271</v>
      </c>
      <c r="BS98" s="18">
        <f t="shared" si="240"/>
        <v>-1.028855180906707</v>
      </c>
      <c r="BT98" s="18">
        <f t="shared" si="241"/>
        <v>-1.3907651035615975</v>
      </c>
      <c r="BV98" s="18">
        <f t="shared" si="242"/>
        <v>-0.88155495220942903</v>
      </c>
      <c r="BW98" s="18">
        <f t="shared" si="243"/>
        <v>2.1197471906092558</v>
      </c>
      <c r="BX98" s="18">
        <f t="shared" si="244"/>
        <v>1.4737335581466837</v>
      </c>
      <c r="BZ98" t="str">
        <f t="shared" si="261"/>
        <v>54 Textiles, printing and other skilled trades</v>
      </c>
      <c r="CA98" s="18">
        <f t="shared" si="245"/>
        <v>-4.5355863794274036</v>
      </c>
      <c r="CB98" s="18">
        <f t="shared" si="245"/>
        <v>-13.929185940175316</v>
      </c>
      <c r="CC98" s="18">
        <f t="shared" si="245"/>
        <v>2.6603502034787008</v>
      </c>
      <c r="CD98" s="18">
        <f t="shared" si="245"/>
        <v>-1.7228595941213176</v>
      </c>
      <c r="CE98" s="18">
        <f t="shared" si="246"/>
        <v>-1.1959673273061133</v>
      </c>
      <c r="CG98" s="18">
        <f t="shared" si="247"/>
        <v>-0.28298842682427106</v>
      </c>
      <c r="CH98" s="18">
        <f t="shared" si="248"/>
        <v>2.2594726031193613</v>
      </c>
      <c r="CI98" s="18">
        <f t="shared" si="249"/>
        <v>2.0536731409588338</v>
      </c>
      <c r="CK98" t="str">
        <f t="shared" si="262"/>
        <v>54 Textiles, printing and other skilled trades</v>
      </c>
      <c r="CL98" s="18">
        <f t="shared" si="250"/>
        <v>-1.7056182912154827</v>
      </c>
      <c r="CM98" s="18">
        <f t="shared" si="250"/>
        <v>-13.318636567523058</v>
      </c>
      <c r="CN98" s="18">
        <f t="shared" si="250"/>
        <v>-4.0125552489121308</v>
      </c>
      <c r="CO98" s="18">
        <f t="shared" si="250"/>
        <v>-3.3874175822765751</v>
      </c>
      <c r="CP98" s="18">
        <f t="shared" si="251"/>
        <v>-4.234644613020766</v>
      </c>
      <c r="CR98" s="18">
        <f t="shared" si="252"/>
        <v>-3.5962478706628054</v>
      </c>
      <c r="CS98" s="18">
        <f t="shared" si="253"/>
        <v>1.2512241594595741</v>
      </c>
      <c r="CT98" s="18">
        <f t="shared" si="254"/>
        <v>-1.6229738672101868</v>
      </c>
    </row>
    <row r="99" spans="1:98" x14ac:dyDescent="0.2">
      <c r="A99" t="str">
        <f t="shared" si="209"/>
        <v>61 Caring personal service occupations</v>
      </c>
      <c r="B99" s="18">
        <f t="shared" si="210"/>
        <v>6.5971467628321623</v>
      </c>
      <c r="C99" s="18">
        <f t="shared" si="210"/>
        <v>-0.43255958879572232</v>
      </c>
      <c r="D99" s="18">
        <f t="shared" si="210"/>
        <v>5.9823463255969322</v>
      </c>
      <c r="E99" s="18">
        <f t="shared" si="210"/>
        <v>3.2798820968889864</v>
      </c>
      <c r="F99" s="18">
        <f t="shared" si="211"/>
        <v>3.8789725614868598</v>
      </c>
      <c r="H99" s="18">
        <f t="shared" si="212"/>
        <v>4.1729586803076923</v>
      </c>
      <c r="I99" s="18">
        <f t="shared" si="213"/>
        <v>4.0370949749977569</v>
      </c>
      <c r="J99" s="18">
        <f t="shared" si="214"/>
        <v>6.73153770182362</v>
      </c>
      <c r="L99" t="str">
        <f t="shared" si="255"/>
        <v>61 Caring personal service occupations</v>
      </c>
      <c r="M99" s="18">
        <f t="shared" si="215"/>
        <v>9.4518878127154871</v>
      </c>
      <c r="N99" s="18">
        <f t="shared" si="215"/>
        <v>0.60324397452693468</v>
      </c>
      <c r="O99" s="18">
        <f t="shared" si="215"/>
        <v>5.7128858612277567</v>
      </c>
      <c r="P99" s="18">
        <f t="shared" si="215"/>
        <v>2.9390453354749768</v>
      </c>
      <c r="Q99" s="18">
        <f t="shared" si="216"/>
        <v>3.6491660045627983</v>
      </c>
      <c r="S99" s="18">
        <f t="shared" si="217"/>
        <v>3.8554759685930584</v>
      </c>
      <c r="T99" s="18">
        <f t="shared" si="218"/>
        <v>4.1834671586871375</v>
      </c>
      <c r="U99" s="18">
        <f t="shared" si="219"/>
        <v>6.6126736127655183</v>
      </c>
      <c r="W99" t="str">
        <f t="shared" si="256"/>
        <v>61 Caring personal service occupations</v>
      </c>
      <c r="X99" s="18">
        <f t="shared" si="220"/>
        <v>6.2263172505464981</v>
      </c>
      <c r="Y99" s="18">
        <f t="shared" si="220"/>
        <v>-6.6783400742709498</v>
      </c>
      <c r="Z99" s="18">
        <f t="shared" si="220"/>
        <v>3.0783936789800181</v>
      </c>
      <c r="AA99" s="18">
        <f t="shared" si="220"/>
        <v>1.6604661515528418</v>
      </c>
      <c r="AB99" s="18">
        <f t="shared" si="221"/>
        <v>1.5567635325092644</v>
      </c>
      <c r="AD99" s="18">
        <f t="shared" si="222"/>
        <v>2.1309281091907994</v>
      </c>
      <c r="AE99" s="18">
        <f t="shared" si="223"/>
        <v>3.8965650793542084</v>
      </c>
      <c r="AF99" s="18">
        <f t="shared" si="224"/>
        <v>5.2234176322637715</v>
      </c>
      <c r="AH99" t="str">
        <f t="shared" si="257"/>
        <v>61 Caring personal service occupations</v>
      </c>
      <c r="AI99" s="18">
        <f t="shared" si="225"/>
        <v>2.8225712141775938</v>
      </c>
      <c r="AJ99" s="18">
        <f t="shared" si="225"/>
        <v>-4.9972834853519661</v>
      </c>
      <c r="AK99" s="18">
        <f t="shared" si="225"/>
        <v>0.10373415775413175</v>
      </c>
      <c r="AL99" s="18">
        <f t="shared" si="225"/>
        <v>0.41213867871296994</v>
      </c>
      <c r="AM99" s="18">
        <f t="shared" si="226"/>
        <v>-3.0942143148837697E-2</v>
      </c>
      <c r="AO99" s="18">
        <f t="shared" si="227"/>
        <v>0.30923174403942877</v>
      </c>
      <c r="AP99" s="18">
        <f t="shared" si="228"/>
        <v>3.1196481156693379</v>
      </c>
      <c r="AQ99" s="18">
        <f t="shared" si="229"/>
        <v>3.3223894761863271</v>
      </c>
      <c r="AS99" t="str">
        <f t="shared" si="258"/>
        <v>61 Caring personal service occupations</v>
      </c>
      <c r="AT99" s="18">
        <f t="shared" si="230"/>
        <v>4.9457688361930208</v>
      </c>
      <c r="AU99" s="18">
        <f t="shared" si="230"/>
        <v>-4.1579877707496049</v>
      </c>
      <c r="AV99" s="18">
        <f t="shared" si="230"/>
        <v>0.54070185068808563</v>
      </c>
      <c r="AW99" s="18">
        <f t="shared" si="230"/>
        <v>0.60761038359804509</v>
      </c>
      <c r="AX99" s="18">
        <f t="shared" si="231"/>
        <v>0.28208709846162527</v>
      </c>
      <c r="AZ99" s="18">
        <f t="shared" si="232"/>
        <v>0.58530259333959833</v>
      </c>
      <c r="BA99" s="18">
        <f t="shared" si="233"/>
        <v>3.2356427422749912</v>
      </c>
      <c r="BB99" s="18">
        <f t="shared" si="234"/>
        <v>3.6161863385845594</v>
      </c>
      <c r="BD99" t="str">
        <f t="shared" si="259"/>
        <v>61 Caring personal service occupations</v>
      </c>
      <c r="BE99" s="18">
        <f t="shared" si="235"/>
        <v>3.1579953553502405</v>
      </c>
      <c r="BF99" s="18">
        <f t="shared" si="235"/>
        <v>-0.48078271101396064</v>
      </c>
      <c r="BG99" s="18">
        <f t="shared" si="235"/>
        <v>0.60369439841434502</v>
      </c>
      <c r="BH99" s="18">
        <f t="shared" si="235"/>
        <v>1.1659694240520713</v>
      </c>
      <c r="BI99" s="18">
        <f t="shared" si="236"/>
        <v>0.88638652810402174</v>
      </c>
      <c r="BK99" s="18">
        <f t="shared" si="237"/>
        <v>0.97819610663905099</v>
      </c>
      <c r="BL99" s="18">
        <f t="shared" si="238"/>
        <v>3.202848223980248</v>
      </c>
      <c r="BM99" s="18">
        <f t="shared" si="239"/>
        <v>3.8479362290473551</v>
      </c>
      <c r="BO99" t="str">
        <f t="shared" si="260"/>
        <v>61 Caring personal service occupations</v>
      </c>
      <c r="BP99" s="18">
        <f t="shared" si="240"/>
        <v>0.17234903165836979</v>
      </c>
      <c r="BQ99" s="18">
        <f t="shared" si="240"/>
        <v>-9.0706818202335171</v>
      </c>
      <c r="BR99" s="18">
        <f t="shared" si="240"/>
        <v>-0.55506062062710138</v>
      </c>
      <c r="BS99" s="18">
        <f t="shared" si="240"/>
        <v>-1.933025496748042</v>
      </c>
      <c r="BT99" s="18">
        <f t="shared" si="241"/>
        <v>-1.9685737257486791</v>
      </c>
      <c r="BV99" s="18">
        <f t="shared" si="242"/>
        <v>-1.4758385827927656</v>
      </c>
      <c r="BW99" s="18">
        <f t="shared" si="243"/>
        <v>2.400366090799233</v>
      </c>
      <c r="BX99" s="18">
        <f t="shared" si="244"/>
        <v>1.3754619889576825</v>
      </c>
      <c r="BZ99" t="str">
        <f t="shared" si="261"/>
        <v>61 Caring personal service occupations</v>
      </c>
      <c r="CA99" s="18">
        <f t="shared" si="245"/>
        <v>-11.316517023723483</v>
      </c>
      <c r="CB99" s="18">
        <f t="shared" si="245"/>
        <v>-18.093992366574618</v>
      </c>
      <c r="CC99" s="18">
        <f t="shared" si="245"/>
        <v>-3.6685977468496556</v>
      </c>
      <c r="CD99" s="18">
        <f t="shared" si="245"/>
        <v>-2.0047645895417743</v>
      </c>
      <c r="CE99" s="18">
        <f t="shared" si="246"/>
        <v>-3.614257258692477</v>
      </c>
      <c r="CG99" s="18">
        <f t="shared" si="247"/>
        <v>-2.5625444499887129</v>
      </c>
      <c r="CH99" s="18">
        <f t="shared" si="248"/>
        <v>1.5504502139601195</v>
      </c>
      <c r="CI99" s="18">
        <f t="shared" si="249"/>
        <v>-0.43248919791274432</v>
      </c>
      <c r="CK99" t="str">
        <f t="shared" si="262"/>
        <v>61 Caring personal service occupations</v>
      </c>
      <c r="CL99" s="18">
        <f t="shared" si="250"/>
        <v>-3.9475788265522893</v>
      </c>
      <c r="CM99" s="18">
        <f t="shared" si="250"/>
        <v>-1.8893489269336761</v>
      </c>
      <c r="CN99" s="18">
        <f t="shared" si="250"/>
        <v>3.9402405895828885</v>
      </c>
      <c r="CO99" s="18">
        <f t="shared" si="250"/>
        <v>2.0659730646414243</v>
      </c>
      <c r="CP99" s="18">
        <f t="shared" si="251"/>
        <v>2.3947722520631931</v>
      </c>
      <c r="CR99" s="18">
        <f t="shared" si="252"/>
        <v>2.6869432569286422</v>
      </c>
      <c r="CS99" s="18">
        <f t="shared" si="253"/>
        <v>1.9345973733543076</v>
      </c>
      <c r="CT99" s="18">
        <f t="shared" si="254"/>
        <v>4.078383846424094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8.339029352118299</v>
      </c>
      <c r="C100" s="18">
        <f t="shared" si="210"/>
        <v>11.779731374065205</v>
      </c>
      <c r="D100" s="18">
        <f t="shared" si="210"/>
        <v>2.6850480625560058</v>
      </c>
      <c r="E100" s="18">
        <f t="shared" si="210"/>
        <v>3.0901023450984999</v>
      </c>
      <c r="F100" s="18">
        <f t="shared" si="211"/>
        <v>3.4854521275007322</v>
      </c>
      <c r="H100" s="18">
        <f t="shared" si="212"/>
        <v>2.9549070294097923</v>
      </c>
      <c r="I100" s="18">
        <f t="shared" si="213"/>
        <v>3.5838804214242348</v>
      </c>
      <c r="J100" s="18">
        <f t="shared" si="214"/>
        <v>5.5349596183278171</v>
      </c>
      <c r="L100" t="str">
        <f t="shared" si="255"/>
        <v>62 Leisure, travel and related personal service occupations</v>
      </c>
      <c r="M100" s="18">
        <f t="shared" si="215"/>
        <v>6.6544647035918558</v>
      </c>
      <c r="N100" s="18">
        <f t="shared" si="215"/>
        <v>-4.3226698019555592</v>
      </c>
      <c r="O100" s="18">
        <f t="shared" si="215"/>
        <v>2.0651270702372049</v>
      </c>
      <c r="P100" s="18">
        <f t="shared" si="215"/>
        <v>2.4650637181679924</v>
      </c>
      <c r="Q100" s="18">
        <f t="shared" si="216"/>
        <v>1.9024512393517767</v>
      </c>
      <c r="S100" s="18">
        <f t="shared" si="217"/>
        <v>2.3315776791895448</v>
      </c>
      <c r="T100" s="18">
        <f t="shared" si="218"/>
        <v>3.4745492775594133</v>
      </c>
      <c r="U100" s="18">
        <f t="shared" si="219"/>
        <v>5.0109725647389913</v>
      </c>
      <c r="W100" t="str">
        <f t="shared" si="256"/>
        <v>62 Leisure, travel and related personal service occupations</v>
      </c>
      <c r="X100" s="18">
        <f t="shared" si="220"/>
        <v>5.9233766089986206</v>
      </c>
      <c r="Y100" s="18">
        <f t="shared" si="220"/>
        <v>-9.3018679488989342</v>
      </c>
      <c r="Z100" s="18">
        <f t="shared" si="220"/>
        <v>2.9183327962174266</v>
      </c>
      <c r="AA100" s="18">
        <f t="shared" si="220"/>
        <v>2.8956957013749562</v>
      </c>
      <c r="AB100" s="18">
        <f t="shared" si="221"/>
        <v>2.0944498743696638</v>
      </c>
      <c r="AD100" s="18">
        <f t="shared" si="222"/>
        <v>2.903240846371169</v>
      </c>
      <c r="AE100" s="18">
        <f t="shared" si="223"/>
        <v>3.8643168335462219</v>
      </c>
      <c r="AF100" s="18">
        <f t="shared" si="224"/>
        <v>5.7164533508320847</v>
      </c>
      <c r="AH100" t="str">
        <f t="shared" si="257"/>
        <v>62 Leisure, travel and related personal service occupations</v>
      </c>
      <c r="AI100" s="18">
        <f t="shared" si="225"/>
        <v>5.7100659302290246</v>
      </c>
      <c r="AJ100" s="18">
        <f t="shared" si="225"/>
        <v>-7.6920282126332173</v>
      </c>
      <c r="AK100" s="18">
        <f t="shared" si="225"/>
        <v>0.78529543721499451</v>
      </c>
      <c r="AL100" s="18">
        <f t="shared" si="225"/>
        <v>2.6300761944835882</v>
      </c>
      <c r="AM100" s="18">
        <f t="shared" si="226"/>
        <v>1.3761337576481347</v>
      </c>
      <c r="AO100" s="18">
        <f t="shared" si="227"/>
        <v>2.0114275878027499</v>
      </c>
      <c r="AP100" s="18">
        <f t="shared" si="228"/>
        <v>3.5657040633683357</v>
      </c>
      <c r="AQ100" s="18">
        <f t="shared" si="229"/>
        <v>4.8660682452569048</v>
      </c>
      <c r="AS100" t="str">
        <f t="shared" si="258"/>
        <v>62 Leisure, travel and related personal service occupations</v>
      </c>
      <c r="AT100" s="18">
        <f t="shared" si="230"/>
        <v>6.4850992461254142</v>
      </c>
      <c r="AU100" s="18">
        <f t="shared" si="230"/>
        <v>-0.86214128687075453</v>
      </c>
      <c r="AV100" s="18">
        <f t="shared" si="230"/>
        <v>1.4210270491602284</v>
      </c>
      <c r="AW100" s="18">
        <f t="shared" si="230"/>
        <v>3.3262547244173435</v>
      </c>
      <c r="AX100" s="18">
        <f t="shared" si="231"/>
        <v>2.4617223708142344</v>
      </c>
      <c r="AZ100" s="18">
        <f t="shared" si="232"/>
        <v>2.6872349711331012</v>
      </c>
      <c r="BA100" s="18">
        <f t="shared" si="233"/>
        <v>3.7958182749671332</v>
      </c>
      <c r="BB100" s="18">
        <f t="shared" si="234"/>
        <v>5.5146246624417916</v>
      </c>
      <c r="BD100" t="str">
        <f t="shared" si="259"/>
        <v>62 Leisure, travel and related personal service occupations</v>
      </c>
      <c r="BE100" s="18">
        <f t="shared" si="235"/>
        <v>-0.62897543172926174</v>
      </c>
      <c r="BF100" s="18">
        <f t="shared" si="235"/>
        <v>-1.782798822971754</v>
      </c>
      <c r="BG100" s="18">
        <f t="shared" si="235"/>
        <v>-2.2535692074197589</v>
      </c>
      <c r="BH100" s="18">
        <f t="shared" si="235"/>
        <v>-1.2027342730784873</v>
      </c>
      <c r="BI100" s="18">
        <f t="shared" si="236"/>
        <v>-1.5685609874234285</v>
      </c>
      <c r="BK100" s="18">
        <f t="shared" si="237"/>
        <v>-1.5542618608614167</v>
      </c>
      <c r="BL100" s="18">
        <f t="shared" si="238"/>
        <v>2.2819904033201333</v>
      </c>
      <c r="BM100" s="18">
        <f t="shared" si="239"/>
        <v>1.1855026641240052</v>
      </c>
      <c r="BO100" t="str">
        <f t="shared" si="260"/>
        <v>62 Leisure, travel and related personal service occupations</v>
      </c>
      <c r="BP100" s="18">
        <f t="shared" si="240"/>
        <v>-1.3248341907297401</v>
      </c>
      <c r="BQ100" s="18">
        <f t="shared" si="240"/>
        <v>-8.8447357711525338</v>
      </c>
      <c r="BR100" s="18">
        <f t="shared" si="240"/>
        <v>-3.2528686295388076</v>
      </c>
      <c r="BS100" s="18">
        <f t="shared" si="240"/>
        <v>-2.3061250535625133</v>
      </c>
      <c r="BT100" s="18">
        <f t="shared" si="241"/>
        <v>-3.023758144220845</v>
      </c>
      <c r="BV100" s="18">
        <f t="shared" si="242"/>
        <v>-2.6227311937695896</v>
      </c>
      <c r="BW100" s="18">
        <f t="shared" si="243"/>
        <v>2.0727022723709077</v>
      </c>
      <c r="BX100" s="18">
        <f t="shared" si="244"/>
        <v>0.20728578477593462</v>
      </c>
      <c r="BZ100" t="str">
        <f t="shared" si="261"/>
        <v>62 Leisure, travel and related personal service occupations</v>
      </c>
      <c r="CA100" s="18">
        <f t="shared" si="245"/>
        <v>1.2066814920046909</v>
      </c>
      <c r="CB100" s="18">
        <f t="shared" si="245"/>
        <v>-17.616623091371419</v>
      </c>
      <c r="CC100" s="18">
        <f t="shared" si="245"/>
        <v>-1.5543640087288146</v>
      </c>
      <c r="CD100" s="18">
        <f t="shared" si="245"/>
        <v>-3.1885094315332485</v>
      </c>
      <c r="CE100" s="18">
        <f t="shared" si="246"/>
        <v>-3.6574387665648467</v>
      </c>
      <c r="CG100" s="18">
        <f t="shared" si="247"/>
        <v>-2.6468307384813539</v>
      </c>
      <c r="CH100" s="18">
        <f t="shared" si="248"/>
        <v>2.0362000303078887</v>
      </c>
      <c r="CI100" s="18">
        <f t="shared" si="249"/>
        <v>0.14375682983609472</v>
      </c>
      <c r="CK100" t="str">
        <f t="shared" si="262"/>
        <v>62 Leisure, travel and related personal service occupations</v>
      </c>
      <c r="CL100" s="18">
        <f t="shared" si="250"/>
        <v>0.90233625229609871</v>
      </c>
      <c r="CM100" s="18">
        <f t="shared" si="250"/>
        <v>-15.422374023992324</v>
      </c>
      <c r="CN100" s="18">
        <f t="shared" si="250"/>
        <v>-6.3206453625170855</v>
      </c>
      <c r="CO100" s="18">
        <f t="shared" si="250"/>
        <v>-2.0430556433863822</v>
      </c>
      <c r="CP100" s="18">
        <f t="shared" si="251"/>
        <v>-4.2829726927281815</v>
      </c>
      <c r="CR100" s="18">
        <f t="shared" si="252"/>
        <v>-3.4901924355916991</v>
      </c>
      <c r="CS100" s="18">
        <f t="shared" si="253"/>
        <v>1.2459395670013418</v>
      </c>
      <c r="CT100" s="18">
        <f t="shared" si="254"/>
        <v>-1.550772527053712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-0.72224219810603785</v>
      </c>
      <c r="C101" s="18">
        <f t="shared" si="210"/>
        <v>18.673662482436715</v>
      </c>
      <c r="D101" s="18">
        <f t="shared" si="210"/>
        <v>-0.58652357756848739</v>
      </c>
      <c r="E101" s="18">
        <f t="shared" si="210"/>
        <v>3.4620334494980476</v>
      </c>
      <c r="F101" s="18">
        <f t="shared" si="211"/>
        <v>3.0592367578348378</v>
      </c>
      <c r="H101" s="18">
        <f t="shared" si="212"/>
        <v>2.0945188854078589</v>
      </c>
      <c r="I101" s="18">
        <f t="shared" si="213"/>
        <v>3.2072100237229284</v>
      </c>
      <c r="J101" s="18">
        <f t="shared" si="214"/>
        <v>4.6251688291406579</v>
      </c>
      <c r="L101" t="str">
        <f t="shared" si="255"/>
        <v>63 Community and civil enforcement occupations</v>
      </c>
      <c r="M101" s="18">
        <f t="shared" si="215"/>
        <v>-1.4358156623324514</v>
      </c>
      <c r="N101" s="18">
        <f t="shared" si="215"/>
        <v>43.865438804009727</v>
      </c>
      <c r="O101" s="18">
        <f t="shared" si="215"/>
        <v>-4.6200253180675883</v>
      </c>
      <c r="P101" s="18">
        <f t="shared" si="215"/>
        <v>3.6354717781358126</v>
      </c>
      <c r="Q101" s="18">
        <f t="shared" si="216"/>
        <v>3.0731203068479207</v>
      </c>
      <c r="S101" s="18">
        <f t="shared" si="217"/>
        <v>0.80715390624097605</v>
      </c>
      <c r="T101" s="18">
        <f t="shared" si="218"/>
        <v>2.7167452048641794</v>
      </c>
      <c r="U101" s="18">
        <f t="shared" si="219"/>
        <v>3.2815368922442634</v>
      </c>
      <c r="W101" t="str">
        <f t="shared" si="256"/>
        <v>63 Community and civil enforcement occupations</v>
      </c>
      <c r="X101" s="18">
        <f t="shared" si="220"/>
        <v>9.1423886014307953E-2</v>
      </c>
      <c r="Y101" s="18">
        <f t="shared" si="220"/>
        <v>7.2677285056463425</v>
      </c>
      <c r="Z101" s="18">
        <f t="shared" si="220"/>
        <v>-0.16230000119243915</v>
      </c>
      <c r="AA101" s="18">
        <f t="shared" si="220"/>
        <v>2.0035806989308069</v>
      </c>
      <c r="AB101" s="18">
        <f t="shared" si="221"/>
        <v>1.6409009326190604</v>
      </c>
      <c r="AD101" s="18">
        <f t="shared" si="222"/>
        <v>1.2764494358158185</v>
      </c>
      <c r="AE101" s="18">
        <f t="shared" si="223"/>
        <v>3.4584949493769779</v>
      </c>
      <c r="AF101" s="18">
        <f t="shared" si="224"/>
        <v>4.279249597187107</v>
      </c>
      <c r="AH101" t="str">
        <f t="shared" si="257"/>
        <v>63 Community and civil enforcement occupations</v>
      </c>
      <c r="AI101" s="18">
        <f t="shared" si="225"/>
        <v>-2.0574397162701596</v>
      </c>
      <c r="AJ101" s="18">
        <f t="shared" si="225"/>
        <v>28.643347223539649</v>
      </c>
      <c r="AK101" s="18">
        <f t="shared" si="225"/>
        <v>-6.2253176976145745</v>
      </c>
      <c r="AL101" s="18">
        <f t="shared" si="225"/>
        <v>1.8118638396060538</v>
      </c>
      <c r="AM101" s="18">
        <f t="shared" si="226"/>
        <v>0.69025743125912253</v>
      </c>
      <c r="AO101" s="18">
        <f t="shared" si="227"/>
        <v>-0.94095748981108951</v>
      </c>
      <c r="AP101" s="18">
        <f t="shared" si="228"/>
        <v>2.5928820717424639</v>
      </c>
      <c r="AQ101" s="18">
        <f t="shared" si="229"/>
        <v>1.9494296157459345</v>
      </c>
      <c r="AS101" t="str">
        <f t="shared" si="258"/>
        <v>63 Community and civil enforcement occupations</v>
      </c>
      <c r="AT101" s="18">
        <f t="shared" si="230"/>
        <v>-4.2910237891727876</v>
      </c>
      <c r="AU101" s="18">
        <f t="shared" si="230"/>
        <v>24.247531608267114</v>
      </c>
      <c r="AV101" s="18">
        <f t="shared" si="230"/>
        <v>-7.3074141773601387</v>
      </c>
      <c r="AW101" s="18">
        <f t="shared" si="230"/>
        <v>0.79145475104129837</v>
      </c>
      <c r="AX101" s="18">
        <f t="shared" si="231"/>
        <v>-0.52032257491761991</v>
      </c>
      <c r="AZ101" s="18">
        <f t="shared" si="232"/>
        <v>-1.9838871972145622</v>
      </c>
      <c r="BA101" s="18">
        <f t="shared" si="233"/>
        <v>2.4261885606420286</v>
      </c>
      <c r="BB101" s="18">
        <f t="shared" si="234"/>
        <v>1.0701623275642502</v>
      </c>
      <c r="BD101" t="str">
        <f t="shared" si="259"/>
        <v>63 Community and civil enforcement occupations</v>
      </c>
      <c r="BE101" s="18">
        <f t="shared" si="235"/>
        <v>-11.1748553799764</v>
      </c>
      <c r="BF101" s="18">
        <f t="shared" si="235"/>
        <v>47.826268512763257</v>
      </c>
      <c r="BG101" s="18">
        <f t="shared" si="235"/>
        <v>-9.2022225345330106</v>
      </c>
      <c r="BH101" s="18">
        <f t="shared" si="235"/>
        <v>1.038947412322333</v>
      </c>
      <c r="BI101" s="18">
        <f t="shared" si="236"/>
        <v>7.2209757767627281E-2</v>
      </c>
      <c r="BK101" s="18">
        <f t="shared" si="237"/>
        <v>-2.4970816204228585</v>
      </c>
      <c r="BL101" s="18">
        <f t="shared" si="238"/>
        <v>1.5522743115014226</v>
      </c>
      <c r="BM101" s="18">
        <f t="shared" si="239"/>
        <v>-0.38167591964189951</v>
      </c>
      <c r="BO101" t="str">
        <f t="shared" si="260"/>
        <v>63 Community and civil enforcement occupations</v>
      </c>
      <c r="BP101" s="18">
        <f t="shared" si="240"/>
        <v>-4.685571956254309</v>
      </c>
      <c r="BQ101" s="18">
        <f t="shared" si="240"/>
        <v>18.155893294903901</v>
      </c>
      <c r="BR101" s="18">
        <f t="shared" si="240"/>
        <v>-7.1150599090869182</v>
      </c>
      <c r="BS101" s="18">
        <f t="shared" si="240"/>
        <v>-0.1781323660757117</v>
      </c>
      <c r="BT101" s="18">
        <f t="shared" si="241"/>
        <v>-1.3658226792158223</v>
      </c>
      <c r="BV101" s="18">
        <f t="shared" si="242"/>
        <v>-2.5461735906300409</v>
      </c>
      <c r="BW101" s="18">
        <f t="shared" si="243"/>
        <v>1.7484174136795927</v>
      </c>
      <c r="BX101" s="18">
        <f t="shared" si="244"/>
        <v>-0.16111798722502346</v>
      </c>
      <c r="BZ101" t="str">
        <f t="shared" si="261"/>
        <v>63 Community and civil enforcement occupations</v>
      </c>
      <c r="CA101" s="18">
        <f t="shared" si="245"/>
        <v>-6.26486326857012</v>
      </c>
      <c r="CB101" s="18">
        <f t="shared" si="245"/>
        <v>19.198458514370564</v>
      </c>
      <c r="CC101" s="18">
        <f t="shared" si="245"/>
        <v>-6.4761579337213053</v>
      </c>
      <c r="CD101" s="18">
        <f t="shared" si="245"/>
        <v>-1.425008732304367</v>
      </c>
      <c r="CE101" s="18">
        <f t="shared" si="246"/>
        <v>-1.8739395542446746</v>
      </c>
      <c r="CG101" s="18">
        <f t="shared" si="247"/>
        <v>-3.1383317147926637</v>
      </c>
      <c r="CH101" s="18">
        <f t="shared" si="248"/>
        <v>1.680981325442521</v>
      </c>
      <c r="CI101" s="18">
        <f t="shared" si="249"/>
        <v>-0.67108801856652356</v>
      </c>
      <c r="CK101" t="str">
        <f t="shared" si="262"/>
        <v>63 Community and civil enforcement occupations</v>
      </c>
      <c r="CL101" s="18">
        <f t="shared" si="250"/>
        <v>-7.8886339610232277</v>
      </c>
      <c r="CM101" s="18">
        <f t="shared" si="250"/>
        <v>31.687200910309588</v>
      </c>
      <c r="CN101" s="18">
        <f t="shared" si="250"/>
        <v>-14.425835448021374</v>
      </c>
      <c r="CO101" s="18">
        <f t="shared" si="250"/>
        <v>-3.2706030602133063</v>
      </c>
      <c r="CP101" s="18">
        <f t="shared" si="251"/>
        <v>-5.092046954182039</v>
      </c>
      <c r="CR101" s="18">
        <f t="shared" si="252"/>
        <v>-7.1418822764403807</v>
      </c>
      <c r="CS101" s="18">
        <f t="shared" si="253"/>
        <v>0.69894899793121468</v>
      </c>
      <c r="CT101" s="18">
        <f t="shared" si="254"/>
        <v>-5.3374892393924567</v>
      </c>
    </row>
    <row r="102" spans="1:98" x14ac:dyDescent="0.2">
      <c r="A102" t="str">
        <f t="shared" si="209"/>
        <v>71 Sales occupations</v>
      </c>
      <c r="B102" s="18">
        <f t="shared" si="210"/>
        <v>3.3299255143234063</v>
      </c>
      <c r="C102" s="18">
        <f t="shared" si="210"/>
        <v>-7.4751624262574872</v>
      </c>
      <c r="D102" s="18">
        <f t="shared" si="210"/>
        <v>2.5494249996798279</v>
      </c>
      <c r="E102" s="18">
        <f t="shared" si="210"/>
        <v>2.5254607195758672</v>
      </c>
      <c r="F102" s="18">
        <f t="shared" si="211"/>
        <v>1.877343248559793</v>
      </c>
      <c r="H102" s="18">
        <f t="shared" si="212"/>
        <v>2.5334481906462258</v>
      </c>
      <c r="I102" s="18">
        <f t="shared" si="213"/>
        <v>3.1469920626335357</v>
      </c>
      <c r="J102" s="18">
        <f t="shared" si="214"/>
        <v>4.8919106706464932</v>
      </c>
      <c r="L102" t="str">
        <f t="shared" si="255"/>
        <v>71 Sales occupations</v>
      </c>
      <c r="M102" s="18">
        <f t="shared" si="215"/>
        <v>3.7410786265251517</v>
      </c>
      <c r="N102" s="18">
        <f t="shared" si="215"/>
        <v>8.9781162736867426</v>
      </c>
      <c r="O102" s="18">
        <f t="shared" si="215"/>
        <v>3.827235389966277</v>
      </c>
      <c r="P102" s="18">
        <f t="shared" si="215"/>
        <v>3.5894554834210446</v>
      </c>
      <c r="Q102" s="18">
        <f t="shared" si="216"/>
        <v>3.9927835726893512</v>
      </c>
      <c r="S102" s="18">
        <f t="shared" si="217"/>
        <v>3.668654884871736</v>
      </c>
      <c r="T102" s="18">
        <f t="shared" si="218"/>
        <v>3.4252088722705576</v>
      </c>
      <c r="U102" s="18">
        <f t="shared" si="219"/>
        <v>5.9333385133535144</v>
      </c>
      <c r="W102" t="str">
        <f t="shared" si="256"/>
        <v>71 Sales occupations</v>
      </c>
      <c r="X102" s="18">
        <f t="shared" si="220"/>
        <v>1.6702178220171504</v>
      </c>
      <c r="Y102" s="18">
        <f t="shared" si="220"/>
        <v>1.6034379392819265</v>
      </c>
      <c r="Z102" s="18">
        <f t="shared" si="220"/>
        <v>2.0061284151410064</v>
      </c>
      <c r="AA102" s="18">
        <f t="shared" si="220"/>
        <v>2.3353100935288973</v>
      </c>
      <c r="AB102" s="18">
        <f t="shared" si="221"/>
        <v>2.1864769873426004</v>
      </c>
      <c r="AD102" s="18">
        <f t="shared" si="222"/>
        <v>2.2254650036179102</v>
      </c>
      <c r="AE102" s="18">
        <f t="shared" si="223"/>
        <v>3.3078093024446309</v>
      </c>
      <c r="AF102" s="18">
        <f t="shared" si="224"/>
        <v>4.8005534712632691</v>
      </c>
      <c r="AH102" t="str">
        <f t="shared" si="257"/>
        <v>71 Sales occupations</v>
      </c>
      <c r="AI102" s="18">
        <f t="shared" si="225"/>
        <v>-8.5694377650713527E-3</v>
      </c>
      <c r="AJ102" s="18">
        <f t="shared" si="225"/>
        <v>2.4039818331583307</v>
      </c>
      <c r="AK102" s="18">
        <f t="shared" si="225"/>
        <v>0.8946662996055732</v>
      </c>
      <c r="AL102" s="18">
        <f t="shared" si="225"/>
        <v>1.8648482234783437</v>
      </c>
      <c r="AM102" s="18">
        <f t="shared" si="226"/>
        <v>1.5941805868240122</v>
      </c>
      <c r="AO102" s="18">
        <f t="shared" si="227"/>
        <v>1.5404220912565991</v>
      </c>
      <c r="AP102" s="18">
        <f t="shared" si="228"/>
        <v>3.1032477750011722</v>
      </c>
      <c r="AQ102" s="18">
        <f t="shared" si="229"/>
        <v>4.1461415985156069</v>
      </c>
      <c r="AS102" t="str">
        <f t="shared" si="258"/>
        <v>71 Sales occupations</v>
      </c>
      <c r="AT102" s="18">
        <f t="shared" si="230"/>
        <v>-0.4995016110934225</v>
      </c>
      <c r="AU102" s="18">
        <f t="shared" si="230"/>
        <v>1.1311749282653549</v>
      </c>
      <c r="AV102" s="18">
        <f t="shared" si="230"/>
        <v>0.35019123159856225</v>
      </c>
      <c r="AW102" s="18">
        <f t="shared" si="230"/>
        <v>1.8264274739121511</v>
      </c>
      <c r="AX102" s="18">
        <f t="shared" si="231"/>
        <v>1.3193912044558775</v>
      </c>
      <c r="AZ102" s="18">
        <f t="shared" si="232"/>
        <v>1.3319514037972269</v>
      </c>
      <c r="BA102" s="18">
        <f t="shared" si="233"/>
        <v>2.7018505115961267</v>
      </c>
      <c r="BB102" s="18">
        <f t="shared" si="234"/>
        <v>3.646258756898102</v>
      </c>
      <c r="BD102" t="str">
        <f t="shared" si="259"/>
        <v>71 Sales occupations</v>
      </c>
      <c r="BE102" s="18">
        <f t="shared" si="235"/>
        <v>-2.2424102853814687</v>
      </c>
      <c r="BF102" s="18">
        <f t="shared" si="235"/>
        <v>8.6632282735213728</v>
      </c>
      <c r="BG102" s="18">
        <f t="shared" si="235"/>
        <v>-8.313501999636097E-2</v>
      </c>
      <c r="BH102" s="18">
        <f t="shared" si="235"/>
        <v>0.33713530167216454</v>
      </c>
      <c r="BI102" s="18">
        <f t="shared" si="236"/>
        <v>0.70611640432103329</v>
      </c>
      <c r="BK102" s="18">
        <f t="shared" si="237"/>
        <v>0.19684914506310491</v>
      </c>
      <c r="BL102" s="18">
        <f t="shared" si="238"/>
        <v>2.4798754952625401</v>
      </c>
      <c r="BM102" s="18">
        <f t="shared" si="239"/>
        <v>2.6201636592261268</v>
      </c>
      <c r="BO102" t="str">
        <f t="shared" si="260"/>
        <v>71 Sales occupations</v>
      </c>
      <c r="BP102" s="18">
        <f t="shared" si="240"/>
        <v>-3.5451285166983149</v>
      </c>
      <c r="BQ102" s="18">
        <f t="shared" si="240"/>
        <v>-5.3718885703599062</v>
      </c>
      <c r="BR102" s="18">
        <f t="shared" si="240"/>
        <v>-0.92413861439020195</v>
      </c>
      <c r="BS102" s="18">
        <f t="shared" si="240"/>
        <v>-1.979708181032569</v>
      </c>
      <c r="BT102" s="18">
        <f t="shared" si="241"/>
        <v>-1.8673084894286096</v>
      </c>
      <c r="BV102" s="18">
        <f t="shared" si="242"/>
        <v>-1.6291071907863053</v>
      </c>
      <c r="BW102" s="18">
        <f t="shared" si="243"/>
        <v>2.1918168097085022</v>
      </c>
      <c r="BX102" s="18">
        <f t="shared" si="244"/>
        <v>1.0289078942196328</v>
      </c>
      <c r="BZ102" t="str">
        <f t="shared" si="261"/>
        <v>71 Sales occupations</v>
      </c>
      <c r="CA102" s="18">
        <f t="shared" si="245"/>
        <v>-2.8248602218624574</v>
      </c>
      <c r="CB102" s="18">
        <f t="shared" si="245"/>
        <v>-12.921164305243016</v>
      </c>
      <c r="CC102" s="18">
        <f t="shared" si="245"/>
        <v>-2.5200965714256673</v>
      </c>
      <c r="CD102" s="18">
        <f t="shared" si="245"/>
        <v>-8.2248120565849732</v>
      </c>
      <c r="CE102" s="18">
        <f t="shared" si="246"/>
        <v>-6.7854288957721831</v>
      </c>
      <c r="CG102" s="18">
        <f t="shared" si="247"/>
        <v>-6.3613339012328796</v>
      </c>
      <c r="CH102" s="18">
        <f t="shared" si="248"/>
        <v>1.4596370300300032</v>
      </c>
      <c r="CI102" s="18">
        <f t="shared" si="249"/>
        <v>-3.1795173615201122</v>
      </c>
      <c r="CK102" t="str">
        <f t="shared" si="262"/>
        <v>71 Sales occupations</v>
      </c>
      <c r="CL102" s="18">
        <f t="shared" si="250"/>
        <v>-1.5619814992592573</v>
      </c>
      <c r="CM102" s="18">
        <f t="shared" si="250"/>
        <v>-11.013523045007123</v>
      </c>
      <c r="CN102" s="18">
        <f t="shared" si="250"/>
        <v>-1.7611871678770208</v>
      </c>
      <c r="CO102" s="18">
        <f t="shared" si="250"/>
        <v>-1.7191870083729688</v>
      </c>
      <c r="CP102" s="18">
        <f t="shared" si="251"/>
        <v>-2.3405702490836622</v>
      </c>
      <c r="CR102" s="18">
        <f t="shared" si="252"/>
        <v>-1.733189056315243</v>
      </c>
      <c r="CS102" s="18">
        <f t="shared" si="253"/>
        <v>1.2903160083043819</v>
      </c>
      <c r="CT102" s="18">
        <f t="shared" si="254"/>
        <v>-0.12537325934002252</v>
      </c>
    </row>
    <row r="103" spans="1:98" x14ac:dyDescent="0.2">
      <c r="A103" t="str">
        <f t="shared" si="209"/>
        <v>72 Customer service occupations</v>
      </c>
      <c r="B103" s="18">
        <f t="shared" si="210"/>
        <v>4.0688749721885298</v>
      </c>
      <c r="C103" s="18">
        <f t="shared" si="210"/>
        <v>14.996202057213948</v>
      </c>
      <c r="D103" s="18">
        <f t="shared" si="210"/>
        <v>6.4842891709576467</v>
      </c>
      <c r="E103" s="18">
        <f t="shared" si="210"/>
        <v>2.9085518194298388</v>
      </c>
      <c r="F103" s="18">
        <f t="shared" si="211"/>
        <v>4.7373581554090549</v>
      </c>
      <c r="H103" s="18">
        <f t="shared" si="212"/>
        <v>4.086919712229653</v>
      </c>
      <c r="I103" s="18">
        <f t="shared" si="213"/>
        <v>3.4999632094507627</v>
      </c>
      <c r="J103" s="18">
        <f t="shared" si="214"/>
        <v>6.2961843052955935</v>
      </c>
      <c r="L103" t="str">
        <f t="shared" si="255"/>
        <v>72 Customer service occupations</v>
      </c>
      <c r="M103" s="18">
        <f t="shared" si="215"/>
        <v>6.2017351009581834</v>
      </c>
      <c r="N103" s="18">
        <f t="shared" si="215"/>
        <v>3.8659842916090037</v>
      </c>
      <c r="O103" s="18">
        <f t="shared" si="215"/>
        <v>5.1892377056001804</v>
      </c>
      <c r="P103" s="18">
        <f t="shared" si="215"/>
        <v>2.8587209828147664</v>
      </c>
      <c r="Q103" s="18">
        <f t="shared" si="216"/>
        <v>3.644513498478541</v>
      </c>
      <c r="S103" s="18">
        <f t="shared" si="217"/>
        <v>3.6297655807187246</v>
      </c>
      <c r="T103" s="18">
        <f t="shared" si="218"/>
        <v>3.5346662775509463</v>
      </c>
      <c r="U103" s="18">
        <f t="shared" si="219"/>
        <v>5.9833571196474589</v>
      </c>
      <c r="W103" t="str">
        <f t="shared" si="256"/>
        <v>72 Customer service occupations</v>
      </c>
      <c r="X103" s="18">
        <f t="shared" si="220"/>
        <v>3.1321135717192083</v>
      </c>
      <c r="Y103" s="18">
        <f t="shared" si="220"/>
        <v>1.8458234220014358</v>
      </c>
      <c r="Z103" s="18">
        <f t="shared" si="220"/>
        <v>3.3640169279809173</v>
      </c>
      <c r="AA103" s="18">
        <f t="shared" si="220"/>
        <v>2.4855160752611294</v>
      </c>
      <c r="AB103" s="18">
        <f t="shared" si="221"/>
        <v>2.7190371936409052</v>
      </c>
      <c r="AD103" s="18">
        <f t="shared" si="222"/>
        <v>2.777516936319846</v>
      </c>
      <c r="AE103" s="18">
        <f t="shared" si="223"/>
        <v>3.3611523838051882</v>
      </c>
      <c r="AF103" s="18">
        <f t="shared" si="224"/>
        <v>5.2362095343379655</v>
      </c>
      <c r="AH103" t="str">
        <f t="shared" si="257"/>
        <v>72 Customer service occupations</v>
      </c>
      <c r="AI103" s="18">
        <f t="shared" si="225"/>
        <v>4.5486654046041242</v>
      </c>
      <c r="AJ103" s="18">
        <f t="shared" si="225"/>
        <v>8.9655945399942816</v>
      </c>
      <c r="AK103" s="18">
        <f t="shared" si="225"/>
        <v>3.2013882399494209</v>
      </c>
      <c r="AL103" s="18">
        <f t="shared" si="225"/>
        <v>2.0084005459365617</v>
      </c>
      <c r="AM103" s="18">
        <f t="shared" si="226"/>
        <v>2.8027611421566512</v>
      </c>
      <c r="AO103" s="18">
        <f t="shared" si="227"/>
        <v>2.4045228843524225</v>
      </c>
      <c r="AP103" s="18">
        <f t="shared" si="228"/>
        <v>3.4932567230811173</v>
      </c>
      <c r="AQ103" s="18">
        <f t="shared" si="229"/>
        <v>5.0769723724877647</v>
      </c>
      <c r="AS103" t="str">
        <f t="shared" si="258"/>
        <v>72 Customer service occupations</v>
      </c>
      <c r="AT103" s="18">
        <f t="shared" si="230"/>
        <v>2.8461828840891767</v>
      </c>
      <c r="AU103" s="18">
        <f t="shared" si="230"/>
        <v>1.8547162299956232</v>
      </c>
      <c r="AV103" s="18">
        <f t="shared" si="230"/>
        <v>2.2488005115678167</v>
      </c>
      <c r="AW103" s="18">
        <f t="shared" si="230"/>
        <v>1.2211068725793472</v>
      </c>
      <c r="AX103" s="18">
        <f t="shared" si="231"/>
        <v>1.5807563374474531</v>
      </c>
      <c r="AZ103" s="18">
        <f t="shared" si="232"/>
        <v>1.5625185665037566</v>
      </c>
      <c r="BA103" s="18">
        <f t="shared" si="233"/>
        <v>3.0365789508928653</v>
      </c>
      <c r="BB103" s="18">
        <f t="shared" si="234"/>
        <v>4.1038974498094127</v>
      </c>
      <c r="BD103" t="str">
        <f t="shared" si="259"/>
        <v>72 Customer service occupations</v>
      </c>
      <c r="BE103" s="18">
        <f t="shared" si="235"/>
        <v>-1.0425010994557282</v>
      </c>
      <c r="BF103" s="18">
        <f t="shared" si="235"/>
        <v>6.6980611779742238</v>
      </c>
      <c r="BG103" s="18">
        <f t="shared" si="235"/>
        <v>0.63013812197836305</v>
      </c>
      <c r="BH103" s="18">
        <f t="shared" si="235"/>
        <v>0.58184962037948207</v>
      </c>
      <c r="BI103" s="18">
        <f t="shared" si="236"/>
        <v>0.96876995864767501</v>
      </c>
      <c r="BK103" s="18">
        <f t="shared" si="237"/>
        <v>0.59794321238766379</v>
      </c>
      <c r="BL103" s="18">
        <f t="shared" si="238"/>
        <v>2.5824830985385239</v>
      </c>
      <c r="BM103" s="18">
        <f t="shared" si="239"/>
        <v>3.0064152913671149</v>
      </c>
      <c r="BO103" t="str">
        <f t="shared" si="260"/>
        <v>72 Customer service occupations</v>
      </c>
      <c r="BP103" s="18">
        <f t="shared" si="240"/>
        <v>-0.61958062662532676</v>
      </c>
      <c r="BQ103" s="18">
        <f t="shared" si="240"/>
        <v>-3.4590714895890273</v>
      </c>
      <c r="BR103" s="18">
        <f t="shared" si="240"/>
        <v>1.3646625691615011</v>
      </c>
      <c r="BS103" s="18">
        <f t="shared" si="240"/>
        <v>-0.68726372955678627</v>
      </c>
      <c r="BT103" s="18">
        <f t="shared" si="241"/>
        <v>-0.22721035417112567</v>
      </c>
      <c r="BV103" s="18">
        <f t="shared" si="242"/>
        <v>-7.9455579845233437E-3</v>
      </c>
      <c r="BW103" s="18">
        <f t="shared" si="243"/>
        <v>2.5848804772950151</v>
      </c>
      <c r="BX103" s="18">
        <f t="shared" si="244"/>
        <v>2.5793229633677139</v>
      </c>
      <c r="BZ103" t="str">
        <f t="shared" si="261"/>
        <v>72 Customer service occupations</v>
      </c>
      <c r="CA103" s="18">
        <f t="shared" si="245"/>
        <v>-2.2652818569653399</v>
      </c>
      <c r="CB103" s="18">
        <f t="shared" si="245"/>
        <v>-9.680870692113297</v>
      </c>
      <c r="CC103" s="18">
        <f t="shared" si="245"/>
        <v>0.4033752011715519</v>
      </c>
      <c r="CD103" s="18">
        <f t="shared" si="245"/>
        <v>-1.0410274511326034</v>
      </c>
      <c r="CE103" s="18">
        <f t="shared" si="246"/>
        <v>-1.1578764098616134</v>
      </c>
      <c r="CG103" s="18">
        <f t="shared" si="247"/>
        <v>-0.56188358428628238</v>
      </c>
      <c r="CH103" s="18">
        <f t="shared" si="248"/>
        <v>1.883971719805011</v>
      </c>
      <c r="CI103" s="18">
        <f t="shared" si="249"/>
        <v>1.455519443416331</v>
      </c>
      <c r="CK103" t="str">
        <f t="shared" si="262"/>
        <v>72 Customer service occupations</v>
      </c>
      <c r="CL103" s="18">
        <f t="shared" si="250"/>
        <v>7.3232021772499989</v>
      </c>
      <c r="CM103" s="18">
        <f t="shared" si="250"/>
        <v>-2.1100888815671959</v>
      </c>
      <c r="CN103" s="18">
        <f t="shared" si="250"/>
        <v>7.0420519426165562</v>
      </c>
      <c r="CO103" s="18">
        <f t="shared" si="250"/>
        <v>3.1831276490746685</v>
      </c>
      <c r="CP103" s="18">
        <f t="shared" si="251"/>
        <v>4.0308887800668325</v>
      </c>
      <c r="CR103" s="18">
        <f t="shared" si="252"/>
        <v>4.4537253757241047</v>
      </c>
      <c r="CS103" s="18">
        <f t="shared" si="253"/>
        <v>2.4806537303373011</v>
      </c>
      <c r="CT103" s="18">
        <f t="shared" si="254"/>
        <v>5.9113545572972992</v>
      </c>
    </row>
    <row r="104" spans="1:98" x14ac:dyDescent="0.2">
      <c r="A104" t="str">
        <f t="shared" si="209"/>
        <v>81 Process, plant and machine operatives</v>
      </c>
      <c r="B104" s="18">
        <f t="shared" si="210"/>
        <v>8.1017386240573863</v>
      </c>
      <c r="C104" s="18">
        <f t="shared" si="210"/>
        <v>-4.9805499877163983</v>
      </c>
      <c r="D104" s="18">
        <f t="shared" si="210"/>
        <v>4.8669526111583261</v>
      </c>
      <c r="E104" s="18">
        <f t="shared" si="210"/>
        <v>3.8846698280523784</v>
      </c>
      <c r="F104" s="18">
        <f t="shared" si="211"/>
        <v>3.6113958002373936</v>
      </c>
      <c r="H104" s="18">
        <f t="shared" si="212"/>
        <v>4.2110708110770334</v>
      </c>
      <c r="I104" s="18">
        <f t="shared" si="213"/>
        <v>3.6957819995529384</v>
      </c>
      <c r="J104" s="18">
        <f t="shared" si="214"/>
        <v>6.5226985338276089</v>
      </c>
      <c r="L104" t="str">
        <f t="shared" si="255"/>
        <v>81 Process, plant and machine operatives</v>
      </c>
      <c r="M104" s="18">
        <f t="shared" si="215"/>
        <v>6.618977309152041</v>
      </c>
      <c r="N104" s="18">
        <f t="shared" si="215"/>
        <v>2.493766650026874E-2</v>
      </c>
      <c r="O104" s="18">
        <f t="shared" si="215"/>
        <v>6.8270354553037205</v>
      </c>
      <c r="P104" s="18">
        <f t="shared" si="215"/>
        <v>4.328758801399335</v>
      </c>
      <c r="Q104" s="18">
        <f t="shared" si="216"/>
        <v>4.8267596040454164</v>
      </c>
      <c r="S104" s="18">
        <f t="shared" si="217"/>
        <v>5.1549575932852365</v>
      </c>
      <c r="T104" s="18">
        <f t="shared" si="218"/>
        <v>3.7494176223276998</v>
      </c>
      <c r="U104" s="18">
        <f t="shared" si="219"/>
        <v>7.2626116659872508</v>
      </c>
      <c r="W104" t="str">
        <f t="shared" si="256"/>
        <v>81 Process, plant and machine operatives</v>
      </c>
      <c r="X104" s="18">
        <f t="shared" si="220"/>
        <v>1.299713336839492</v>
      </c>
      <c r="Y104" s="18">
        <f t="shared" si="220"/>
        <v>-6.6041596439626815</v>
      </c>
      <c r="Z104" s="18">
        <f t="shared" si="220"/>
        <v>7.9726612369404259</v>
      </c>
      <c r="AA104" s="18">
        <f t="shared" si="220"/>
        <v>4.1808281661787516</v>
      </c>
      <c r="AB104" s="18">
        <f t="shared" si="221"/>
        <v>4.6341410673299333</v>
      </c>
      <c r="AD104" s="18">
        <f t="shared" si="222"/>
        <v>5.4297408162896188</v>
      </c>
      <c r="AE104" s="18">
        <f t="shared" si="223"/>
        <v>4.0392563568012241</v>
      </c>
      <c r="AF104" s="18">
        <f t="shared" si="224"/>
        <v>7.6500722101279894</v>
      </c>
      <c r="AH104" t="str">
        <f t="shared" si="257"/>
        <v>81 Process, plant and machine operatives</v>
      </c>
      <c r="AI104" s="18">
        <f t="shared" si="225"/>
        <v>3.414300655005964</v>
      </c>
      <c r="AJ104" s="18">
        <f t="shared" si="225"/>
        <v>-4.3123649404810731</v>
      </c>
      <c r="AK104" s="18">
        <f t="shared" si="225"/>
        <v>7.4442393728474165</v>
      </c>
      <c r="AL104" s="18">
        <f t="shared" si="225"/>
        <v>4.6444203178824583</v>
      </c>
      <c r="AM104" s="18">
        <f t="shared" si="226"/>
        <v>4.9230161752508383</v>
      </c>
      <c r="AO104" s="18">
        <f t="shared" si="227"/>
        <v>5.5694914815392016</v>
      </c>
      <c r="AP104" s="18">
        <f t="shared" si="228"/>
        <v>4.0063908749338628</v>
      </c>
      <c r="AQ104" s="18">
        <f t="shared" si="229"/>
        <v>7.7346251695294299</v>
      </c>
      <c r="AS104" t="str">
        <f t="shared" si="258"/>
        <v>81 Process, plant and machine operatives</v>
      </c>
      <c r="AT104" s="18">
        <f t="shared" si="230"/>
        <v>3.2902805014972003</v>
      </c>
      <c r="AU104" s="18">
        <f t="shared" si="230"/>
        <v>-7.0658028114873206</v>
      </c>
      <c r="AV104" s="18">
        <f t="shared" si="230"/>
        <v>3.7686369387581964</v>
      </c>
      <c r="AW104" s="18">
        <f t="shared" si="230"/>
        <v>2.4449479747884917</v>
      </c>
      <c r="AX104" s="18">
        <f t="shared" si="231"/>
        <v>2.2323216156891812</v>
      </c>
      <c r="AZ104" s="18">
        <f t="shared" si="232"/>
        <v>2.8842907815760821</v>
      </c>
      <c r="BA104" s="18">
        <f t="shared" si="233"/>
        <v>3.2673113196650005</v>
      </c>
      <c r="BB104" s="18">
        <f t="shared" si="234"/>
        <v>5.2409581304396324</v>
      </c>
      <c r="BD104" t="str">
        <f t="shared" si="259"/>
        <v>81 Process, plant and machine operatives</v>
      </c>
      <c r="BE104" s="18">
        <f t="shared" si="235"/>
        <v>0.46850791370924849</v>
      </c>
      <c r="BF104" s="18">
        <f t="shared" si="235"/>
        <v>-3.0910168275148808</v>
      </c>
      <c r="BG104" s="18">
        <f t="shared" si="235"/>
        <v>2.3836375759941575</v>
      </c>
      <c r="BH104" s="18">
        <f t="shared" si="235"/>
        <v>1.0329327019146906</v>
      </c>
      <c r="BI104" s="18">
        <f t="shared" si="236"/>
        <v>1.1891972472502621</v>
      </c>
      <c r="BK104" s="18">
        <f t="shared" si="237"/>
        <v>1.4811760397640317</v>
      </c>
      <c r="BL104" s="18">
        <f t="shared" si="238"/>
        <v>2.3724414081435663</v>
      </c>
      <c r="BM104" s="18">
        <f t="shared" si="239"/>
        <v>3.4707278071158587</v>
      </c>
      <c r="BO104" t="str">
        <f t="shared" si="260"/>
        <v>81 Process, plant and machine operatives</v>
      </c>
      <c r="BP104" s="18">
        <f t="shared" si="240"/>
        <v>3.4073968836030533</v>
      </c>
      <c r="BQ104" s="18">
        <f t="shared" si="240"/>
        <v>-17.188537451696128</v>
      </c>
      <c r="BR104" s="18">
        <f t="shared" si="240"/>
        <v>2.30999966274541</v>
      </c>
      <c r="BS104" s="18">
        <f t="shared" si="240"/>
        <v>-0.69923769378922307</v>
      </c>
      <c r="BT104" s="18">
        <f t="shared" si="241"/>
        <v>-0.89959747855403727</v>
      </c>
      <c r="BV104" s="18">
        <f t="shared" si="242"/>
        <v>0.29387611414042336</v>
      </c>
      <c r="BW104" s="18">
        <f t="shared" si="243"/>
        <v>2.3264495983192912</v>
      </c>
      <c r="BX104" s="18">
        <f t="shared" si="244"/>
        <v>2.5406958391474443</v>
      </c>
      <c r="BZ104" t="str">
        <f t="shared" si="261"/>
        <v>81 Process, plant and machine operatives</v>
      </c>
      <c r="CA104" s="18">
        <f t="shared" si="245"/>
        <v>-3.1771600574151848</v>
      </c>
      <c r="CB104" s="18">
        <f t="shared" si="245"/>
        <v>-13.59017759617821</v>
      </c>
      <c r="CC104" s="18">
        <f t="shared" si="245"/>
        <v>-0.56427973798652831</v>
      </c>
      <c r="CD104" s="18">
        <f t="shared" si="245"/>
        <v>-7.3932357517478176</v>
      </c>
      <c r="CE104" s="18">
        <f t="shared" si="246"/>
        <v>-5.7201472233303186</v>
      </c>
      <c r="CG104" s="18">
        <f t="shared" si="247"/>
        <v>-5.1706847574482744</v>
      </c>
      <c r="CH104" s="18">
        <f t="shared" si="248"/>
        <v>1.5572403772755816</v>
      </c>
      <c r="CI104" s="18">
        <f t="shared" si="249"/>
        <v>-2.2407975483778819</v>
      </c>
      <c r="CK104" t="str">
        <f t="shared" si="262"/>
        <v>81 Process, plant and machine operatives</v>
      </c>
      <c r="CL104" s="18">
        <f t="shared" si="250"/>
        <v>-3.7184692649943396</v>
      </c>
      <c r="CM104" s="18">
        <f t="shared" si="250"/>
        <v>-19.182080442819426</v>
      </c>
      <c r="CN104" s="18">
        <f t="shared" si="250"/>
        <v>-9.4835327384488739</v>
      </c>
      <c r="CO104" s="18">
        <f t="shared" si="250"/>
        <v>-4.1458527074180846</v>
      </c>
      <c r="CP104" s="18">
        <f t="shared" si="251"/>
        <v>-6.8455898231446817</v>
      </c>
      <c r="CR104" s="18">
        <f t="shared" si="252"/>
        <v>-5.9591662977485083</v>
      </c>
      <c r="CS104" s="18">
        <f t="shared" si="253"/>
        <v>0.82435613137097352</v>
      </c>
      <c r="CT104" s="18">
        <f t="shared" si="254"/>
        <v>-4.1571687365043353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7.8632563101198816</v>
      </c>
      <c r="C105" s="18">
        <f t="shared" si="210"/>
        <v>-6.4344119772187565</v>
      </c>
      <c r="D105" s="18">
        <f t="shared" si="210"/>
        <v>4.709680116707804</v>
      </c>
      <c r="E105" s="18">
        <f t="shared" si="210"/>
        <v>3.0603560355978443</v>
      </c>
      <c r="F105" s="18">
        <f t="shared" si="211"/>
        <v>2.9491863964572707</v>
      </c>
      <c r="H105" s="18">
        <f t="shared" si="212"/>
        <v>3.6072237600920376</v>
      </c>
      <c r="I105" s="18">
        <f t="shared" si="213"/>
        <v>4.3774065385077554</v>
      </c>
      <c r="J105" s="18">
        <f t="shared" si="214"/>
        <v>6.5857502457098871</v>
      </c>
      <c r="L105" t="str">
        <f t="shared" si="255"/>
        <v>82 Transport and mobile machine drivers and operatives</v>
      </c>
      <c r="M105" s="18">
        <f t="shared" si="215"/>
        <v>8.8147865041842124</v>
      </c>
      <c r="N105" s="18">
        <f t="shared" si="215"/>
        <v>-2.8061257332525846</v>
      </c>
      <c r="O105" s="18">
        <f t="shared" si="215"/>
        <v>2.7385678229783883</v>
      </c>
      <c r="P105" s="18">
        <f t="shared" si="215"/>
        <v>3.2045684332770552</v>
      </c>
      <c r="Q105" s="18">
        <f t="shared" si="216"/>
        <v>2.6729353162554981</v>
      </c>
      <c r="S105" s="18">
        <f t="shared" si="217"/>
        <v>3.0490005152493227</v>
      </c>
      <c r="T105" s="18">
        <f t="shared" si="218"/>
        <v>4.0395186924043092</v>
      </c>
      <c r="U105" s="18">
        <f t="shared" si="219"/>
        <v>5.9520797561125383</v>
      </c>
      <c r="W105" t="str">
        <f t="shared" si="256"/>
        <v>82 Transport and mobile machine drivers and operatives</v>
      </c>
      <c r="X105" s="18">
        <f t="shared" si="220"/>
        <v>7.0267820235463629</v>
      </c>
      <c r="Y105" s="18">
        <f t="shared" si="220"/>
        <v>-11.447565055486407</v>
      </c>
      <c r="Z105" s="18">
        <f t="shared" si="220"/>
        <v>1.935339231988209</v>
      </c>
      <c r="AA105" s="18">
        <f t="shared" si="220"/>
        <v>2.9346914135327973</v>
      </c>
      <c r="AB105" s="18">
        <f t="shared" si="221"/>
        <v>1.660590374061921</v>
      </c>
      <c r="AD105" s="18">
        <f t="shared" si="222"/>
        <v>2.600490132235711</v>
      </c>
      <c r="AE105" s="18">
        <f t="shared" si="223"/>
        <v>4.0240588506443409</v>
      </c>
      <c r="AF105" s="18">
        <f t="shared" si="224"/>
        <v>5.6388149095233819</v>
      </c>
      <c r="AH105" t="str">
        <f t="shared" si="257"/>
        <v>82 Transport and mobile machine drivers and operatives</v>
      </c>
      <c r="AI105" s="18">
        <f t="shared" si="225"/>
        <v>7.4512241318379413</v>
      </c>
      <c r="AJ105" s="18">
        <f t="shared" si="225"/>
        <v>-11.010874977971453</v>
      </c>
      <c r="AK105" s="18">
        <f t="shared" si="225"/>
        <v>2.2925085803488399</v>
      </c>
      <c r="AL105" s="18">
        <f t="shared" si="225"/>
        <v>2.1437726772088217</v>
      </c>
      <c r="AM105" s="18">
        <f t="shared" si="226"/>
        <v>1.3134697560174047</v>
      </c>
      <c r="AO105" s="18">
        <f t="shared" si="227"/>
        <v>2.1933272665161319</v>
      </c>
      <c r="AP105" s="18">
        <f t="shared" si="228"/>
        <v>4.0025750052760767</v>
      </c>
      <c r="AQ105" s="18">
        <f t="shared" si="229"/>
        <v>5.3529592818406302</v>
      </c>
      <c r="AS105" t="str">
        <f t="shared" si="258"/>
        <v>82 Transport and mobile machine drivers and operatives</v>
      </c>
      <c r="AT105" s="18">
        <f t="shared" si="230"/>
        <v>6.3258031869059872</v>
      </c>
      <c r="AU105" s="18">
        <f t="shared" si="230"/>
        <v>-5.7550919717055944</v>
      </c>
      <c r="AV105" s="18">
        <f t="shared" si="230"/>
        <v>0.9736044020550727</v>
      </c>
      <c r="AW105" s="18">
        <f t="shared" si="230"/>
        <v>1.5316585288005946</v>
      </c>
      <c r="AX105" s="18">
        <f t="shared" si="231"/>
        <v>0.88625474230439316</v>
      </c>
      <c r="AZ105" s="18">
        <f t="shared" si="232"/>
        <v>1.3452986349391738</v>
      </c>
      <c r="BA105" s="18">
        <f t="shared" si="233"/>
        <v>3.7941997445867237</v>
      </c>
      <c r="BB105" s="18">
        <f t="shared" si="234"/>
        <v>4.6245537831657746</v>
      </c>
      <c r="BD105" t="str">
        <f t="shared" si="259"/>
        <v>82 Transport and mobile machine drivers and operatives</v>
      </c>
      <c r="BE105" s="18">
        <f t="shared" si="235"/>
        <v>1.6523123337696122</v>
      </c>
      <c r="BF105" s="18">
        <f t="shared" si="235"/>
        <v>-5.67196909616362</v>
      </c>
      <c r="BG105" s="18">
        <f t="shared" si="235"/>
        <v>1.2180351674739409</v>
      </c>
      <c r="BH105" s="18">
        <f t="shared" si="235"/>
        <v>1.0713411008793194</v>
      </c>
      <c r="BI105" s="18">
        <f t="shared" si="236"/>
        <v>0.68172789991123306</v>
      </c>
      <c r="BK105" s="18">
        <f t="shared" si="237"/>
        <v>1.1202154854126123</v>
      </c>
      <c r="BL105" s="18">
        <f t="shared" si="238"/>
        <v>2.9908823866582557</v>
      </c>
      <c r="BM105" s="18">
        <f t="shared" si="239"/>
        <v>3.7527198875326739</v>
      </c>
      <c r="BO105" t="str">
        <f t="shared" si="260"/>
        <v>82 Transport and mobile machine drivers and operatives</v>
      </c>
      <c r="BP105" s="18">
        <f t="shared" si="240"/>
        <v>3.9278601840396554</v>
      </c>
      <c r="BQ105" s="18">
        <f t="shared" si="240"/>
        <v>-22.250734112775028</v>
      </c>
      <c r="BR105" s="18">
        <f t="shared" si="240"/>
        <v>0.42148035727043176</v>
      </c>
      <c r="BS105" s="18">
        <f t="shared" si="240"/>
        <v>-0.64455841311620299</v>
      </c>
      <c r="BT105" s="18">
        <f t="shared" si="241"/>
        <v>-1.8287946589037096</v>
      </c>
      <c r="BV105" s="18">
        <f t="shared" si="242"/>
        <v>-0.29047553574698126</v>
      </c>
      <c r="BW105" s="18">
        <f t="shared" si="243"/>
        <v>2.8892927959440096</v>
      </c>
      <c r="BX105" s="18">
        <f t="shared" si="244"/>
        <v>2.6957272280745626</v>
      </c>
      <c r="BZ105" t="str">
        <f t="shared" si="261"/>
        <v>82 Transport and mobile machine drivers and operatives</v>
      </c>
      <c r="CA105" s="18">
        <f t="shared" si="245"/>
        <v>-2.4068643829272429</v>
      </c>
      <c r="CB105" s="18">
        <f t="shared" si="245"/>
        <v>-22.687170373197731</v>
      </c>
      <c r="CC105" s="18">
        <f t="shared" si="245"/>
        <v>-1.374551766335097</v>
      </c>
      <c r="CD105" s="18">
        <f t="shared" si="245"/>
        <v>-2.9756603436836504</v>
      </c>
      <c r="CE105" s="18">
        <f t="shared" si="246"/>
        <v>-3.8525617969244474</v>
      </c>
      <c r="CG105" s="18">
        <f t="shared" si="247"/>
        <v>-2.4448666078747738</v>
      </c>
      <c r="CH105" s="18">
        <f t="shared" si="248"/>
        <v>2.2034001966954708</v>
      </c>
      <c r="CI105" s="18">
        <f t="shared" si="249"/>
        <v>0.49288031658663023</v>
      </c>
      <c r="CK105" t="str">
        <f t="shared" si="262"/>
        <v>82 Transport and mobile machine drivers and operatives</v>
      </c>
      <c r="CL105" s="18">
        <f t="shared" si="250"/>
        <v>4.4261643141870977</v>
      </c>
      <c r="CM105" s="18">
        <f t="shared" si="250"/>
        <v>-19.972138749089339</v>
      </c>
      <c r="CN105" s="18">
        <f t="shared" si="250"/>
        <v>-4.5129339452676387E-2</v>
      </c>
      <c r="CO105" s="18">
        <f t="shared" si="250"/>
        <v>-2.8754365818008276</v>
      </c>
      <c r="CP105" s="18">
        <f t="shared" si="251"/>
        <v>-3.1784594761601226</v>
      </c>
      <c r="CR105" s="18">
        <f t="shared" si="252"/>
        <v>-1.9410195142311348</v>
      </c>
      <c r="CS105" s="18">
        <f t="shared" si="253"/>
        <v>1.9719028823339979</v>
      </c>
      <c r="CT105" s="18">
        <f t="shared" si="254"/>
        <v>0.54894783965460103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-5.3505741357432024</v>
      </c>
      <c r="C106" s="18">
        <f t="shared" si="210"/>
        <v>0.76059828797112594</v>
      </c>
      <c r="D106" s="18">
        <f t="shared" si="210"/>
        <v>35.375232477896979</v>
      </c>
      <c r="E106" s="18">
        <f t="shared" si="210"/>
        <v>4.5102130629685933</v>
      </c>
      <c r="F106" s="18">
        <f t="shared" si="211"/>
        <v>13.053987312506354</v>
      </c>
      <c r="H106" s="18">
        <f t="shared" si="212"/>
        <v>13.924962394759156</v>
      </c>
      <c r="I106" s="18">
        <f t="shared" si="213"/>
        <v>10.756519370071139</v>
      </c>
      <c r="J106" s="18">
        <f t="shared" si="214"/>
        <v>17.116584106700916</v>
      </c>
      <c r="L106" t="str">
        <f t="shared" si="255"/>
        <v>91 Elementary trades and related occupations</v>
      </c>
      <c r="M106" s="18">
        <f t="shared" si="215"/>
        <v>5.6587545802306405</v>
      </c>
      <c r="N106" s="18">
        <f t="shared" si="215"/>
        <v>-6.2724567861068392</v>
      </c>
      <c r="O106" s="18">
        <f t="shared" si="215"/>
        <v>15.612916869780879</v>
      </c>
      <c r="P106" s="18">
        <f t="shared" si="215"/>
        <v>5.1341984564112542</v>
      </c>
      <c r="Q106" s="18">
        <f t="shared" si="216"/>
        <v>7.5279074007821745</v>
      </c>
      <c r="S106" s="18">
        <f t="shared" si="217"/>
        <v>8.517086405237162</v>
      </c>
      <c r="T106" s="18">
        <f t="shared" si="218"/>
        <v>5.7122040805199781</v>
      </c>
      <c r="U106" s="18">
        <f t="shared" si="219"/>
        <v>10.881548464509727</v>
      </c>
      <c r="W106" t="str">
        <f t="shared" si="256"/>
        <v>91 Elementary trades and related occupations</v>
      </c>
      <c r="X106" s="18">
        <f t="shared" si="220"/>
        <v>1.0067253270276577</v>
      </c>
      <c r="Y106" s="18">
        <f t="shared" si="220"/>
        <v>-13.570994009523485</v>
      </c>
      <c r="Z106" s="18">
        <f t="shared" si="220"/>
        <v>20.542632623920355</v>
      </c>
      <c r="AA106" s="18">
        <f t="shared" si="220"/>
        <v>3.6616746037990033</v>
      </c>
      <c r="AB106" s="18">
        <f t="shared" si="221"/>
        <v>7.4382851094242586</v>
      </c>
      <c r="AD106" s="18">
        <f t="shared" si="222"/>
        <v>9.0081671741693228</v>
      </c>
      <c r="AE106" s="18">
        <f t="shared" si="223"/>
        <v>6.8843387443080717</v>
      </c>
      <c r="AF106" s="18">
        <f t="shared" si="224"/>
        <v>11.845246020719857</v>
      </c>
      <c r="AH106" t="str">
        <f t="shared" si="257"/>
        <v>91 Elementary trades and related occupations</v>
      </c>
      <c r="AI106" s="18">
        <f t="shared" si="225"/>
        <v>2.544358340849473</v>
      </c>
      <c r="AJ106" s="18">
        <f t="shared" si="225"/>
        <v>-17.815381869716372</v>
      </c>
      <c r="AK106" s="18">
        <f t="shared" si="225"/>
        <v>18.792091762799188</v>
      </c>
      <c r="AL106" s="18">
        <f t="shared" si="225"/>
        <v>3.9243143170926142</v>
      </c>
      <c r="AM106" s="18">
        <f t="shared" si="226"/>
        <v>6.7809405081539209</v>
      </c>
      <c r="AO106" s="18">
        <f t="shared" si="227"/>
        <v>8.6610644457252519</v>
      </c>
      <c r="AP106" s="18">
        <f t="shared" si="228"/>
        <v>6.5859958382062711</v>
      </c>
      <c r="AQ106" s="18">
        <f t="shared" si="229"/>
        <v>11.443357425372058</v>
      </c>
      <c r="AS106" t="str">
        <f t="shared" si="258"/>
        <v>91 Elementary trades and related occupations</v>
      </c>
      <c r="AT106" s="18">
        <f t="shared" si="230"/>
        <v>0.30483750339194149</v>
      </c>
      <c r="AU106" s="18">
        <f t="shared" si="230"/>
        <v>1.287640069915974</v>
      </c>
      <c r="AV106" s="18">
        <f t="shared" si="230"/>
        <v>18.133032142795248</v>
      </c>
      <c r="AW106" s="18">
        <f t="shared" si="230"/>
        <v>3.2581664640926711</v>
      </c>
      <c r="AX106" s="18">
        <f t="shared" si="231"/>
        <v>7.5637863038600095</v>
      </c>
      <c r="AZ106" s="18">
        <f t="shared" si="232"/>
        <v>7.9957644922118654</v>
      </c>
      <c r="BA106" s="18">
        <f t="shared" si="233"/>
        <v>5.9958734849077544</v>
      </c>
      <c r="BB106" s="18">
        <f t="shared" si="234"/>
        <v>10.653626829516805</v>
      </c>
      <c r="BD106" t="str">
        <f t="shared" si="259"/>
        <v>91 Elementary trades and related occupations</v>
      </c>
      <c r="BE106" s="18">
        <f t="shared" si="235"/>
        <v>-3.0414941427887698</v>
      </c>
      <c r="BF106" s="18">
        <f t="shared" si="235"/>
        <v>-1.304160448298497</v>
      </c>
      <c r="BG106" s="18">
        <f t="shared" si="235"/>
        <v>13.151641115462166</v>
      </c>
      <c r="BH106" s="18">
        <f t="shared" si="235"/>
        <v>2.5779401858124551</v>
      </c>
      <c r="BI106" s="18">
        <f t="shared" si="236"/>
        <v>5.5167556707049981</v>
      </c>
      <c r="BK106" s="18">
        <f t="shared" si="237"/>
        <v>5.9878953815922564</v>
      </c>
      <c r="BL106" s="18">
        <f t="shared" si="238"/>
        <v>4.2499364235254244</v>
      </c>
      <c r="BM106" s="18">
        <f t="shared" si="239"/>
        <v>8.19554975811403</v>
      </c>
      <c r="BO106" t="str">
        <f t="shared" si="260"/>
        <v>91 Elementary trades and related occupations</v>
      </c>
      <c r="BP106" s="18">
        <f t="shared" si="240"/>
        <v>-0.68822809704935928</v>
      </c>
      <c r="BQ106" s="18">
        <f t="shared" si="240"/>
        <v>-15.496733801614759</v>
      </c>
      <c r="BR106" s="18">
        <f t="shared" si="240"/>
        <v>11.576121450466426</v>
      </c>
      <c r="BS106" s="18">
        <f t="shared" si="240"/>
        <v>0.55903383003885754</v>
      </c>
      <c r="BT106" s="18">
        <f t="shared" si="241"/>
        <v>2.7563797144443347</v>
      </c>
      <c r="BV106" s="18">
        <f t="shared" si="242"/>
        <v>4.1048944589291869</v>
      </c>
      <c r="BW106" s="18">
        <f t="shared" si="243"/>
        <v>3.4723675649023455</v>
      </c>
      <c r="BX106" s="18">
        <f t="shared" si="244"/>
        <v>6.2906293815818914</v>
      </c>
      <c r="BZ106" t="str">
        <f t="shared" si="261"/>
        <v>91 Elementary trades and related occupations</v>
      </c>
      <c r="CA106" s="18">
        <f t="shared" si="245"/>
        <v>-5.1557469518935806</v>
      </c>
      <c r="CB106" s="18">
        <f t="shared" si="245"/>
        <v>-15.111983024269604</v>
      </c>
      <c r="CC106" s="18">
        <f t="shared" si="245"/>
        <v>10.697825058699539</v>
      </c>
      <c r="CD106" s="18">
        <f t="shared" si="245"/>
        <v>-1.5403177647334898</v>
      </c>
      <c r="CE106" s="18">
        <f t="shared" si="246"/>
        <v>1.188901893487504</v>
      </c>
      <c r="CG106" s="18">
        <f t="shared" si="247"/>
        <v>2.3808307563162767</v>
      </c>
      <c r="CH106" s="18">
        <f t="shared" si="248"/>
        <v>3.1007064889657654</v>
      </c>
      <c r="CI106" s="18">
        <f t="shared" si="249"/>
        <v>4.7441256910360163</v>
      </c>
      <c r="CK106" t="str">
        <f t="shared" si="262"/>
        <v>91 Elementary trades and related occupations</v>
      </c>
      <c r="CL106" s="18">
        <f t="shared" si="250"/>
        <v>-3.1926447429394655</v>
      </c>
      <c r="CM106" s="18">
        <f t="shared" si="250"/>
        <v>-9.9931542875722812</v>
      </c>
      <c r="CN106" s="18">
        <f t="shared" si="250"/>
        <v>14.743882927719865</v>
      </c>
      <c r="CO106" s="18">
        <f t="shared" si="250"/>
        <v>1.1543356122322823</v>
      </c>
      <c r="CP106" s="18">
        <f t="shared" si="251"/>
        <v>4.4535048803586719</v>
      </c>
      <c r="CR106" s="18">
        <f t="shared" si="252"/>
        <v>5.4952361753490608</v>
      </c>
      <c r="CS106" s="18">
        <f t="shared" si="253"/>
        <v>3.1774234261219503</v>
      </c>
      <c r="CT106" s="18">
        <f t="shared" si="254"/>
        <v>7.1805021413011927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4.5691834113135377</v>
      </c>
      <c r="C107" s="18">
        <f t="shared" si="210"/>
        <v>6.1391052572849825</v>
      </c>
      <c r="D107" s="18">
        <f t="shared" si="210"/>
        <v>0.78720265178342519</v>
      </c>
      <c r="E107" s="18">
        <f t="shared" si="210"/>
        <v>2.187300867856945</v>
      </c>
      <c r="F107" s="18">
        <f t="shared" si="211"/>
        <v>1.9892689388004037</v>
      </c>
      <c r="H107" s="18">
        <f t="shared" si="212"/>
        <v>1.7184536266072081</v>
      </c>
      <c r="I107" s="18">
        <f t="shared" si="213"/>
        <v>3.3024982317988893</v>
      </c>
      <c r="J107" s="18">
        <f t="shared" si="214"/>
        <v>4.4420180774590312</v>
      </c>
      <c r="L107" t="str">
        <f t="shared" ref="L107" si="263">A107</f>
        <v>92 Elementary administration and service occupations</v>
      </c>
      <c r="M107" s="18">
        <f t="shared" si="215"/>
        <v>7.2715953650111409</v>
      </c>
      <c r="N107" s="18">
        <f t="shared" si="215"/>
        <v>7.6591321942310664</v>
      </c>
      <c r="O107" s="18">
        <f t="shared" si="215"/>
        <v>2.7620787979483197</v>
      </c>
      <c r="P107" s="18">
        <f t="shared" si="215"/>
        <v>3.0474300582312486</v>
      </c>
      <c r="Q107" s="18">
        <f t="shared" si="216"/>
        <v>3.2402822693778921</v>
      </c>
      <c r="S107" s="18">
        <f t="shared" si="217"/>
        <v>2.9522250391048832</v>
      </c>
      <c r="T107" s="18">
        <f t="shared" si="218"/>
        <v>3.6693243087975391</v>
      </c>
      <c r="U107" s="18">
        <f t="shared" si="219"/>
        <v>5.5989716977653758</v>
      </c>
      <c r="W107" t="str">
        <f t="shared" ref="W107" si="264">A107</f>
        <v>92 Elementary administration and service occupations</v>
      </c>
      <c r="X107" s="18">
        <f t="shared" si="220"/>
        <v>4.8884310112113027</v>
      </c>
      <c r="Y107" s="18">
        <f t="shared" si="220"/>
        <v>-2.8415278681643286</v>
      </c>
      <c r="Z107" s="18">
        <f t="shared" si="220"/>
        <v>1.1538001557178434</v>
      </c>
      <c r="AA107" s="18">
        <f t="shared" si="220"/>
        <v>2.3756310833989769</v>
      </c>
      <c r="AB107" s="18">
        <f t="shared" si="221"/>
        <v>1.659355187535394</v>
      </c>
      <c r="AD107" s="18">
        <f t="shared" si="222"/>
        <v>1.9667230241928957</v>
      </c>
      <c r="AE107" s="18">
        <f t="shared" si="223"/>
        <v>3.6867677565898926</v>
      </c>
      <c r="AF107" s="18">
        <f t="shared" si="224"/>
        <v>4.9379339122308075</v>
      </c>
      <c r="AH107" t="str">
        <f t="shared" ref="AH107" si="265">L107</f>
        <v>92 Elementary administration and service occupations</v>
      </c>
      <c r="AI107" s="18">
        <f t="shared" si="225"/>
        <v>5.3369151095063128</v>
      </c>
      <c r="AJ107" s="18">
        <f t="shared" si="225"/>
        <v>-0.8840097930268298</v>
      </c>
      <c r="AK107" s="18">
        <f t="shared" si="225"/>
        <v>0.38260629826896153</v>
      </c>
      <c r="AL107" s="18">
        <f t="shared" si="225"/>
        <v>2.3051183208246062</v>
      </c>
      <c r="AM107" s="18">
        <f t="shared" si="226"/>
        <v>1.499313542498637</v>
      </c>
      <c r="AO107" s="18">
        <f t="shared" si="227"/>
        <v>1.6602243464832078</v>
      </c>
      <c r="AP107" s="18">
        <f t="shared" si="228"/>
        <v>3.4758816587826535</v>
      </c>
      <c r="AQ107" s="18">
        <f t="shared" si="229"/>
        <v>4.5516043371098824</v>
      </c>
      <c r="AS107" t="str">
        <f t="shared" ref="AS107" si="266">W107</f>
        <v>92 Elementary administration and service occupations</v>
      </c>
      <c r="AT107" s="18">
        <f t="shared" si="230"/>
        <v>3.5655072903030938</v>
      </c>
      <c r="AU107" s="18">
        <f t="shared" si="230"/>
        <v>2.6453956071837759</v>
      </c>
      <c r="AV107" s="18">
        <f t="shared" si="230"/>
        <v>0.1340434724781181</v>
      </c>
      <c r="AW107" s="18">
        <f t="shared" si="230"/>
        <v>2.4492299844248056</v>
      </c>
      <c r="AX107" s="18">
        <f t="shared" si="231"/>
        <v>1.7322035744961273</v>
      </c>
      <c r="AZ107" s="18">
        <f t="shared" si="232"/>
        <v>1.6716137718318924</v>
      </c>
      <c r="BA107" s="18">
        <f t="shared" si="233"/>
        <v>3.4273607873898104</v>
      </c>
      <c r="BB107" s="18">
        <f t="shared" si="234"/>
        <v>4.5173802404914198</v>
      </c>
      <c r="BD107" t="str">
        <f t="shared" ref="BD107" si="267">AH107</f>
        <v>92 Elementary administration and service occupations</v>
      </c>
      <c r="BE107" s="18">
        <f t="shared" si="235"/>
        <v>-2.6082103839301984</v>
      </c>
      <c r="BF107" s="18">
        <f t="shared" si="235"/>
        <v>2.5146484082427811E-2</v>
      </c>
      <c r="BG107" s="18">
        <f t="shared" si="235"/>
        <v>-3.7470926648859315</v>
      </c>
      <c r="BH107" s="18">
        <f t="shared" si="235"/>
        <v>-0.82520798029164233</v>
      </c>
      <c r="BI107" s="18">
        <f t="shared" si="236"/>
        <v>-1.6952583134886567</v>
      </c>
      <c r="BK107" s="18">
        <f t="shared" si="237"/>
        <v>-1.80889418337562</v>
      </c>
      <c r="BL107" s="18">
        <f t="shared" si="238"/>
        <v>2.3361394979219963</v>
      </c>
      <c r="BM107" s="18">
        <f t="shared" si="239"/>
        <v>1.0776218973739926</v>
      </c>
      <c r="BO107" t="str">
        <f t="shared" ref="BO107" si="268">AS107</f>
        <v>92 Elementary administration and service occupations</v>
      </c>
      <c r="BP107" s="18">
        <f t="shared" si="240"/>
        <v>-0.21054418669954611</v>
      </c>
      <c r="BQ107" s="18">
        <f t="shared" si="240"/>
        <v>-11.981504696724199</v>
      </c>
      <c r="BR107" s="18">
        <f t="shared" si="240"/>
        <v>-1.5916962938030577</v>
      </c>
      <c r="BS107" s="18">
        <f t="shared" si="240"/>
        <v>-1.4263033288986371</v>
      </c>
      <c r="BT107" s="18">
        <f t="shared" si="241"/>
        <v>-2.1729530191184954</v>
      </c>
      <c r="BV107" s="18">
        <f t="shared" si="242"/>
        <v>-1.4814651800198253</v>
      </c>
      <c r="BW107" s="18">
        <f t="shared" si="243"/>
        <v>2.312373970410242</v>
      </c>
      <c r="BX107" s="18">
        <f t="shared" si="244"/>
        <v>1.2702366054401004</v>
      </c>
      <c r="BZ107" t="str">
        <f t="shared" ref="BZ107" si="269">BD107</f>
        <v>92 Elementary administration and service occupations</v>
      </c>
      <c r="CA107" s="18">
        <f t="shared" si="245"/>
        <v>-1.5608397290236775</v>
      </c>
      <c r="CB107" s="18">
        <f t="shared" si="245"/>
        <v>-16.461788038205295</v>
      </c>
      <c r="CC107" s="18">
        <f t="shared" si="245"/>
        <v>-1.8549459036506399</v>
      </c>
      <c r="CD107" s="18">
        <f t="shared" si="245"/>
        <v>-3.5919470121884012</v>
      </c>
      <c r="CE107" s="18">
        <f t="shared" si="246"/>
        <v>-3.9167854369572708</v>
      </c>
      <c r="CG107" s="18">
        <f t="shared" si="247"/>
        <v>-3.0163895666277529</v>
      </c>
      <c r="CH107" s="18">
        <f t="shared" si="248"/>
        <v>1.888783395045901</v>
      </c>
      <c r="CI107" s="18">
        <f t="shared" si="249"/>
        <v>-0.3018172857228052</v>
      </c>
      <c r="CK107" t="str">
        <f t="shared" ref="CK107" si="270">BO107</f>
        <v>92 Elementary administration and service occupations</v>
      </c>
      <c r="CL107" s="18">
        <f t="shared" si="250"/>
        <v>-3.0059837031857217</v>
      </c>
      <c r="CM107" s="18">
        <f t="shared" si="250"/>
        <v>-15.935296288902922</v>
      </c>
      <c r="CN107" s="18">
        <f t="shared" si="250"/>
        <v>-8.7284217398971862</v>
      </c>
      <c r="CO107" s="18">
        <f t="shared" si="250"/>
        <v>-3.1793294951160123</v>
      </c>
      <c r="CP107" s="18">
        <f t="shared" si="251"/>
        <v>-5.7843016171575501</v>
      </c>
      <c r="CR107" s="18">
        <f t="shared" si="252"/>
        <v>-5.0655342476033987</v>
      </c>
      <c r="CS107" s="18">
        <f t="shared" si="253"/>
        <v>0.93352410672242758</v>
      </c>
      <c r="CT107" s="18">
        <f t="shared" si="254"/>
        <v>-3.2619365957034741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6.0154980010092896</v>
      </c>
      <c r="C109" s="26">
        <f>IF(AND(D$6-C$6 &lt;&gt; 0,C35&lt;&gt;0,D35&lt;&gt;0),(EXP(LN(D35/C35)/(D$6-C$6))-1)*100,0)</f>
        <v>7.6231670773147187</v>
      </c>
      <c r="D109" s="26">
        <f>IF(AND(E$6-D$6 &lt;&gt; 0,D35&lt;&gt;0,E35&lt;&gt;0),(EXP(LN(E35/D35)/(E$6-D$6))-1)*100,0)</f>
        <v>2.8750145850259479</v>
      </c>
      <c r="E109" s="26">
        <f>IF(AND(F$6-E$6 &lt;&gt; 0,E35&lt;&gt;0,F35&lt;&gt;0),(EXP(LN(F35/E35)/(F$6-E$6))-1)*100,0)</f>
        <v>2.3768507322894372</v>
      </c>
      <c r="F109" s="26">
        <f>IF(AND(F$6-C$6 &lt;&gt; 0,C35&lt;&gt;0,F35&lt;&gt;0),(EXP(LN(F35/C35)/(F$6-C$6))-1)*100,0)</f>
        <v>2.8530230504874909</v>
      </c>
      <c r="H109" s="26">
        <f t="shared" ref="H109" si="271">IF($F$6-$D$6 &lt;&gt; 0,(EXP(LN(1+(H72/100))/($F$6-$D$6))-1)*100,0)</f>
        <v>2.542636736065651</v>
      </c>
      <c r="I109" s="26">
        <f t="shared" ref="I109" si="272">IF(D35&gt;0,((1+(I35/D35))^(1/($F$6-$D$6))-1)*100,0)</f>
        <v>3.1732773972578343</v>
      </c>
      <c r="J109" s="26">
        <f t="shared" ref="J109" si="273">IF($F$6-$D$6 &lt;&gt; 0,(EXP(LN(1+(J72/100))/($F$6-$D$6))-1)*100,0)</f>
        <v>4.9193681343517426</v>
      </c>
      <c r="L109" s="24" t="str">
        <f>L35</f>
        <v>All occupations</v>
      </c>
      <c r="M109" s="26">
        <f>IF(AND(N$6-M$6 &lt;&gt; 0,M35&lt;&gt;0,N35&lt;&gt;0),(EXP(LN(N35/M35)/(N$6-M$6))-1)*100,0)</f>
        <v>6.2110855578030089</v>
      </c>
      <c r="N109" s="26">
        <f>IF(AND(O$6-N$6 &lt;&gt; 0,N35&lt;&gt;0,O35&lt;&gt;0),(EXP(LN(O35/N35)/(O$6-N$6))-1)*100,0)</f>
        <v>7.2437413195934441</v>
      </c>
      <c r="O109" s="26">
        <f>IF(AND(P$6-O$6 &lt;&gt; 0,O35&lt;&gt;0,P35&lt;&gt;0),(EXP(LN(P35/O35)/(P$6-O$6))-1)*100,0)</f>
        <v>2.9991081517168006</v>
      </c>
      <c r="P109" s="26">
        <f>IF(AND(Q$6-P$6 &lt;&gt; 0,P35&lt;&gt;0,Q35&lt;&gt;0),(EXP(LN(Q35/P35)/(Q$6-P$6))-1)*100,0)</f>
        <v>2.4196574074429655</v>
      </c>
      <c r="Q109" s="26">
        <f>IF(AND(Q$6-N$6 &lt;&gt; 0,N35&lt;&gt;0,Q35&lt;&gt;0),(EXP(LN(Q35/N35)/(Q$6-N$6))-1)*100,0)</f>
        <v>2.8959495018864523</v>
      </c>
      <c r="S109" s="26">
        <f t="shared" ref="S109" si="274">IF($F$6-$D$6 &lt;&gt; 0,(EXP(LN(1+(S72/100))/($F$6-$D$6))-1)*100,0)</f>
        <v>2.6124445397089913</v>
      </c>
      <c r="T109" s="26">
        <f t="shared" ref="T109" si="275">IF(O35&gt;0,((1+(T35/O35))^(1/($F$6-$D$6))-1)*100,0)</f>
        <v>3.324377058427852</v>
      </c>
      <c r="U109" s="26">
        <f t="shared" ref="U109" si="276">IF($F$6-$D$6 &lt;&gt; 0,(EXP(LN(1+(U72/100))/($F$6-$D$6))-1)*100,0)</f>
        <v>5.0890206039550856</v>
      </c>
      <c r="W109" s="24" t="str">
        <f>W35</f>
        <v>All occupations</v>
      </c>
      <c r="X109" s="26">
        <f>IF(AND(Y$6-X$6 &lt;&gt; 0,X35&lt;&gt;0,Y35&lt;&gt;0),(EXP(LN(Y35/X35)/(Y$6-X$6))-1)*100,0)</f>
        <v>3.026988579569001</v>
      </c>
      <c r="Y109" s="26">
        <f>IF(AND(Z$6-Y$6 &lt;&gt; 0,Y35&lt;&gt;0,Z35&lt;&gt;0),(EXP(LN(Z35/Y35)/(Z$6-Y$6))-1)*100,0)</f>
        <v>-1.299256265484694</v>
      </c>
      <c r="Z109" s="26">
        <f>IF(AND(AA$6-Z$6 &lt;&gt; 0,Z35&lt;&gt;0,AA35&lt;&gt;0),(EXP(LN(AA35/Z35)/(AA$6-Z$6))-1)*100,0)</f>
        <v>1.3476301010582281</v>
      </c>
      <c r="AA109" s="26">
        <f>IF(AND(AB$6-AA$6 &lt;&gt; 0,AA35&lt;&gt;0,AB35&lt;&gt;0),(EXP(LN(AB35/AA35)/(AB$6-AA$6))-1)*100,0)</f>
        <v>1.3163549151956611</v>
      </c>
      <c r="AB109" s="26">
        <f>IF(AND(AB$6-Y$6 &lt;&gt; 0,Y35&lt;&gt;0,AB35&lt;&gt;0),(EXP(LN(AB35/Y35)/(AB$6-Y$6))-1)*100,0)</f>
        <v>1.1606238091532273</v>
      </c>
      <c r="AD109" s="26">
        <f t="shared" ref="AD109" si="277">IF($F$6-$D$6 &lt;&gt; 0,(EXP(LN(1+(AD72/100))/($F$6-$D$6))-1)*100,0)</f>
        <v>1.3267789046351286</v>
      </c>
      <c r="AE109" s="26">
        <f t="shared" ref="AE109" si="278">IF(Z35&gt;0,((1+(AE35/Z35))^(1/($F$6-$D$6))-1)*100,0)</f>
        <v>3.1517825755531081</v>
      </c>
      <c r="AF109" s="26">
        <f t="shared" ref="AF109" si="279">IF($F$6-$D$6 &lt;&gt; 0,(EXP(LN(1+(AF72/100))/($F$6-$D$6))-1)*100,0)</f>
        <v>4.0400296507274058</v>
      </c>
      <c r="AH109" s="24" t="str">
        <f>AH35</f>
        <v>All occupations</v>
      </c>
      <c r="AI109" s="26">
        <f>IF(AND(AJ$6-AI$6 &lt;&gt; 0,AI35&lt;&gt;0,AJ35&lt;&gt;0),(EXP(LN(AJ35/AI35)/(AJ$6-AI$6))-1)*100,0)</f>
        <v>1.8283679823387633</v>
      </c>
      <c r="AJ109" s="26">
        <f>IF(AND(AK$6-AJ$6 &lt;&gt; 0,AJ35&lt;&gt;0,AK35&lt;&gt;0),(EXP(LN(AK35/AJ35)/(AK$6-AJ$6))-1)*100,0)</f>
        <v>-1.1218412664863009</v>
      </c>
      <c r="AK109" s="26">
        <f>IF(AND(AL$6-AK$6 &lt;&gt; 0,AK35&lt;&gt;0,AL35&lt;&gt;0),(EXP(LN(AL35/AK35)/(AL$6-AK$6))-1)*100,0)</f>
        <v>4.3406519266597776E-2</v>
      </c>
      <c r="AL109" s="26">
        <f>IF(AND(AM$6-AL$6 &lt;&gt; 0,AL35&lt;&gt;0,AM35&lt;&gt;0),(EXP(LN(AM35/AL35)/(AM$6-AL$6))-1)*100,0)</f>
        <v>1.0389199819373252</v>
      </c>
      <c r="AM109" s="26">
        <f>IF(AND(AM$6-AJ$6 &lt;&gt; 0,AJ35&lt;&gt;0,AM35&lt;&gt;0),(EXP(LN(AM35/AJ35)/(AM$6-AJ$6))-1)*100,0)</f>
        <v>0.59076361103878039</v>
      </c>
      <c r="AO109" s="26">
        <f t="shared" ref="AO109" si="280">IF($F$6-$D$6 &lt;&gt; 0,(EXP(LN(1+(AO72/100))/($F$6-$D$6))-1)*100,0)</f>
        <v>0.70598631522780231</v>
      </c>
      <c r="AP109" s="26">
        <f t="shared" ref="AP109" si="281">IF(AK35&gt;0,((1+(AP35/AK35))^(1/($F$6-$D$6))-1)*100,0)</f>
        <v>2.9539395324999163</v>
      </c>
      <c r="AQ109" s="26">
        <f t="shared" ref="AQ109" si="282">IF($F$6-$D$6 &lt;&gt; 0,(EXP(LN(1+(AQ72/100))/($F$6-$D$6))-1)*100,0)</f>
        <v>3.4317110446077548</v>
      </c>
      <c r="AS109" s="24" t="str">
        <f>AS35</f>
        <v>All occupations</v>
      </c>
      <c r="AT109" s="26">
        <f>IF(AND(AU$6-AT$6 &lt;&gt; 0,AT35&lt;&gt;0,AU35&lt;&gt;0),(EXP(LN(AU35/AT35)/(AU$6-AT$6))-1)*100,0)</f>
        <v>2.6594030063138208</v>
      </c>
      <c r="AU109" s="26">
        <f>IF(AND(AV$6-AU$6 &lt;&gt; 0,AU35&lt;&gt;0,AV35&lt;&gt;0),(EXP(LN(AV35/AU35)/(AV$6-AU$6))-1)*100,0)</f>
        <v>-0.32460842983800253</v>
      </c>
      <c r="AV109" s="26">
        <f>IF(AND(AW$6-AV$6 &lt;&gt; 0,AV35&lt;&gt;0,AW35&lt;&gt;0),(EXP(LN(AW35/AV35)/(AW$6-AV$6))-1)*100,0)</f>
        <v>0.60575213660818417</v>
      </c>
      <c r="AW109" s="26">
        <f>IF(AND(AX$6-AW$6 &lt;&gt; 0,AW35&lt;&gt;0,AX35&lt;&gt;0),(EXP(LN(AX35/AW35)/(AX$6-AW$6))-1)*100,0)</f>
        <v>1.2853157355983358</v>
      </c>
      <c r="AX109" s="26">
        <f>IF(AND(AX$6-AU$6 &lt;&gt; 0,AU35&lt;&gt;0,AX35&lt;&gt;0),(EXP(LN(AX35/AU35)/(AX$6-AU$6))-1)*100,0)</f>
        <v>0.9712957733748695</v>
      </c>
      <c r="AZ109" s="26">
        <f t="shared" ref="AZ109" si="283">IF($F$6-$D$6 &lt;&gt; 0,(EXP(LN(1+(AZ72/100))/($F$6-$D$6))-1)*100,0)</f>
        <v>1.0582860320583976</v>
      </c>
      <c r="BA109" s="26">
        <f t="shared" ref="BA109" si="284">IF(AV35&gt;0,((1+(BA35/AV35))^(1/($F$6-$D$6))-1)*100,0)</f>
        <v>2.9978480677350205</v>
      </c>
      <c r="BB109" s="26">
        <f t="shared" ref="BB109" si="285">IF($F$6-$D$6 &lt;&gt; 0,(EXP(LN(1+(BB72/100))/($F$6-$D$6))-1)*100,0)</f>
        <v>3.7158838703461816</v>
      </c>
      <c r="BD109" s="24" t="str">
        <f>BD35</f>
        <v>All occupations</v>
      </c>
      <c r="BE109" s="26">
        <f>IF(AND(BF$6-BE$6 &lt;&gt; 0,BE35&lt;&gt;0,BF35&lt;&gt;0),(EXP(LN(BF35/BE35)/(BF$6-BE$6))-1)*100,0)</f>
        <v>-0.72712843900503144</v>
      </c>
      <c r="BF109" s="26">
        <f>IF(AND(BG$6-BF$6 &lt;&gt; 0,BF35&lt;&gt;0,BG35&lt;&gt;0),(EXP(LN(BG35/BF35)/(BG$6-BF$6))-1)*100,0)</f>
        <v>3.713269332285507</v>
      </c>
      <c r="BG109" s="26">
        <f>IF(AND(BH$6-BG$6 &lt;&gt; 0,BG35&lt;&gt;0,BH35&lt;&gt;0),(EXP(LN(BH35/BG35)/(BH$6-BG$6))-1)*100,0)</f>
        <v>-0.38152153088074625</v>
      </c>
      <c r="BH109" s="26">
        <f>IF(AND(BI$6-BH$6 &lt;&gt; 0,BH35&lt;&gt;0,BI35&lt;&gt;0),(EXP(LN(BI35/BH35)/(BI$6-BH$6))-1)*100,0)</f>
        <v>-4.9967644078452444E-2</v>
      </c>
      <c r="BI109" s="26">
        <f>IF(AND(BI$6-BF$6 &lt;&gt; 0,BF35&lt;&gt;0,BI35&lt;&gt;0),(EXP(LN(BI35/BF35)/(BI$6-BF$6))-1)*100,0)</f>
        <v>7.7212966780271231E-2</v>
      </c>
      <c r="BK109" s="26">
        <f t="shared" ref="BK109" si="286">IF($F$6-$D$6 &lt;&gt; 0,(EXP(LN(1+(BK72/100))/($F$6-$D$6))-1)*100,0)</f>
        <v>-0.16060803531385837</v>
      </c>
      <c r="BL109" s="26">
        <f t="shared" ref="BL109" si="287">IF(BG35&gt;0,((1+(BL35/BG35))^(1/($F$6-$D$6))-1)*100,0)</f>
        <v>2.5034000693261227</v>
      </c>
      <c r="BM109" s="26">
        <f t="shared" ref="BM109" si="288">IF($F$6-$D$6 &lt;&gt; 0,(EXP(LN(1+(BM72/100))/($F$6-$D$6))-1)*100,0)</f>
        <v>2.3901834620775775</v>
      </c>
      <c r="BO109" s="24" t="str">
        <f>BO35</f>
        <v>All occupations</v>
      </c>
      <c r="BP109" s="26">
        <f>IF(AND(BQ$6-BP$6 &lt;&gt; 0,BP35&lt;&gt;0,BQ35&lt;&gt;0),(EXP(LN(BQ35/BP35)/(BQ$6-BP$6))-1)*100,0)</f>
        <v>-0.34843801804111951</v>
      </c>
      <c r="BQ109" s="26">
        <f>IF(AND(BR$6-BQ$6 &lt;&gt; 0,BQ35&lt;&gt;0,BR35&lt;&gt;0),(EXP(LN(BR35/BQ35)/(BR$6-BQ$6))-1)*100,0)</f>
        <v>-8.8118507688548338</v>
      </c>
      <c r="BR109" s="26">
        <f>IF(AND(BS$6-BR$6 &lt;&gt; 0,BR35&lt;&gt;0,BS35&lt;&gt;0),(EXP(LN(BS35/BR35)/(BS$6-BR$6))-1)*100,0)</f>
        <v>-0.42463378327305401</v>
      </c>
      <c r="BS109" s="26">
        <f>IF(AND(BT$6-BS$6 &lt;&gt; 0,BS35&lt;&gt;0,BT35&lt;&gt;0),(EXP(LN(BT35/BS35)/(BT$6-BS$6))-1)*100,0)</f>
        <v>-1.6695021862997206</v>
      </c>
      <c r="BT109" s="26">
        <f>IF(AND(BT$6-BQ$6 &lt;&gt; 0,BQ35&lt;&gt;0,BT35&lt;&gt;0),(EXP(LN(BT35/BQ35)/(BT$6-BQ$6))-1)*100,0)</f>
        <v>-1.7463322410424253</v>
      </c>
      <c r="BV109" s="26">
        <f t="shared" ref="BV109" si="289">IF($F$6-$D$6 &lt;&gt; 0,(EXP(LN(1+(BV72/100))/($F$6-$D$6))-1)*100,0)</f>
        <v>-1.2562849596282177</v>
      </c>
      <c r="BW109" s="26">
        <f t="shared" ref="BW109" si="290">IF(BR35&gt;0,((1+(BW35/BR35))^(1/($F$6-$D$6))-1)*100,0)</f>
        <v>2.2892055372007558</v>
      </c>
      <c r="BX109" s="26">
        <f t="shared" ref="BX109" si="291">IF($F$6-$D$6 &lt;&gt; 0,(EXP(LN(1+(BX72/100))/($F$6-$D$6))-1)*100,0)</f>
        <v>1.3980011400501979</v>
      </c>
      <c r="BZ109" s="24" t="str">
        <f>BZ35</f>
        <v>All occupations</v>
      </c>
      <c r="CA109" s="26">
        <f>IF(AND(CB$6-CA$6 &lt;&gt; 0,CA35&lt;&gt;0,CB35&lt;&gt;0),(EXP(LN(CB35/CA35)/(CB$6-CA$6))-1)*100,0)</f>
        <v>-2.4579172761669321</v>
      </c>
      <c r="CB109" s="26">
        <f>IF(AND(CC$6-CB$6 &lt;&gt; 0,CB35&lt;&gt;0,CC35&lt;&gt;0),(EXP(LN(CC35/CB35)/(CC$6-CB$6))-1)*100,0)</f>
        <v>-13.401340069281776</v>
      </c>
      <c r="CC109" s="26">
        <f>IF(AND(CD$6-CC$6 &lt;&gt; 0,CC35&lt;&gt;0,CD35&lt;&gt;0),(EXP(LN(CD35/CC35)/(CD$6-CC$6))-1)*100,0)</f>
        <v>-1.0920003214010543</v>
      </c>
      <c r="CD109" s="26">
        <f>IF(AND(CE$6-CD$6 &lt;&gt; 0,CD35&lt;&gt;0,CE35&lt;&gt;0),(EXP(LN(CE35/CD35)/(CE$6-CD$6))-1)*100,0)</f>
        <v>-3.7093392288859883</v>
      </c>
      <c r="CE109" s="26">
        <f>IF(AND(CE$6-CB$6 &lt;&gt; 0,CB35&lt;&gt;0,CE35&lt;&gt;0),(EXP(LN(CE35/CB35)/(CE$6-CB$6))-1)*100,0)</f>
        <v>-3.5406411449199426</v>
      </c>
      <c r="CG109" s="26">
        <f t="shared" ref="CG109" si="292">IF($F$6-$D$6 &lt;&gt; 0,(EXP(LN(1+(CG72/100))/($F$6-$D$6))-1)*100,0)</f>
        <v>-2.8446805198664937</v>
      </c>
      <c r="CH109" s="26">
        <f t="shared" ref="CH109" si="293">IF(CC35&gt;0,((1+(CH35/CC35))^(1/($F$6-$D$6))-1)*100,0)</f>
        <v>1.8999877750237815</v>
      </c>
      <c r="CI109" s="26">
        <f t="shared" ref="CI109" si="294">IF($F$6-$D$6 &lt;&gt; 0,(EXP(LN(1+(CI72/100))/($F$6-$D$6))-1)*100,0)</f>
        <v>-0.16972428713089016</v>
      </c>
      <c r="CK109" s="24" t="str">
        <f>CK35</f>
        <v>All occupations</v>
      </c>
      <c r="CL109" s="26">
        <f>IF(AND(CM$6-CL$6 &lt;&gt; 0,CL35&lt;&gt;0,CM35&lt;&gt;0),(EXP(LN(CM35/CL35)/(CM$6-CL$6))-1)*100,0)</f>
        <v>0.2799517635405202</v>
      </c>
      <c r="CM109" s="26">
        <f>IF(AND(CN$6-CM$6 &lt;&gt; 0,CM35&lt;&gt;0,CN35&lt;&gt;0),(EXP(LN(CN35/CM35)/(CN$6-CM$6))-1)*100,0)</f>
        <v>-12.647836643904265</v>
      </c>
      <c r="CN109" s="26">
        <f>IF(AND(CO$6-CN$6 &lt;&gt; 0,CN35&lt;&gt;0,CO35&lt;&gt;0),(EXP(LN(CO35/CN35)/(CO$6-CN$6))-1)*100,0)</f>
        <v>-0.6484405146496619</v>
      </c>
      <c r="CO109" s="26">
        <f>IF(AND(CP$6-CO$6 &lt;&gt; 0,CO35&lt;&gt;0,CP35&lt;&gt;0),(EXP(LN(CP35/CO35)/(CP$6-CO$6))-1)*100,0)</f>
        <v>-0.36331979880606102</v>
      </c>
      <c r="CP109" s="26">
        <f>IF(AND(CP$6-CM$6 &lt;&gt; 0,CM35&lt;&gt;0,CP35&lt;&gt;0),(EXP(LN(CP35/CM35)/(CP$6-CM$6))-1)*100,0)</f>
        <v>-1.2678203589078452</v>
      </c>
      <c r="CR109" s="26">
        <f t="shared" ref="CR109" si="295">IF($F$6-$D$6 &lt;&gt; 0,(EXP(LN(1+(CR72/100))/($F$6-$D$6))-1)*100,0)</f>
        <v>-0.45845083765914119</v>
      </c>
      <c r="CS109" s="26">
        <f t="shared" ref="CS109" si="296">IF(CN35&gt;0,((1+(CS35/CN35))^(1/($F$6-$D$6))-1)*100,0)</f>
        <v>1.6487679333387018</v>
      </c>
      <c r="CT109" s="26">
        <f t="shared" ref="CT109" si="297">IF($F$6-$D$6 &lt;&gt; 0,(EXP(LN(1+(CT72/100))/($F$6-$D$6))-1)*100,0)</f>
        <v>1.2867122568330336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Enterprise M3 LEP (including all of Surrey)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Enterprise M3 LEP (including all of Surrey)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Enterprise M3 LEP (including all of Surrey)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Enterprise M3 LEP (including all of Surrey)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Enterprise M3 LEP (including all of Surrey)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Enterprise M3 LEP (including all of Surrey)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Enterprise M3 LEP (including all of Surrey)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Enterprise M3 LEP (including all of Surrey)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Enterprise M3 LEP (including all of Surrey)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0.20227760165427955</v>
      </c>
      <c r="C119" s="27">
        <f t="shared" si="299"/>
        <v>0.14686395194171808</v>
      </c>
      <c r="D119" s="27">
        <f t="shared" si="299"/>
        <v>2.0997771058758774E-2</v>
      </c>
      <c r="E119" s="27">
        <f t="shared" si="299"/>
        <v>0.36158360438320458</v>
      </c>
      <c r="F119" s="27">
        <f t="shared" ref="F119:F144" si="300">F8-D8</f>
        <v>0.38258137544196336</v>
      </c>
      <c r="L119" t="str">
        <f>A119</f>
        <v>11 Corporate managers and directors</v>
      </c>
      <c r="M119" s="27">
        <f t="shared" ref="M119:P144" si="301">N8-M8</f>
        <v>2.0062514640911591</v>
      </c>
      <c r="N119" s="27">
        <f t="shared" si="301"/>
        <v>0.72902445652594317</v>
      </c>
      <c r="O119" s="27">
        <f t="shared" si="301"/>
        <v>3.9200464437659122E-2</v>
      </c>
      <c r="P119" s="27">
        <f t="shared" si="301"/>
        <v>2.5208723685278471</v>
      </c>
      <c r="Q119" s="27">
        <f t="shared" ref="Q119:Q144" si="302">Q8-O8</f>
        <v>2.5600728329655063</v>
      </c>
      <c r="W119" t="str">
        <f>A119</f>
        <v>11 Corporate managers and directors</v>
      </c>
      <c r="X119" s="27">
        <f t="shared" ref="X119:AA144" si="303">Y8-X8</f>
        <v>3.305229642301617</v>
      </c>
      <c r="Y119" s="27">
        <f t="shared" si="303"/>
        <v>-0.61397885846090361</v>
      </c>
      <c r="Z119" s="27">
        <f t="shared" si="303"/>
        <v>-1.3174548782725672</v>
      </c>
      <c r="AA119" s="27">
        <f t="shared" si="303"/>
        <v>2.2308855273208117</v>
      </c>
      <c r="AB119" s="27">
        <f t="shared" ref="AB119:AB144" si="304">AB8-Z8</f>
        <v>0.91343064904824445</v>
      </c>
      <c r="AH119" t="str">
        <f>L119</f>
        <v>11 Corporate managers and directors</v>
      </c>
      <c r="AI119" s="27">
        <f t="shared" ref="AI119:AL144" si="305">AJ8-AI8</f>
        <v>0.6048657785800553</v>
      </c>
      <c r="AJ119" s="27">
        <f t="shared" si="305"/>
        <v>7.8411610982085378E-2</v>
      </c>
      <c r="AK119" s="27">
        <f t="shared" si="305"/>
        <v>-0.35433857527364143</v>
      </c>
      <c r="AL119" s="27">
        <f t="shared" si="305"/>
        <v>0.33063546232625907</v>
      </c>
      <c r="AM119" s="27">
        <f t="shared" ref="AM119:AM144" si="306">AM8-AK8</f>
        <v>-2.3703112947382365E-2</v>
      </c>
      <c r="AS119" t="str">
        <f>W119</f>
        <v>11 Corporate managers and directors</v>
      </c>
      <c r="AT119" s="27">
        <f t="shared" ref="AT119:AW144" si="307">AU8-AT8</f>
        <v>0.78917783169713029</v>
      </c>
      <c r="AU119" s="27">
        <f t="shared" si="307"/>
        <v>4.2933770956681272E-3</v>
      </c>
      <c r="AV119" s="27">
        <f t="shared" si="307"/>
        <v>-0.64034009631236621</v>
      </c>
      <c r="AW119" s="27">
        <f t="shared" si="307"/>
        <v>0.50821758986513643</v>
      </c>
      <c r="AX119" s="27">
        <f t="shared" ref="AX119:AX144" si="308">AX8-AV8</f>
        <v>-0.13212250644722978</v>
      </c>
      <c r="BD119" t="str">
        <f>AH119</f>
        <v>11 Corporate managers and directors</v>
      </c>
      <c r="BE119" s="27">
        <f t="shared" ref="BE119:BH144" si="309">BF8-BE8</f>
        <v>0.52358388490994123</v>
      </c>
      <c r="BF119" s="27">
        <f t="shared" si="309"/>
        <v>0.78361230426729378</v>
      </c>
      <c r="BG119" s="27">
        <f t="shared" si="309"/>
        <v>-1.493710677008238</v>
      </c>
      <c r="BH119" s="27">
        <f t="shared" si="309"/>
        <v>0.59882745908493185</v>
      </c>
      <c r="BI119" s="27">
        <f t="shared" ref="BI119:BI144" si="310">BI8-BG8</f>
        <v>-0.89488321792330616</v>
      </c>
      <c r="BO119" t="str">
        <f>AS119</f>
        <v>11 Corporate managers and directors</v>
      </c>
      <c r="BP119" s="27">
        <f t="shared" ref="BP119:BS144" si="311">BQ8-BP8</f>
        <v>0.7009168298368289</v>
      </c>
      <c r="BQ119" s="27">
        <f t="shared" si="311"/>
        <v>-0.5210628760804088</v>
      </c>
      <c r="BR119" s="27">
        <f t="shared" si="311"/>
        <v>-0.99649019101207692</v>
      </c>
      <c r="BS119" s="27">
        <f t="shared" si="311"/>
        <v>-1.0270354378340949</v>
      </c>
      <c r="BT119" s="27">
        <f t="shared" ref="BT119:BT144" si="312">BT8-BR8</f>
        <v>-2.0235256288461718</v>
      </c>
      <c r="BZ119" t="str">
        <f>BD119</f>
        <v>11 Corporate managers and directors</v>
      </c>
      <c r="CA119" s="68">
        <f t="shared" ref="CA119:CD144" si="313">CB8-CA8</f>
        <v>2.6997411589045228E-2</v>
      </c>
      <c r="CB119" s="68">
        <f t="shared" si="313"/>
        <v>-0.16215724548098986</v>
      </c>
      <c r="CC119" s="68">
        <f t="shared" si="313"/>
        <v>-0.33102884313913084</v>
      </c>
      <c r="CD119" s="68">
        <f t="shared" si="313"/>
        <v>-1.0215872957691983</v>
      </c>
      <c r="CE119" s="68">
        <f t="shared" ref="CE119:CE144" si="314">CE8-CC8</f>
        <v>-1.3526161389083291</v>
      </c>
      <c r="CK119" t="str">
        <f>BO119</f>
        <v>11 Corporate managers and directors</v>
      </c>
      <c r="CL119" s="68">
        <f t="shared" ref="CL119:CO144" si="315">CM8-CL8</f>
        <v>0.17598863439261614</v>
      </c>
      <c r="CM119" s="68">
        <f t="shared" si="315"/>
        <v>-6.8196404832561619E-2</v>
      </c>
      <c r="CN119" s="68">
        <f t="shared" si="315"/>
        <v>9.1996575382009338E-2</v>
      </c>
      <c r="CO119" s="68">
        <f t="shared" si="315"/>
        <v>0.22310386902081181</v>
      </c>
      <c r="CP119" s="68">
        <f t="shared" ref="CP119:CP144" si="316">CP8-CN8</f>
        <v>0.31510044440282114</v>
      </c>
    </row>
    <row r="120" spans="1:94" x14ac:dyDescent="0.2">
      <c r="A120" t="str">
        <f t="shared" si="298"/>
        <v>12 Other managers and proprietors</v>
      </c>
      <c r="B120" s="27">
        <f t="shared" si="299"/>
        <v>8.0386740109030408E-2</v>
      </c>
      <c r="C120" s="27">
        <f t="shared" si="299"/>
        <v>9.6109616811302367E-3</v>
      </c>
      <c r="D120" s="27">
        <f t="shared" si="299"/>
        <v>6.4718007372219777E-2</v>
      </c>
      <c r="E120" s="27">
        <f t="shared" si="299"/>
        <v>0.14939527835074867</v>
      </c>
      <c r="F120" s="27">
        <f t="shared" si="300"/>
        <v>0.21411328572296845</v>
      </c>
      <c r="L120" t="str">
        <f t="shared" ref="L120:L143" si="317">A120</f>
        <v>12 Other managers and proprietors</v>
      </c>
      <c r="M120" s="27">
        <f t="shared" si="301"/>
        <v>0.57194834847151776</v>
      </c>
      <c r="N120" s="27">
        <f t="shared" si="301"/>
        <v>0.2471475768677629</v>
      </c>
      <c r="O120" s="27">
        <f t="shared" si="301"/>
        <v>0.53686901690672473</v>
      </c>
      <c r="P120" s="27">
        <f t="shared" si="301"/>
        <v>1.3372184933112972</v>
      </c>
      <c r="Q120" s="27">
        <f t="shared" si="302"/>
        <v>1.8740875102180219</v>
      </c>
      <c r="W120" t="str">
        <f t="shared" ref="W120:W143" si="318">A120</f>
        <v>12 Other managers and proprietors</v>
      </c>
      <c r="X120" s="27">
        <f t="shared" si="303"/>
        <v>0.6046588150036758</v>
      </c>
      <c r="Y120" s="27">
        <f t="shared" si="303"/>
        <v>-0.25588155363951959</v>
      </c>
      <c r="Z120" s="27">
        <f t="shared" si="303"/>
        <v>0.42434195805230779</v>
      </c>
      <c r="AA120" s="27">
        <f t="shared" si="303"/>
        <v>1.233320716926583</v>
      </c>
      <c r="AB120" s="27">
        <f t="shared" si="304"/>
        <v>1.6576626749788907</v>
      </c>
      <c r="AH120" t="str">
        <f t="shared" ref="AH120:AH143" si="319">L120</f>
        <v>12 Other managers and proprietors</v>
      </c>
      <c r="AI120" s="27">
        <f t="shared" si="305"/>
        <v>0.24990592566243164</v>
      </c>
      <c r="AJ120" s="27">
        <f t="shared" si="305"/>
        <v>6.400244481339179E-2</v>
      </c>
      <c r="AK120" s="27">
        <f t="shared" si="305"/>
        <v>2.7560770532547796E-2</v>
      </c>
      <c r="AL120" s="27">
        <f t="shared" si="305"/>
        <v>0.40340903181828858</v>
      </c>
      <c r="AM120" s="27">
        <f t="shared" si="306"/>
        <v>0.43096980235083637</v>
      </c>
      <c r="AS120" t="str">
        <f t="shared" ref="AS120:AS143" si="320">W120</f>
        <v>12 Other managers and proprietors</v>
      </c>
      <c r="AT120" s="27">
        <f t="shared" si="307"/>
        <v>0.16764022223449748</v>
      </c>
      <c r="AU120" s="27">
        <f t="shared" si="307"/>
        <v>-2.7671324161027355E-2</v>
      </c>
      <c r="AV120" s="27">
        <f t="shared" si="307"/>
        <v>0.16252461835071808</v>
      </c>
      <c r="AW120" s="27">
        <f t="shared" si="307"/>
        <v>0.37989252643523175</v>
      </c>
      <c r="AX120" s="27">
        <f t="shared" si="308"/>
        <v>0.54241714478594982</v>
      </c>
      <c r="BD120" t="str">
        <f t="shared" ref="BD120:BD143" si="321">AH120</f>
        <v>12 Other managers and proprietors</v>
      </c>
      <c r="BE120" s="27">
        <f t="shared" si="309"/>
        <v>-0.45779105215930604</v>
      </c>
      <c r="BF120" s="27">
        <f t="shared" si="309"/>
        <v>0.23748066258387768</v>
      </c>
      <c r="BG120" s="27">
        <f t="shared" si="309"/>
        <v>-0.20913506984181174</v>
      </c>
      <c r="BH120" s="27">
        <f t="shared" si="309"/>
        <v>8.2770715020077823E-2</v>
      </c>
      <c r="BI120" s="27">
        <f t="shared" si="310"/>
        <v>-0.12636435482173392</v>
      </c>
      <c r="BO120" t="str">
        <f t="shared" ref="BO120:BO143" si="322">AS120</f>
        <v>12 Other managers and proprietors</v>
      </c>
      <c r="BP120" s="27">
        <f t="shared" si="311"/>
        <v>-8.2061544248262841E-2</v>
      </c>
      <c r="BQ120" s="27">
        <f t="shared" si="311"/>
        <v>-0.19903594332749597</v>
      </c>
      <c r="BR120" s="27">
        <f t="shared" si="311"/>
        <v>0.14845883104253099</v>
      </c>
      <c r="BS120" s="27">
        <f t="shared" si="311"/>
        <v>-0.10991746217100973</v>
      </c>
      <c r="BT120" s="27">
        <f t="shared" si="312"/>
        <v>3.8541368871521264E-2</v>
      </c>
      <c r="BZ120" t="str">
        <f t="shared" ref="BZ120:BZ143" si="323">BD120</f>
        <v>12 Other managers and proprietors</v>
      </c>
      <c r="CA120" s="68">
        <f t="shared" si="313"/>
        <v>-0.28699183940667083</v>
      </c>
      <c r="CB120" s="68">
        <f t="shared" si="313"/>
        <v>-0.32688645907558023</v>
      </c>
      <c r="CC120" s="68">
        <f t="shared" si="313"/>
        <v>3.3066506573800503E-2</v>
      </c>
      <c r="CD120" s="68">
        <f t="shared" si="313"/>
        <v>-0.46373676383072815</v>
      </c>
      <c r="CE120" s="68">
        <f t="shared" si="314"/>
        <v>-0.43067025725692765</v>
      </c>
      <c r="CK120" t="str">
        <f t="shared" ref="CK120:CK143" si="324">BO120</f>
        <v>12 Other managers and proprietors</v>
      </c>
      <c r="CL120" s="68">
        <f t="shared" si="315"/>
        <v>3.3360301484931076E-2</v>
      </c>
      <c r="CM120" s="68">
        <f t="shared" si="315"/>
        <v>-9.303882493380411E-2</v>
      </c>
      <c r="CN120" s="68">
        <f t="shared" si="315"/>
        <v>0.148495032101012</v>
      </c>
      <c r="CO120" s="68">
        <f t="shared" si="315"/>
        <v>0.23077818771279657</v>
      </c>
      <c r="CP120" s="68">
        <f t="shared" si="316"/>
        <v>0.37927321981380857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0.54165237088152374</v>
      </c>
      <c r="C121" s="27">
        <f t="shared" si="299"/>
        <v>0.16434066503380551</v>
      </c>
      <c r="D121" s="27">
        <f t="shared" si="299"/>
        <v>0.7633256041379699</v>
      </c>
      <c r="E121" s="27">
        <f t="shared" si="299"/>
        <v>0.95777220428165233</v>
      </c>
      <c r="F121" s="27">
        <f t="shared" si="300"/>
        <v>1.7210978084196222</v>
      </c>
      <c r="L121" t="str">
        <f t="shared" si="317"/>
        <v>21 Science, research, engineering and technology professionals</v>
      </c>
      <c r="M121" s="27">
        <f t="shared" si="301"/>
        <v>2.3909300559987923</v>
      </c>
      <c r="N121" s="27">
        <f t="shared" si="301"/>
        <v>1.4890701428011326</v>
      </c>
      <c r="O121" s="27">
        <f t="shared" si="301"/>
        <v>4.6527004516960968</v>
      </c>
      <c r="P121" s="27">
        <f t="shared" si="301"/>
        <v>5.9880822284716722</v>
      </c>
      <c r="Q121" s="27">
        <f t="shared" si="302"/>
        <v>10.640782680167769</v>
      </c>
      <c r="W121" t="str">
        <f t="shared" si="318"/>
        <v>21 Science, research, engineering and technology professionals</v>
      </c>
      <c r="X121" s="27">
        <f t="shared" si="303"/>
        <v>1.5680940968262824</v>
      </c>
      <c r="Y121" s="27">
        <f t="shared" si="303"/>
        <v>-0.25784680792138204</v>
      </c>
      <c r="Z121" s="27">
        <f t="shared" si="303"/>
        <v>3.8850057613652922</v>
      </c>
      <c r="AA121" s="27">
        <f t="shared" si="303"/>
        <v>1.8659826492967717</v>
      </c>
      <c r="AB121" s="27">
        <f t="shared" si="304"/>
        <v>5.7509884106620639</v>
      </c>
      <c r="AH121" t="str">
        <f t="shared" si="319"/>
        <v>21 Science, research, engineering and technology professionals</v>
      </c>
      <c r="AI121" s="27">
        <f t="shared" si="305"/>
        <v>0.21804414601590882</v>
      </c>
      <c r="AJ121" s="27">
        <f t="shared" si="305"/>
        <v>7.01014391475141E-2</v>
      </c>
      <c r="AK121" s="27">
        <f t="shared" si="305"/>
        <v>0.49574693001617254</v>
      </c>
      <c r="AL121" s="27">
        <f t="shared" si="305"/>
        <v>0.43668905341325237</v>
      </c>
      <c r="AM121" s="27">
        <f t="shared" si="306"/>
        <v>0.93243598342942491</v>
      </c>
      <c r="AS121" t="str">
        <f t="shared" si="320"/>
        <v>21 Science, research, engineering and technology professionals</v>
      </c>
      <c r="AT121" s="27">
        <f t="shared" si="307"/>
        <v>0.21168253775671353</v>
      </c>
      <c r="AU121" s="27">
        <f t="shared" si="307"/>
        <v>-0.10723129837399714</v>
      </c>
      <c r="AV121" s="27">
        <f t="shared" si="307"/>
        <v>0.31750694182792838</v>
      </c>
      <c r="AW121" s="27">
        <f t="shared" si="307"/>
        <v>6.5925175158865201E-2</v>
      </c>
      <c r="AX121" s="27">
        <f t="shared" si="308"/>
        <v>0.38343211698679358</v>
      </c>
      <c r="BD121" t="str">
        <f t="shared" si="321"/>
        <v>21 Science, research, engineering and technology professionals</v>
      </c>
      <c r="BE121" s="27">
        <f t="shared" si="309"/>
        <v>-0.34104246763362145</v>
      </c>
      <c r="BF121" s="27">
        <f t="shared" si="309"/>
        <v>0.42084764387295159</v>
      </c>
      <c r="BG121" s="27">
        <f t="shared" si="309"/>
        <v>0.31723426657926357</v>
      </c>
      <c r="BH121" s="27">
        <f t="shared" si="309"/>
        <v>-5.740800803269952E-2</v>
      </c>
      <c r="BI121" s="27">
        <f t="shared" si="310"/>
        <v>0.25982625854656405</v>
      </c>
      <c r="BO121" t="str">
        <f t="shared" si="322"/>
        <v>21 Science, research, engineering and technology professionals</v>
      </c>
      <c r="BP121" s="27">
        <f t="shared" si="311"/>
        <v>0.17085739705192715</v>
      </c>
      <c r="BQ121" s="27">
        <f t="shared" si="311"/>
        <v>-0.20683585725688181</v>
      </c>
      <c r="BR121" s="27">
        <f t="shared" si="311"/>
        <v>0.71412067937525636</v>
      </c>
      <c r="BS121" s="27">
        <f t="shared" si="311"/>
        <v>-0.26029310301602671</v>
      </c>
      <c r="BT121" s="27">
        <f t="shared" si="312"/>
        <v>0.45382757635922966</v>
      </c>
      <c r="BZ121" t="str">
        <f t="shared" si="323"/>
        <v>21 Science, research, engineering and technology professionals</v>
      </c>
      <c r="CA121" s="68">
        <f t="shared" si="313"/>
        <v>-0.17552899442322323</v>
      </c>
      <c r="CB121" s="68">
        <f t="shared" si="313"/>
        <v>-0.13932854348745893</v>
      </c>
      <c r="CC121" s="68">
        <f t="shared" si="313"/>
        <v>0.58503914755476938</v>
      </c>
      <c r="CD121" s="68">
        <f t="shared" si="313"/>
        <v>-0.86171255485841636</v>
      </c>
      <c r="CE121" s="68">
        <f t="shared" si="314"/>
        <v>-0.27667340730364698</v>
      </c>
      <c r="CK121" t="str">
        <f t="shared" si="324"/>
        <v>21 Science, research, engineering and technology professionals</v>
      </c>
      <c r="CL121" s="68">
        <f t="shared" si="315"/>
        <v>0.14499164903418532</v>
      </c>
      <c r="CM121" s="68">
        <f t="shared" si="315"/>
        <v>-5.2342152411836151E-3</v>
      </c>
      <c r="CN121" s="68">
        <f t="shared" si="315"/>
        <v>0.42385597324981128</v>
      </c>
      <c r="CO121" s="68">
        <f t="shared" si="315"/>
        <v>0.49142522808322209</v>
      </c>
      <c r="CP121" s="68">
        <f t="shared" si="316"/>
        <v>0.91528120133303337</v>
      </c>
    </row>
    <row r="122" spans="1:94" x14ac:dyDescent="0.2">
      <c r="A122" t="str">
        <f t="shared" si="298"/>
        <v>22 Health professionals</v>
      </c>
      <c r="B122" s="27">
        <f t="shared" si="299"/>
        <v>0.52041570003299009</v>
      </c>
      <c r="C122" s="27">
        <f t="shared" si="299"/>
        <v>7.3640764358475108E-2</v>
      </c>
      <c r="D122" s="27">
        <f t="shared" si="299"/>
        <v>0.27605787368578594</v>
      </c>
      <c r="E122" s="27">
        <f t="shared" si="299"/>
        <v>0.42133723115241439</v>
      </c>
      <c r="F122" s="27">
        <f t="shared" si="300"/>
        <v>0.69739510483820033</v>
      </c>
      <c r="L122" t="str">
        <f t="shared" si="317"/>
        <v>22 Health professionals</v>
      </c>
      <c r="M122" s="27">
        <f t="shared" si="301"/>
        <v>1.6572760865571543</v>
      </c>
      <c r="N122" s="27">
        <f t="shared" si="301"/>
        <v>0.2424038991787052</v>
      </c>
      <c r="O122" s="27">
        <f t="shared" si="301"/>
        <v>0.48203133375106866</v>
      </c>
      <c r="P122" s="27">
        <f t="shared" si="301"/>
        <v>0.97513615298470668</v>
      </c>
      <c r="Q122" s="27">
        <f t="shared" si="302"/>
        <v>1.4571674867357753</v>
      </c>
      <c r="W122" t="str">
        <f t="shared" si="318"/>
        <v>22 Health professionals</v>
      </c>
      <c r="X122" s="27">
        <f t="shared" si="303"/>
        <v>2.59509746079768</v>
      </c>
      <c r="Y122" s="27">
        <f t="shared" si="303"/>
        <v>-0.22054013598446609</v>
      </c>
      <c r="Z122" s="27">
        <f t="shared" si="303"/>
        <v>1.7771575563202191E-2</v>
      </c>
      <c r="AA122" s="27">
        <f t="shared" si="303"/>
        <v>0.75064087700866367</v>
      </c>
      <c r="AB122" s="27">
        <f t="shared" si="304"/>
        <v>0.76841245257186586</v>
      </c>
      <c r="AH122" t="str">
        <f t="shared" si="319"/>
        <v>22 Health professionals</v>
      </c>
      <c r="AI122" s="27">
        <f t="shared" si="305"/>
        <v>-0.42276882403274607</v>
      </c>
      <c r="AJ122" s="27">
        <f t="shared" si="305"/>
        <v>-0.46340341809131225</v>
      </c>
      <c r="AK122" s="27">
        <f t="shared" si="305"/>
        <v>-1.5572099332208407</v>
      </c>
      <c r="AL122" s="27">
        <f t="shared" si="305"/>
        <v>-1.1024999909122828</v>
      </c>
      <c r="AM122" s="27">
        <f t="shared" si="306"/>
        <v>-2.6597099241331232</v>
      </c>
      <c r="AS122" t="str">
        <f t="shared" si="320"/>
        <v>22 Health professionals</v>
      </c>
      <c r="AT122" s="27">
        <f t="shared" si="307"/>
        <v>0.15820754367314105</v>
      </c>
      <c r="AU122" s="27">
        <f t="shared" si="307"/>
        <v>8.691579675841743E-2</v>
      </c>
      <c r="AV122" s="27">
        <f t="shared" si="307"/>
        <v>1.785376906653624E-2</v>
      </c>
      <c r="AW122" s="27">
        <f t="shared" si="307"/>
        <v>6.9678762522675575E-2</v>
      </c>
      <c r="AX122" s="27">
        <f t="shared" si="308"/>
        <v>8.7532531589211815E-2</v>
      </c>
      <c r="BD122" t="str">
        <f t="shared" si="321"/>
        <v>22 Health professionals</v>
      </c>
      <c r="BE122" s="27">
        <f t="shared" si="309"/>
        <v>0.49645782961998153</v>
      </c>
      <c r="BF122" s="27">
        <f t="shared" si="309"/>
        <v>0.21458842615937312</v>
      </c>
      <c r="BG122" s="27">
        <f t="shared" si="309"/>
        <v>1.3460982955895595E-2</v>
      </c>
      <c r="BH122" s="27">
        <f t="shared" si="309"/>
        <v>0.25405064357368312</v>
      </c>
      <c r="BI122" s="27">
        <f t="shared" si="310"/>
        <v>0.26751162652957872</v>
      </c>
      <c r="BO122" t="str">
        <f t="shared" si="322"/>
        <v>22 Health professionals</v>
      </c>
      <c r="BP122" s="27">
        <f t="shared" si="311"/>
        <v>0.25222247772095585</v>
      </c>
      <c r="BQ122" s="27">
        <f t="shared" si="311"/>
        <v>-1.4703722753073301E-2</v>
      </c>
      <c r="BR122" s="27">
        <f t="shared" si="311"/>
        <v>-4.9639314426025427E-2</v>
      </c>
      <c r="BS122" s="27">
        <f t="shared" si="311"/>
        <v>-0.33538674355051112</v>
      </c>
      <c r="BT122" s="27">
        <f t="shared" si="312"/>
        <v>-0.38502605797653655</v>
      </c>
      <c r="BZ122" t="str">
        <f t="shared" si="323"/>
        <v>22 Health professionals</v>
      </c>
      <c r="CA122" s="68">
        <f t="shared" si="313"/>
        <v>0.24043291087212781</v>
      </c>
      <c r="CB122" s="68">
        <f t="shared" si="313"/>
        <v>-0.22010451264467168</v>
      </c>
      <c r="CC122" s="68">
        <f t="shared" si="313"/>
        <v>1.0238233167611521E-2</v>
      </c>
      <c r="CD122" s="68">
        <f t="shared" si="313"/>
        <v>-0.33802223697591816</v>
      </c>
      <c r="CE122" s="68">
        <f t="shared" si="314"/>
        <v>-0.32778400380830663</v>
      </c>
      <c r="CK122" t="str">
        <f t="shared" si="324"/>
        <v>22 Health professionals</v>
      </c>
      <c r="CL122" s="68">
        <f t="shared" si="315"/>
        <v>5.3022253595912852E-2</v>
      </c>
      <c r="CM122" s="68">
        <f t="shared" si="315"/>
        <v>2.8961439620249774E-3</v>
      </c>
      <c r="CN122" s="68">
        <f t="shared" si="315"/>
        <v>6.6152541976719631E-2</v>
      </c>
      <c r="CO122" s="68">
        <f t="shared" si="315"/>
        <v>0.16615624876265528</v>
      </c>
      <c r="CP122" s="68">
        <f t="shared" si="316"/>
        <v>0.23230879073937491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0.50318669416484063</v>
      </c>
      <c r="C123" s="27">
        <f t="shared" si="299"/>
        <v>0.12251390118290395</v>
      </c>
      <c r="D123" s="27">
        <f t="shared" si="299"/>
        <v>0.16977804128611007</v>
      </c>
      <c r="E123" s="27">
        <f t="shared" si="299"/>
        <v>0.50588641983565674</v>
      </c>
      <c r="F123" s="27">
        <f t="shared" si="300"/>
        <v>0.67566446112176681</v>
      </c>
      <c r="L123" t="str">
        <f t="shared" si="317"/>
        <v>23 Teaching and other educational professionals</v>
      </c>
      <c r="M123" s="27">
        <f t="shared" si="301"/>
        <v>3.2687034507958614</v>
      </c>
      <c r="N123" s="27">
        <f t="shared" si="301"/>
        <v>0.32613651017942402</v>
      </c>
      <c r="O123" s="27">
        <f t="shared" si="301"/>
        <v>0.90083412952176189</v>
      </c>
      <c r="P123" s="27">
        <f t="shared" si="301"/>
        <v>2.4969156780999739</v>
      </c>
      <c r="Q123" s="27">
        <f t="shared" si="302"/>
        <v>3.3977498076217358</v>
      </c>
      <c r="W123" t="str">
        <f t="shared" si="318"/>
        <v>23 Teaching and other educational professionals</v>
      </c>
      <c r="X123" s="27">
        <f t="shared" si="303"/>
        <v>-1.4584994166426668E-2</v>
      </c>
      <c r="Y123" s="27">
        <f t="shared" si="303"/>
        <v>-0.27449069120405234</v>
      </c>
      <c r="Z123" s="27">
        <f t="shared" si="303"/>
        <v>-1.6383328070656527</v>
      </c>
      <c r="AA123" s="27">
        <f t="shared" si="303"/>
        <v>-1.0728073351682186</v>
      </c>
      <c r="AB123" s="27">
        <f t="shared" si="304"/>
        <v>-2.7111401422338712</v>
      </c>
      <c r="AH123" t="str">
        <f t="shared" si="319"/>
        <v>23 Teaching and other educational professionals</v>
      </c>
      <c r="AI123" s="27">
        <f t="shared" si="305"/>
        <v>-0.43437436607117974</v>
      </c>
      <c r="AJ123" s="27">
        <f t="shared" si="305"/>
        <v>-0.11208687119804617</v>
      </c>
      <c r="AK123" s="27">
        <f t="shared" si="305"/>
        <v>-0.29390663958525892</v>
      </c>
      <c r="AL123" s="27">
        <f t="shared" si="305"/>
        <v>5.1623593262024592E-3</v>
      </c>
      <c r="AM123" s="27">
        <f t="shared" si="306"/>
        <v>-0.28874428025905646</v>
      </c>
      <c r="AS123" t="str">
        <f t="shared" si="320"/>
        <v>23 Teaching and other educational professionals</v>
      </c>
      <c r="AT123" s="27">
        <f t="shared" si="307"/>
        <v>2.3826615034205245E-2</v>
      </c>
      <c r="AU123" s="27">
        <f t="shared" si="307"/>
        <v>-1.6687615886534224E-3</v>
      </c>
      <c r="AV123" s="27">
        <f t="shared" si="307"/>
        <v>-6.783251554867531E-2</v>
      </c>
      <c r="AW123" s="27">
        <f t="shared" si="307"/>
        <v>-2.67287814651615E-2</v>
      </c>
      <c r="AX123" s="27">
        <f t="shared" si="308"/>
        <v>-9.4561297013836809E-2</v>
      </c>
      <c r="BD123" t="str">
        <f t="shared" si="321"/>
        <v>23 Teaching and other educational professionals</v>
      </c>
      <c r="BE123" s="27">
        <f t="shared" si="309"/>
        <v>-1.6403059081945726E-2</v>
      </c>
      <c r="BF123" s="27">
        <f t="shared" si="309"/>
        <v>0.14589784924170779</v>
      </c>
      <c r="BG123" s="27">
        <f t="shared" si="309"/>
        <v>-5.9443619744607545E-2</v>
      </c>
      <c r="BH123" s="27">
        <f t="shared" si="309"/>
        <v>0.23507989071251956</v>
      </c>
      <c r="BI123" s="27">
        <f t="shared" si="310"/>
        <v>0.17563627096791201</v>
      </c>
      <c r="BO123" t="str">
        <f t="shared" si="322"/>
        <v>23 Teaching and other educational professionals</v>
      </c>
      <c r="BP123" s="27">
        <f t="shared" si="311"/>
        <v>-6.3053670577699616E-3</v>
      </c>
      <c r="BQ123" s="27">
        <f t="shared" si="311"/>
        <v>-2.5460369215479783E-4</v>
      </c>
      <c r="BR123" s="27">
        <f t="shared" si="311"/>
        <v>-7.9219459181990692E-2</v>
      </c>
      <c r="BS123" s="27">
        <f t="shared" si="311"/>
        <v>-6.3521371273270621E-2</v>
      </c>
      <c r="BT123" s="27">
        <f t="shared" si="312"/>
        <v>-0.14274083045526131</v>
      </c>
      <c r="BZ123" t="str">
        <f t="shared" si="323"/>
        <v>23 Teaching and other educational professionals</v>
      </c>
      <c r="CA123" s="68">
        <f t="shared" si="313"/>
        <v>-6.4579406632947478E-3</v>
      </c>
      <c r="CB123" s="68">
        <f t="shared" si="313"/>
        <v>-3.5296019042890481E-2</v>
      </c>
      <c r="CC123" s="68">
        <f t="shared" si="313"/>
        <v>2.4562941927182336E-2</v>
      </c>
      <c r="CD123" s="68">
        <f t="shared" si="313"/>
        <v>-7.8094945344486799E-2</v>
      </c>
      <c r="CE123" s="68">
        <f t="shared" si="314"/>
        <v>-5.3532003417304463E-2</v>
      </c>
      <c r="CK123" t="str">
        <f t="shared" si="324"/>
        <v>23 Teaching and other educational professionals</v>
      </c>
      <c r="CL123" s="68">
        <f t="shared" si="315"/>
        <v>3.3132791930801014E-2</v>
      </c>
      <c r="CM123" s="68">
        <f t="shared" si="315"/>
        <v>1.1899118714486817E-2</v>
      </c>
      <c r="CN123" s="68">
        <f t="shared" si="315"/>
        <v>3.2621282084067282E-2</v>
      </c>
      <c r="CO123" s="68">
        <f t="shared" si="315"/>
        <v>3.5892046652703263E-2</v>
      </c>
      <c r="CP123" s="68">
        <f t="shared" si="316"/>
        <v>6.8513328736770546E-2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0.20179450787337838</v>
      </c>
      <c r="C124" s="27">
        <f t="shared" si="299"/>
        <v>0.14350389952791787</v>
      </c>
      <c r="D124" s="27">
        <f t="shared" si="299"/>
        <v>0.17379697036893815</v>
      </c>
      <c r="E124" s="27">
        <f t="shared" si="299"/>
        <v>0.40707847972255129</v>
      </c>
      <c r="F124" s="27">
        <f t="shared" si="300"/>
        <v>0.58087545009148944</v>
      </c>
      <c r="L124" t="str">
        <f t="shared" si="317"/>
        <v>24 Business, media and public service professionals</v>
      </c>
      <c r="M124" s="27">
        <f t="shared" si="301"/>
        <v>2.8991063482808546</v>
      </c>
      <c r="N124" s="27">
        <f t="shared" si="301"/>
        <v>1.0137083418820065</v>
      </c>
      <c r="O124" s="27">
        <f t="shared" si="301"/>
        <v>1.7242800786529493</v>
      </c>
      <c r="P124" s="27">
        <f t="shared" si="301"/>
        <v>3.5223209849281609</v>
      </c>
      <c r="Q124" s="27">
        <f t="shared" si="302"/>
        <v>5.2466010635811102</v>
      </c>
      <c r="W124" t="str">
        <f t="shared" si="318"/>
        <v>24 Business, media and public service professionals</v>
      </c>
      <c r="X124" s="27">
        <f t="shared" si="303"/>
        <v>2.1951703288686275</v>
      </c>
      <c r="Y124" s="27">
        <f t="shared" si="303"/>
        <v>0.53946538273683586</v>
      </c>
      <c r="Z124" s="27">
        <f t="shared" si="303"/>
        <v>0.45085768653113689</v>
      </c>
      <c r="AA124" s="27">
        <f t="shared" si="303"/>
        <v>1.3487019583901372</v>
      </c>
      <c r="AB124" s="27">
        <f t="shared" si="304"/>
        <v>1.7995596449212741</v>
      </c>
      <c r="AH124" t="str">
        <f t="shared" si="319"/>
        <v>24 Business, media and public service professionals</v>
      </c>
      <c r="AI124" s="27">
        <f t="shared" si="305"/>
        <v>5.4050796398200429E-2</v>
      </c>
      <c r="AJ124" s="27">
        <f t="shared" si="305"/>
        <v>0.11942799931959591</v>
      </c>
      <c r="AK124" s="27">
        <f t="shared" si="305"/>
        <v>-0.16318426744162196</v>
      </c>
      <c r="AL124" s="27">
        <f t="shared" si="305"/>
        <v>0.11836951194570777</v>
      </c>
      <c r="AM124" s="27">
        <f t="shared" si="306"/>
        <v>-4.4814755495914183E-2</v>
      </c>
      <c r="AS124" t="str">
        <f t="shared" si="320"/>
        <v>24 Business, media and public service professionals</v>
      </c>
      <c r="AT124" s="27">
        <f t="shared" si="307"/>
        <v>0.28266606297025199</v>
      </c>
      <c r="AU124" s="27">
        <f t="shared" si="307"/>
        <v>0.12857237424096102</v>
      </c>
      <c r="AV124" s="27">
        <f t="shared" si="307"/>
        <v>0.10957760076602518</v>
      </c>
      <c r="AW124" s="27">
        <f t="shared" si="307"/>
        <v>0.37286604180043881</v>
      </c>
      <c r="AX124" s="27">
        <f t="shared" si="308"/>
        <v>0.48244364256646399</v>
      </c>
      <c r="BD124" t="str">
        <f t="shared" si="321"/>
        <v>24 Business, media and public service professionals</v>
      </c>
      <c r="BE124" s="27">
        <f t="shared" si="309"/>
        <v>0.12761380149993506</v>
      </c>
      <c r="BF124" s="27">
        <f t="shared" si="309"/>
        <v>0.77195863165353629</v>
      </c>
      <c r="BG124" s="27">
        <f t="shared" si="309"/>
        <v>0.21693897885519053</v>
      </c>
      <c r="BH124" s="27">
        <f t="shared" si="309"/>
        <v>0.40342913526197233</v>
      </c>
      <c r="BI124" s="27">
        <f t="shared" si="310"/>
        <v>0.62036811411716286</v>
      </c>
      <c r="BO124" t="str">
        <f t="shared" si="322"/>
        <v>24 Business, media and public service professionals</v>
      </c>
      <c r="BP124" s="27">
        <f t="shared" si="311"/>
        <v>0.22852615165446677</v>
      </c>
      <c r="BQ124" s="27">
        <f t="shared" si="311"/>
        <v>-9.4204254313352109E-2</v>
      </c>
      <c r="BR124" s="27">
        <f t="shared" si="311"/>
        <v>8.7873027369056445E-4</v>
      </c>
      <c r="BS124" s="27">
        <f t="shared" si="311"/>
        <v>-0.56631472597398691</v>
      </c>
      <c r="BT124" s="27">
        <f t="shared" si="312"/>
        <v>-0.56543599570029635</v>
      </c>
      <c r="BZ124" t="str">
        <f t="shared" si="323"/>
        <v>24 Business, media and public service professionals</v>
      </c>
      <c r="CA124" s="68">
        <f t="shared" si="313"/>
        <v>2.8454916849448786E-2</v>
      </c>
      <c r="CB124" s="68">
        <f t="shared" si="313"/>
        <v>-8.9826383917085639E-2</v>
      </c>
      <c r="CC124" s="68">
        <f t="shared" si="313"/>
        <v>7.5972405245483543E-5</v>
      </c>
      <c r="CD124" s="68">
        <f t="shared" si="313"/>
        <v>-0.76796761341268915</v>
      </c>
      <c r="CE124" s="68">
        <f t="shared" si="314"/>
        <v>-0.76789164100744367</v>
      </c>
      <c r="CK124" t="str">
        <f t="shared" si="324"/>
        <v>24 Business, media and public service professionals</v>
      </c>
      <c r="CL124" s="68">
        <f t="shared" si="315"/>
        <v>0.12338995235229699</v>
      </c>
      <c r="CM124" s="68">
        <f t="shared" si="315"/>
        <v>6.8240527843503873E-3</v>
      </c>
      <c r="CN124" s="68">
        <f t="shared" si="315"/>
        <v>0.19909605779495132</v>
      </c>
      <c r="CO124" s="68">
        <f t="shared" si="315"/>
        <v>0.32348157008155143</v>
      </c>
      <c r="CP124" s="68">
        <f t="shared" si="316"/>
        <v>0.52257762787650275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9.5996021693493694E-2</v>
      </c>
      <c r="C125" s="27">
        <f t="shared" si="299"/>
        <v>4.1428626231054089E-2</v>
      </c>
      <c r="D125" s="27">
        <f t="shared" si="299"/>
        <v>3.6277300593000938E-2</v>
      </c>
      <c r="E125" s="27">
        <f t="shared" si="299"/>
        <v>0.18411254549016987</v>
      </c>
      <c r="F125" s="27">
        <f t="shared" si="300"/>
        <v>0.2203898460831708</v>
      </c>
      <c r="L125" t="str">
        <f t="shared" si="317"/>
        <v>31 Science, engineering and technology associate professionals</v>
      </c>
      <c r="M125" s="27">
        <f t="shared" si="301"/>
        <v>0.43761653625754926</v>
      </c>
      <c r="N125" s="27">
        <f t="shared" si="301"/>
        <v>0.30063171432098268</v>
      </c>
      <c r="O125" s="27">
        <f t="shared" si="301"/>
        <v>4.2588333948585522E-3</v>
      </c>
      <c r="P125" s="27">
        <f t="shared" si="301"/>
        <v>0.59357921342725062</v>
      </c>
      <c r="Q125" s="27">
        <f t="shared" si="302"/>
        <v>0.59783804682210917</v>
      </c>
      <c r="W125" t="str">
        <f t="shared" si="318"/>
        <v>31 Science, engineering and technology associate professionals</v>
      </c>
      <c r="X125" s="27">
        <f t="shared" si="303"/>
        <v>0.71829971002470039</v>
      </c>
      <c r="Y125" s="27">
        <f t="shared" si="303"/>
        <v>0.10974773624557965</v>
      </c>
      <c r="Z125" s="27">
        <f t="shared" si="303"/>
        <v>-0.11374939249939331</v>
      </c>
      <c r="AA125" s="27">
        <f t="shared" si="303"/>
        <v>0.56621227115200501</v>
      </c>
      <c r="AB125" s="27">
        <f t="shared" si="304"/>
        <v>0.4524628786526117</v>
      </c>
      <c r="AH125" t="str">
        <f t="shared" si="319"/>
        <v>31 Science, engineering and technology associate professionals</v>
      </c>
      <c r="AI125" s="27">
        <f t="shared" si="305"/>
        <v>0.11623767664436224</v>
      </c>
      <c r="AJ125" s="27">
        <f t="shared" si="305"/>
        <v>6.0530204017681943E-2</v>
      </c>
      <c r="AK125" s="27">
        <f t="shared" si="305"/>
        <v>4.2929516950372504E-2</v>
      </c>
      <c r="AL125" s="27">
        <f t="shared" si="305"/>
        <v>0.22922608160462032</v>
      </c>
      <c r="AM125" s="27">
        <f t="shared" si="306"/>
        <v>0.27215559855499283</v>
      </c>
      <c r="AS125" t="str">
        <f t="shared" si="320"/>
        <v>31 Science, engineering and technology associate professionals</v>
      </c>
      <c r="AT125" s="27">
        <f t="shared" si="307"/>
        <v>0.13914287201512954</v>
      </c>
      <c r="AU125" s="27">
        <f t="shared" si="307"/>
        <v>2.5760681915545369E-2</v>
      </c>
      <c r="AV125" s="27">
        <f t="shared" si="307"/>
        <v>-0.18958517688068444</v>
      </c>
      <c r="AW125" s="27">
        <f t="shared" si="307"/>
        <v>-1.5056763967571163E-2</v>
      </c>
      <c r="AX125" s="27">
        <f t="shared" si="308"/>
        <v>-0.2046419408482556</v>
      </c>
      <c r="BD125" t="str">
        <f t="shared" si="321"/>
        <v>31 Science, engineering and technology associate professionals</v>
      </c>
      <c r="BE125" s="27">
        <f t="shared" si="309"/>
        <v>-0.20492192104522977</v>
      </c>
      <c r="BF125" s="27">
        <f t="shared" si="309"/>
        <v>0.31245902736436992</v>
      </c>
      <c r="BG125" s="27">
        <f t="shared" si="309"/>
        <v>-0.49680188167209205</v>
      </c>
      <c r="BH125" s="27">
        <f t="shared" si="309"/>
        <v>-0.3915142474255171</v>
      </c>
      <c r="BI125" s="27">
        <f t="shared" si="310"/>
        <v>-0.88831612909760915</v>
      </c>
      <c r="BO125" t="str">
        <f t="shared" si="322"/>
        <v>31 Science, engineering and technology associate professionals</v>
      </c>
      <c r="BP125" s="27">
        <f t="shared" si="311"/>
        <v>0.15052624902999279</v>
      </c>
      <c r="BQ125" s="27">
        <f t="shared" si="311"/>
        <v>1.0562304403704426E-2</v>
      </c>
      <c r="BR125" s="27">
        <f t="shared" si="311"/>
        <v>-0.13915869870555886</v>
      </c>
      <c r="BS125" s="27">
        <f t="shared" si="311"/>
        <v>-6.3994773890700518E-2</v>
      </c>
      <c r="BT125" s="27">
        <f t="shared" si="312"/>
        <v>-0.20315347259625938</v>
      </c>
      <c r="BZ125" t="str">
        <f t="shared" si="323"/>
        <v>31 Science, engineering and technology associate professionals</v>
      </c>
      <c r="CA125" s="68">
        <f t="shared" si="313"/>
        <v>1.5368339749807225E-2</v>
      </c>
      <c r="CB125" s="68">
        <f t="shared" si="313"/>
        <v>2.719341959140964E-2</v>
      </c>
      <c r="CC125" s="68">
        <f t="shared" si="313"/>
        <v>-3.0702231140073311E-2</v>
      </c>
      <c r="CD125" s="68">
        <f t="shared" si="313"/>
        <v>-0.23298336749578674</v>
      </c>
      <c r="CE125" s="68">
        <f t="shared" si="314"/>
        <v>-0.26368559863586005</v>
      </c>
      <c r="CK125" t="str">
        <f t="shared" si="324"/>
        <v>31 Science, engineering and technology associate professionals</v>
      </c>
      <c r="CL125" s="68">
        <f t="shared" si="315"/>
        <v>6.7647582507150195E-2</v>
      </c>
      <c r="CM125" s="68">
        <f t="shared" si="315"/>
        <v>4.1294685177669432E-2</v>
      </c>
      <c r="CN125" s="68">
        <f t="shared" si="315"/>
        <v>0.11942739055123841</v>
      </c>
      <c r="CO125" s="68">
        <f t="shared" si="315"/>
        <v>0.2950074016767637</v>
      </c>
      <c r="CP125" s="68">
        <f t="shared" si="316"/>
        <v>0.41443479222800211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1.5950613483615497E-2</v>
      </c>
      <c r="C126" s="27">
        <f t="shared" si="299"/>
        <v>-1.8257715231281696E-3</v>
      </c>
      <c r="D126" s="27">
        <f t="shared" si="299"/>
        <v>4.5775383394614733E-2</v>
      </c>
      <c r="E126" s="27">
        <f t="shared" si="299"/>
        <v>4.6688061064264486E-2</v>
      </c>
      <c r="F126" s="27">
        <f t="shared" si="300"/>
        <v>9.2463444458879218E-2</v>
      </c>
      <c r="L126" t="str">
        <f t="shared" si="317"/>
        <v>32 Health and social care associate professionals</v>
      </c>
      <c r="M126" s="27">
        <f t="shared" si="301"/>
        <v>0.44451638857850129</v>
      </c>
      <c r="N126" s="27">
        <f t="shared" si="301"/>
        <v>6.163810798992686E-2</v>
      </c>
      <c r="O126" s="27">
        <f t="shared" si="301"/>
        <v>1.1915599827001442</v>
      </c>
      <c r="P126" s="27">
        <f t="shared" si="301"/>
        <v>1.00257208600254</v>
      </c>
      <c r="Q126" s="27">
        <f t="shared" si="302"/>
        <v>2.1941320687026842</v>
      </c>
      <c r="W126" t="str">
        <f t="shared" si="318"/>
        <v>32 Health and social care associate professionals</v>
      </c>
      <c r="X126" s="27">
        <f t="shared" si="303"/>
        <v>0.90642516790090744</v>
      </c>
      <c r="Y126" s="27">
        <f t="shared" si="303"/>
        <v>1.0845504146730356E-2</v>
      </c>
      <c r="Z126" s="27">
        <f t="shared" si="303"/>
        <v>2.6370946215954372</v>
      </c>
      <c r="AA126" s="27">
        <f t="shared" si="303"/>
        <v>1.6299884679411187</v>
      </c>
      <c r="AB126" s="27">
        <f t="shared" si="304"/>
        <v>4.2670830895365555</v>
      </c>
      <c r="AH126" t="str">
        <f t="shared" si="319"/>
        <v>32 Health and social care associate professionals</v>
      </c>
      <c r="AI126" s="27">
        <f t="shared" si="305"/>
        <v>-5.6026164983007831E-2</v>
      </c>
      <c r="AJ126" s="27">
        <f t="shared" si="305"/>
        <v>-0.10195278306530464</v>
      </c>
      <c r="AK126" s="27">
        <f t="shared" si="305"/>
        <v>0.2104379329913868</v>
      </c>
      <c r="AL126" s="27">
        <f t="shared" si="305"/>
        <v>-0.74629869860568521</v>
      </c>
      <c r="AM126" s="27">
        <f t="shared" si="306"/>
        <v>-0.53586076561429841</v>
      </c>
      <c r="AS126" t="str">
        <f t="shared" si="320"/>
        <v>32 Health and social care associate professionals</v>
      </c>
      <c r="AT126" s="27">
        <f t="shared" si="307"/>
        <v>0.10599473589873581</v>
      </c>
      <c r="AU126" s="27">
        <f t="shared" si="307"/>
        <v>6.8921398074491269E-2</v>
      </c>
      <c r="AV126" s="27">
        <f t="shared" si="307"/>
        <v>0.28189101233622393</v>
      </c>
      <c r="AW126" s="27">
        <f t="shared" si="307"/>
        <v>0.14760830172017869</v>
      </c>
      <c r="AX126" s="27">
        <f t="shared" si="308"/>
        <v>0.42949931405640263</v>
      </c>
      <c r="BD126" t="str">
        <f t="shared" si="321"/>
        <v>32 Health and social care associate professionals</v>
      </c>
      <c r="BE126" s="27">
        <f t="shared" si="309"/>
        <v>0.38485688903521242</v>
      </c>
      <c r="BF126" s="27">
        <f t="shared" si="309"/>
        <v>0.20764298868026909</v>
      </c>
      <c r="BG126" s="27">
        <f t="shared" si="309"/>
        <v>1.3380415587289884</v>
      </c>
      <c r="BH126" s="27">
        <f t="shared" si="309"/>
        <v>0.86978778408241553</v>
      </c>
      <c r="BI126" s="27">
        <f t="shared" si="310"/>
        <v>2.207829342811404</v>
      </c>
      <c r="BO126" t="str">
        <f t="shared" si="322"/>
        <v>32 Health and social care associate professionals</v>
      </c>
      <c r="BP126" s="27">
        <f t="shared" si="311"/>
        <v>0.15923302918068849</v>
      </c>
      <c r="BQ126" s="27">
        <f t="shared" si="311"/>
        <v>1.7278646106304585E-3</v>
      </c>
      <c r="BR126" s="27">
        <f t="shared" si="311"/>
        <v>0.7463436137304198</v>
      </c>
      <c r="BS126" s="27">
        <f t="shared" si="311"/>
        <v>-0.25921375155969018</v>
      </c>
      <c r="BT126" s="27">
        <f t="shared" si="312"/>
        <v>0.48712986217072962</v>
      </c>
      <c r="BZ126" t="str">
        <f t="shared" si="323"/>
        <v>32 Health and social care associate professionals</v>
      </c>
      <c r="CA126" s="68">
        <f t="shared" si="313"/>
        <v>-1.5364240811290064E-2</v>
      </c>
      <c r="CB126" s="68">
        <f t="shared" si="313"/>
        <v>-8.5812534145025154E-2</v>
      </c>
      <c r="CC126" s="68">
        <f t="shared" si="313"/>
        <v>0.17983049884218011</v>
      </c>
      <c r="CD126" s="68">
        <f t="shared" si="313"/>
        <v>-0.20834149423717679</v>
      </c>
      <c r="CE126" s="68">
        <f t="shared" si="314"/>
        <v>-2.8510995394996685E-2</v>
      </c>
      <c r="CK126" t="str">
        <f t="shared" si="324"/>
        <v>32 Health and social care associate professionals</v>
      </c>
      <c r="CL126" s="68">
        <f t="shared" si="315"/>
        <v>1.9565700390592994E-2</v>
      </c>
      <c r="CM126" s="68">
        <f t="shared" si="315"/>
        <v>3.7591829313108061E-3</v>
      </c>
      <c r="CN126" s="68">
        <f t="shared" si="315"/>
        <v>8.5907780243107232E-2</v>
      </c>
      <c r="CO126" s="68">
        <f t="shared" si="315"/>
        <v>0.1448062532052177</v>
      </c>
      <c r="CP126" s="68">
        <f t="shared" si="316"/>
        <v>0.23071403344832492</v>
      </c>
    </row>
    <row r="127" spans="1:94" x14ac:dyDescent="0.2">
      <c r="A127" t="str">
        <f t="shared" si="298"/>
        <v>33 Protective service occupations</v>
      </c>
      <c r="B127" s="27">
        <f t="shared" si="299"/>
        <v>7.7502393940591732E-4</v>
      </c>
      <c r="C127" s="27">
        <f t="shared" si="299"/>
        <v>4.5358508992730008E-3</v>
      </c>
      <c r="D127" s="27">
        <f t="shared" si="299"/>
        <v>1.8846416229560681E-3</v>
      </c>
      <c r="E127" s="27">
        <f t="shared" si="299"/>
        <v>1.2731981585882422E-2</v>
      </c>
      <c r="F127" s="27">
        <f t="shared" si="300"/>
        <v>1.461662320883849E-2</v>
      </c>
      <c r="L127" t="str">
        <f t="shared" si="317"/>
        <v>33 Protective service occupations</v>
      </c>
      <c r="M127" s="27">
        <f t="shared" si="301"/>
        <v>4.5881553799334562E-2</v>
      </c>
      <c r="N127" s="27">
        <f t="shared" si="301"/>
        <v>0.1000413964785532</v>
      </c>
      <c r="O127" s="27">
        <f t="shared" si="301"/>
        <v>-3.9624556454830095E-2</v>
      </c>
      <c r="P127" s="27">
        <f t="shared" si="301"/>
        <v>0.20095021090925635</v>
      </c>
      <c r="Q127" s="27">
        <f t="shared" si="302"/>
        <v>0.16132565445442626</v>
      </c>
      <c r="W127" t="str">
        <f t="shared" si="318"/>
        <v>33 Protective service occupations</v>
      </c>
      <c r="X127" s="27">
        <f t="shared" si="303"/>
        <v>0.13566481702557653</v>
      </c>
      <c r="Y127" s="27">
        <f t="shared" si="303"/>
        <v>0.1302971498876051</v>
      </c>
      <c r="Z127" s="27">
        <f t="shared" si="303"/>
        <v>-0.18450261504504861</v>
      </c>
      <c r="AA127" s="27">
        <f t="shared" si="303"/>
        <v>0.52094753485622536</v>
      </c>
      <c r="AB127" s="27">
        <f t="shared" si="304"/>
        <v>0.33644491981117675</v>
      </c>
      <c r="AH127" t="str">
        <f t="shared" si="319"/>
        <v>33 Protective service occupations</v>
      </c>
      <c r="AI127" s="27">
        <f t="shared" si="305"/>
        <v>1.5131959713926169E-2</v>
      </c>
      <c r="AJ127" s="27">
        <f t="shared" si="305"/>
        <v>3.5792736604053188E-2</v>
      </c>
      <c r="AK127" s="27">
        <f t="shared" si="305"/>
        <v>-4.7762636797022473E-2</v>
      </c>
      <c r="AL127" s="27">
        <f t="shared" si="305"/>
        <v>0.10218190984504855</v>
      </c>
      <c r="AM127" s="27">
        <f t="shared" si="306"/>
        <v>5.4419273048026073E-2</v>
      </c>
      <c r="AS127" t="str">
        <f t="shared" si="320"/>
        <v>33 Protective service occupations</v>
      </c>
      <c r="AT127" s="27">
        <f t="shared" si="307"/>
        <v>-4.9086001322733941E-2</v>
      </c>
      <c r="AU127" s="27">
        <f t="shared" si="307"/>
        <v>2.240076083464615E-2</v>
      </c>
      <c r="AV127" s="27">
        <f t="shared" si="307"/>
        <v>-9.1494086980802192E-2</v>
      </c>
      <c r="AW127" s="27">
        <f t="shared" si="307"/>
        <v>1.8618604988908383E-2</v>
      </c>
      <c r="AX127" s="27">
        <f t="shared" si="308"/>
        <v>-7.2875481991893809E-2</v>
      </c>
      <c r="BD127" t="str">
        <f t="shared" si="321"/>
        <v>33 Protective service occupations</v>
      </c>
      <c r="BE127" s="27">
        <f t="shared" si="309"/>
        <v>-0.31323196143317178</v>
      </c>
      <c r="BF127" s="27">
        <f t="shared" si="309"/>
        <v>0.12868635324490962</v>
      </c>
      <c r="BG127" s="27">
        <f t="shared" si="309"/>
        <v>-0.20638098630620871</v>
      </c>
      <c r="BH127" s="27">
        <f t="shared" si="309"/>
        <v>-9.3224803072315954E-2</v>
      </c>
      <c r="BI127" s="27">
        <f t="shared" si="310"/>
        <v>-0.29960578937852467</v>
      </c>
      <c r="BO127" t="str">
        <f t="shared" si="322"/>
        <v>33 Protective service occupations</v>
      </c>
      <c r="BP127" s="27">
        <f t="shared" si="311"/>
        <v>-8.8791642890306832E-2</v>
      </c>
      <c r="BQ127" s="27">
        <f t="shared" si="311"/>
        <v>-8.1675737939238546E-2</v>
      </c>
      <c r="BR127" s="27">
        <f t="shared" si="311"/>
        <v>-0.23662276806627158</v>
      </c>
      <c r="BS127" s="27">
        <f t="shared" si="311"/>
        <v>-0.23868234502504648</v>
      </c>
      <c r="BT127" s="27">
        <f t="shared" si="312"/>
        <v>-0.47530511309131807</v>
      </c>
      <c r="BZ127" t="str">
        <f t="shared" si="323"/>
        <v>33 Protective service occupations</v>
      </c>
      <c r="CA127" s="68">
        <f t="shared" si="313"/>
        <v>-0.15472331161696984</v>
      </c>
      <c r="CB127" s="68">
        <f t="shared" si="313"/>
        <v>-1.9079354578640628E-2</v>
      </c>
      <c r="CC127" s="68">
        <f t="shared" si="313"/>
        <v>-0.11124577283815984</v>
      </c>
      <c r="CD127" s="68">
        <f t="shared" si="313"/>
        <v>-9.5014883733171906E-2</v>
      </c>
      <c r="CE127" s="68">
        <f t="shared" si="314"/>
        <v>-0.20626065657133175</v>
      </c>
      <c r="CK127" t="str">
        <f t="shared" si="324"/>
        <v>33 Protective service occupations</v>
      </c>
      <c r="CL127" s="68">
        <f t="shared" si="315"/>
        <v>-1.8349507306703441E-2</v>
      </c>
      <c r="CM127" s="68">
        <f t="shared" si="315"/>
        <v>-3.8554474459814581E-3</v>
      </c>
      <c r="CN127" s="68">
        <f t="shared" si="315"/>
        <v>-3.8600647909644244E-2</v>
      </c>
      <c r="CO127" s="68">
        <f t="shared" si="315"/>
        <v>4.9688292446503288E-3</v>
      </c>
      <c r="CP127" s="68">
        <f t="shared" si="316"/>
        <v>-3.3631818664993915E-2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4.2992734021575246E-2</v>
      </c>
      <c r="C128" s="27">
        <f t="shared" si="299"/>
        <v>1.7736834989487832E-2</v>
      </c>
      <c r="D128" s="27">
        <f t="shared" si="299"/>
        <v>1.5343673523146861E-2</v>
      </c>
      <c r="E128" s="27">
        <f t="shared" si="299"/>
        <v>5.7367240997106161E-2</v>
      </c>
      <c r="F128" s="27">
        <f t="shared" si="300"/>
        <v>7.2710914520253023E-2</v>
      </c>
      <c r="L128" t="str">
        <f t="shared" si="317"/>
        <v>34 Culture, media and sports occupations</v>
      </c>
      <c r="M128" s="27">
        <f t="shared" si="301"/>
        <v>0.25477701198674474</v>
      </c>
      <c r="N128" s="27">
        <f t="shared" si="301"/>
        <v>0.59577319118971017</v>
      </c>
      <c r="O128" s="27">
        <f t="shared" si="301"/>
        <v>0.17086040004492542</v>
      </c>
      <c r="P128" s="27">
        <f t="shared" si="301"/>
        <v>1.1221947809132926</v>
      </c>
      <c r="Q128" s="27">
        <f t="shared" si="302"/>
        <v>1.293055180958218</v>
      </c>
      <c r="W128" t="str">
        <f t="shared" si="318"/>
        <v>34 Culture, media and sports occupations</v>
      </c>
      <c r="X128" s="27">
        <f t="shared" si="303"/>
        <v>-0.22593890124839167</v>
      </c>
      <c r="Y128" s="27">
        <f t="shared" si="303"/>
        <v>2.9306251153053964E-3</v>
      </c>
      <c r="Z128" s="27">
        <f t="shared" si="303"/>
        <v>-0.48943982474194492</v>
      </c>
      <c r="AA128" s="27">
        <f t="shared" si="303"/>
        <v>0.54089887323275843</v>
      </c>
      <c r="AB128" s="27">
        <f t="shared" si="304"/>
        <v>5.1459048490813508E-2</v>
      </c>
      <c r="AH128" t="str">
        <f t="shared" si="319"/>
        <v>34 Culture, media and sports occupations</v>
      </c>
      <c r="AI128" s="27">
        <f t="shared" si="305"/>
        <v>5.8942124489314018E-5</v>
      </c>
      <c r="AJ128" s="27">
        <f t="shared" si="305"/>
        <v>8.9927328422841679E-2</v>
      </c>
      <c r="AK128" s="27">
        <f t="shared" si="305"/>
        <v>-9.8206020582073394E-2</v>
      </c>
      <c r="AL128" s="27">
        <f t="shared" si="305"/>
        <v>0.15935969665442029</v>
      </c>
      <c r="AM128" s="27">
        <f t="shared" si="306"/>
        <v>6.1153676072346896E-2</v>
      </c>
      <c r="AS128" t="str">
        <f t="shared" si="320"/>
        <v>34 Culture, media and sports occupations</v>
      </c>
      <c r="AT128" s="27">
        <f t="shared" si="307"/>
        <v>-7.5913652355592776E-2</v>
      </c>
      <c r="AU128" s="27">
        <f t="shared" si="307"/>
        <v>-3.1364143275904088E-2</v>
      </c>
      <c r="AV128" s="27">
        <f t="shared" si="307"/>
        <v>-0.14248179485432577</v>
      </c>
      <c r="AW128" s="27">
        <f t="shared" si="307"/>
        <v>-7.0178871914774454E-3</v>
      </c>
      <c r="AX128" s="27">
        <f t="shared" si="308"/>
        <v>-0.14949968204580322</v>
      </c>
      <c r="BD128" t="str">
        <f t="shared" si="321"/>
        <v>34 Culture, media and sports occupations</v>
      </c>
      <c r="BE128" s="27">
        <f t="shared" si="309"/>
        <v>-0.54714325433960154</v>
      </c>
      <c r="BF128" s="27">
        <f t="shared" si="309"/>
        <v>0.21614679440017692</v>
      </c>
      <c r="BG128" s="27">
        <f t="shared" si="309"/>
        <v>-0.34965602486889091</v>
      </c>
      <c r="BH128" s="27">
        <f t="shared" si="309"/>
        <v>-1.979216704437281E-2</v>
      </c>
      <c r="BI128" s="27">
        <f t="shared" si="310"/>
        <v>-0.36944819191326372</v>
      </c>
      <c r="BO128" t="str">
        <f t="shared" si="322"/>
        <v>34 Culture, media and sports occupations</v>
      </c>
      <c r="BP128" s="27">
        <f t="shared" si="311"/>
        <v>-0.33579345205711708</v>
      </c>
      <c r="BQ128" s="27">
        <f t="shared" si="311"/>
        <v>-0.12535558031183425</v>
      </c>
      <c r="BR128" s="27">
        <f t="shared" si="311"/>
        <v>-0.27989591353872501</v>
      </c>
      <c r="BS128" s="27">
        <f t="shared" si="311"/>
        <v>-0.34993931376791876</v>
      </c>
      <c r="BT128" s="27">
        <f t="shared" si="312"/>
        <v>-0.62983522730664376</v>
      </c>
      <c r="BZ128" t="str">
        <f t="shared" si="323"/>
        <v>34 Culture, media and sports occupations</v>
      </c>
      <c r="CA128" s="68">
        <f t="shared" si="313"/>
        <v>-0.20863197355562724</v>
      </c>
      <c r="CB128" s="68">
        <f t="shared" si="313"/>
        <v>-9.0081442437150328E-2</v>
      </c>
      <c r="CC128" s="68">
        <f t="shared" si="313"/>
        <v>-0.20520189369940256</v>
      </c>
      <c r="CD128" s="68">
        <f t="shared" si="313"/>
        <v>-0.25463903582443864</v>
      </c>
      <c r="CE128" s="68">
        <f t="shared" si="314"/>
        <v>-0.4598409295238412</v>
      </c>
      <c r="CK128" t="str">
        <f t="shared" si="324"/>
        <v>34 Culture, media and sports occupations</v>
      </c>
      <c r="CL128" s="68">
        <f t="shared" si="315"/>
        <v>2.3015824042524724E-2</v>
      </c>
      <c r="CM128" s="68">
        <f t="shared" si="315"/>
        <v>-1.1008819189884334E-2</v>
      </c>
      <c r="CN128" s="68">
        <f t="shared" si="315"/>
        <v>3.4003670399379182E-2</v>
      </c>
      <c r="CO128" s="68">
        <f t="shared" si="315"/>
        <v>9.4992223279545818E-2</v>
      </c>
      <c r="CP128" s="68">
        <f t="shared" si="316"/>
        <v>0.128995893678925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0.1088188844759389</v>
      </c>
      <c r="C129" s="27">
        <f t="shared" si="299"/>
        <v>9.7089257905926152E-2</v>
      </c>
      <c r="D129" s="27">
        <f t="shared" si="299"/>
        <v>0.12827093043437698</v>
      </c>
      <c r="E129" s="27">
        <f t="shared" si="299"/>
        <v>0.28912770087852713</v>
      </c>
      <c r="F129" s="27">
        <f t="shared" si="300"/>
        <v>0.41739863131290411</v>
      </c>
      <c r="L129" t="str">
        <f t="shared" si="317"/>
        <v>35 Business and public service associate professionals</v>
      </c>
      <c r="M129" s="27">
        <f t="shared" si="301"/>
        <v>1.2492837290736194</v>
      </c>
      <c r="N129" s="27">
        <f t="shared" si="301"/>
        <v>0.41594085201177045</v>
      </c>
      <c r="O129" s="27">
        <f t="shared" si="301"/>
        <v>1.0678745712390656</v>
      </c>
      <c r="P129" s="27">
        <f t="shared" si="301"/>
        <v>2.096782891475339</v>
      </c>
      <c r="Q129" s="27">
        <f t="shared" si="302"/>
        <v>3.1646574627144046</v>
      </c>
      <c r="W129" t="str">
        <f t="shared" si="318"/>
        <v>35 Business and public service associate professionals</v>
      </c>
      <c r="X129" s="27">
        <f t="shared" si="303"/>
        <v>1.0910680765074332</v>
      </c>
      <c r="Y129" s="27">
        <f t="shared" si="303"/>
        <v>-0.18784751640619568</v>
      </c>
      <c r="Z129" s="27">
        <f t="shared" si="303"/>
        <v>0.42485052363380049</v>
      </c>
      <c r="AA129" s="27">
        <f t="shared" si="303"/>
        <v>1.1058874168264961</v>
      </c>
      <c r="AB129" s="27">
        <f t="shared" si="304"/>
        <v>1.5307379404602965</v>
      </c>
      <c r="AH129" t="str">
        <f t="shared" si="319"/>
        <v>35 Business and public service associate professionals</v>
      </c>
      <c r="AI129" s="27">
        <f t="shared" si="305"/>
        <v>0.28274749562602031</v>
      </c>
      <c r="AJ129" s="27">
        <f t="shared" si="305"/>
        <v>0.10834629694303555</v>
      </c>
      <c r="AK129" s="27">
        <f t="shared" si="305"/>
        <v>0.11941514448568791</v>
      </c>
      <c r="AL129" s="27">
        <f t="shared" si="305"/>
        <v>0.48285556979068867</v>
      </c>
      <c r="AM129" s="27">
        <f t="shared" si="306"/>
        <v>0.60227071427637657</v>
      </c>
      <c r="AS129" t="str">
        <f t="shared" si="320"/>
        <v>35 Business and public service associate professionals</v>
      </c>
      <c r="AT129" s="27">
        <f t="shared" si="307"/>
        <v>0.23201646597287962</v>
      </c>
      <c r="AU129" s="27">
        <f t="shared" si="307"/>
        <v>4.3729203758378521E-2</v>
      </c>
      <c r="AV129" s="27">
        <f t="shared" si="307"/>
        <v>6.1686114651656521E-2</v>
      </c>
      <c r="AW129" s="27">
        <f t="shared" si="307"/>
        <v>0.36120014937447875</v>
      </c>
      <c r="AX129" s="27">
        <f t="shared" si="308"/>
        <v>0.42288626402613527</v>
      </c>
      <c r="BD129" t="str">
        <f t="shared" si="321"/>
        <v>35 Business and public service associate professionals</v>
      </c>
      <c r="BE129" s="27">
        <f t="shared" si="309"/>
        <v>-0.45249070436582972</v>
      </c>
      <c r="BF129" s="27">
        <f t="shared" si="309"/>
        <v>0.72960020672257375</v>
      </c>
      <c r="BG129" s="27">
        <f t="shared" si="309"/>
        <v>-0.44095964257810749</v>
      </c>
      <c r="BH129" s="27">
        <f t="shared" si="309"/>
        <v>-0.16942701338950794</v>
      </c>
      <c r="BI129" s="27">
        <f t="shared" si="310"/>
        <v>-0.61038665596761543</v>
      </c>
      <c r="BO129" t="str">
        <f t="shared" si="322"/>
        <v>35 Business and public service associate professionals</v>
      </c>
      <c r="BP129" s="27">
        <f t="shared" si="311"/>
        <v>-0.23539050410391926</v>
      </c>
      <c r="BQ129" s="27">
        <f t="shared" si="311"/>
        <v>-0.28761562656581585</v>
      </c>
      <c r="BR129" s="27">
        <f t="shared" si="311"/>
        <v>-0.31136882631236773</v>
      </c>
      <c r="BS129" s="27">
        <f t="shared" si="311"/>
        <v>-0.93622840280189301</v>
      </c>
      <c r="BT129" s="27">
        <f t="shared" si="312"/>
        <v>-1.2475972291142607</v>
      </c>
      <c r="BZ129" t="str">
        <f t="shared" si="323"/>
        <v>35 Business and public service associate professionals</v>
      </c>
      <c r="CA129" s="68">
        <f t="shared" si="313"/>
        <v>-0.369761913512058</v>
      </c>
      <c r="CB129" s="68">
        <f t="shared" si="313"/>
        <v>-0.32044259516756801</v>
      </c>
      <c r="CC129" s="68">
        <f t="shared" si="313"/>
        <v>-0.20807191285798599</v>
      </c>
      <c r="CD129" s="68">
        <f t="shared" si="313"/>
        <v>-1.0419992641624858</v>
      </c>
      <c r="CE129" s="68">
        <f t="shared" si="314"/>
        <v>-1.2500711770204718</v>
      </c>
      <c r="CK129" t="str">
        <f t="shared" si="324"/>
        <v>35 Business and public service associate professionals</v>
      </c>
      <c r="CL129" s="68">
        <f t="shared" si="315"/>
        <v>7.9805050835034308E-2</v>
      </c>
      <c r="CM129" s="68">
        <f t="shared" si="315"/>
        <v>2.0637062010792073E-3</v>
      </c>
      <c r="CN129" s="68">
        <f t="shared" si="315"/>
        <v>7.9762798230451404E-2</v>
      </c>
      <c r="CO129" s="68">
        <f t="shared" si="315"/>
        <v>0.2486633843583681</v>
      </c>
      <c r="CP129" s="68">
        <f t="shared" si="316"/>
        <v>0.3284261825888195</v>
      </c>
    </row>
    <row r="130" spans="1:94" x14ac:dyDescent="0.2">
      <c r="A130" t="str">
        <f t="shared" si="298"/>
        <v>41 Administrative occupations</v>
      </c>
      <c r="B130" s="27">
        <f t="shared" si="299"/>
        <v>4.1729451306652787E-2</v>
      </c>
      <c r="C130" s="27">
        <f t="shared" si="299"/>
        <v>6.9057856405751405E-2</v>
      </c>
      <c r="D130" s="27">
        <f t="shared" si="299"/>
        <v>9.142526776446841E-2</v>
      </c>
      <c r="E130" s="27">
        <f t="shared" si="299"/>
        <v>0.20105765373828249</v>
      </c>
      <c r="F130" s="27">
        <f t="shared" si="300"/>
        <v>0.2924829215027509</v>
      </c>
      <c r="L130" t="str">
        <f t="shared" si="317"/>
        <v>41 Administrative occupations</v>
      </c>
      <c r="M130" s="27">
        <f t="shared" si="301"/>
        <v>0.64523595323468896</v>
      </c>
      <c r="N130" s="27">
        <f t="shared" si="301"/>
        <v>0.27643391894046188</v>
      </c>
      <c r="O130" s="27">
        <f t="shared" si="301"/>
        <v>1.0649998002742462</v>
      </c>
      <c r="P130" s="27">
        <f t="shared" si="301"/>
        <v>1.779227839705162</v>
      </c>
      <c r="Q130" s="27">
        <f t="shared" si="302"/>
        <v>2.8442276399794082</v>
      </c>
      <c r="W130" t="str">
        <f t="shared" si="318"/>
        <v>41 Administrative occupations</v>
      </c>
      <c r="X130" s="27">
        <f t="shared" si="303"/>
        <v>0.72386188294225917</v>
      </c>
      <c r="Y130" s="27">
        <f t="shared" si="303"/>
        <v>0.28496037300495836</v>
      </c>
      <c r="Z130" s="27">
        <f t="shared" si="303"/>
        <v>1.9172207395143062</v>
      </c>
      <c r="AA130" s="27">
        <f t="shared" si="303"/>
        <v>2.7337236251763883</v>
      </c>
      <c r="AB130" s="27">
        <f t="shared" si="304"/>
        <v>4.6509443646906945</v>
      </c>
      <c r="AH130" t="str">
        <f t="shared" si="319"/>
        <v>41 Administrative occupations</v>
      </c>
      <c r="AI130" s="27">
        <f t="shared" si="305"/>
        <v>0.34804528141299018</v>
      </c>
      <c r="AJ130" s="27">
        <f t="shared" si="305"/>
        <v>0.21397729579312852</v>
      </c>
      <c r="AK130" s="27">
        <f t="shared" si="305"/>
        <v>0.56600324080453301</v>
      </c>
      <c r="AL130" s="27">
        <f t="shared" si="305"/>
        <v>0.8944443994920519</v>
      </c>
      <c r="AM130" s="27">
        <f t="shared" si="306"/>
        <v>1.4604476402965849</v>
      </c>
      <c r="AS130" t="str">
        <f t="shared" si="320"/>
        <v>41 Administrative occupations</v>
      </c>
      <c r="AT130" s="27">
        <f t="shared" si="307"/>
        <v>0.2189481442518959</v>
      </c>
      <c r="AU130" s="27">
        <f t="shared" si="307"/>
        <v>0.16469653360114567</v>
      </c>
      <c r="AV130" s="27">
        <f t="shared" si="307"/>
        <v>0.25957145371255042</v>
      </c>
      <c r="AW130" s="27">
        <f t="shared" si="307"/>
        <v>0.72939454976589158</v>
      </c>
      <c r="AX130" s="27">
        <f t="shared" si="308"/>
        <v>0.98896600347844199</v>
      </c>
      <c r="BD130" t="str">
        <f t="shared" si="321"/>
        <v>41 Administrative occupations</v>
      </c>
      <c r="BE130" s="27">
        <f t="shared" si="309"/>
        <v>-1.2612785597933254</v>
      </c>
      <c r="BF130" s="27">
        <f t="shared" si="309"/>
        <v>0.77986430065068468</v>
      </c>
      <c r="BG130" s="27">
        <f t="shared" si="309"/>
        <v>-0.61809465158138543</v>
      </c>
      <c r="BH130" s="27">
        <f t="shared" si="309"/>
        <v>-2.5490116928289019</v>
      </c>
      <c r="BI130" s="27">
        <f t="shared" si="310"/>
        <v>-3.1671063444102874</v>
      </c>
      <c r="BO130" t="str">
        <f t="shared" si="322"/>
        <v>41 Administrative occupations</v>
      </c>
      <c r="BP130" s="27">
        <f t="shared" si="311"/>
        <v>-1.8792485452452965</v>
      </c>
      <c r="BQ130" s="27">
        <f t="shared" si="311"/>
        <v>-0.16951801650138343</v>
      </c>
      <c r="BR130" s="27">
        <f t="shared" si="311"/>
        <v>-0.67432025567216414</v>
      </c>
      <c r="BS130" s="27">
        <f t="shared" si="311"/>
        <v>-3.6402834716384529</v>
      </c>
      <c r="BT130" s="27">
        <f t="shared" si="312"/>
        <v>-4.314603727310617</v>
      </c>
      <c r="BZ130" t="str">
        <f t="shared" si="323"/>
        <v>41 Administrative occupations</v>
      </c>
      <c r="CA130" s="68">
        <f t="shared" si="313"/>
        <v>-0.90714356559588971</v>
      </c>
      <c r="CB130" s="68">
        <f t="shared" si="313"/>
        <v>-0.96351344567846464</v>
      </c>
      <c r="CC130" s="68">
        <f t="shared" si="313"/>
        <v>-1.212469794639631</v>
      </c>
      <c r="CD130" s="68">
        <f t="shared" si="313"/>
        <v>-2.8356082005208063</v>
      </c>
      <c r="CE130" s="68">
        <f t="shared" si="314"/>
        <v>-4.0480779951604369</v>
      </c>
      <c r="CK130" t="str">
        <f t="shared" si="324"/>
        <v>41 Administrative occupations</v>
      </c>
      <c r="CL130" s="68">
        <f t="shared" si="315"/>
        <v>0.10819949037155285</v>
      </c>
      <c r="CM130" s="68">
        <f t="shared" si="315"/>
        <v>-0.10263192418945222</v>
      </c>
      <c r="CN130" s="68">
        <f t="shared" si="315"/>
        <v>-0.28463545353052444</v>
      </c>
      <c r="CO130" s="68">
        <f t="shared" si="315"/>
        <v>-0.22880119372305974</v>
      </c>
      <c r="CP130" s="68">
        <f t="shared" si="316"/>
        <v>-0.51343664725358418</v>
      </c>
    </row>
    <row r="131" spans="1:94" x14ac:dyDescent="0.2">
      <c r="A131" t="str">
        <f t="shared" si="298"/>
        <v>42 Secretarial and related occupations</v>
      </c>
      <c r="B131" s="27">
        <f t="shared" si="299"/>
        <v>7.6139451947054536E-3</v>
      </c>
      <c r="C131" s="27">
        <f t="shared" si="299"/>
        <v>7.5192674041218294E-4</v>
      </c>
      <c r="D131" s="27">
        <f t="shared" si="299"/>
        <v>2.0796084789530524E-2</v>
      </c>
      <c r="E131" s="27">
        <f t="shared" si="299"/>
        <v>5.020243362276363E-2</v>
      </c>
      <c r="F131" s="27">
        <f t="shared" si="300"/>
        <v>7.0998518412294154E-2</v>
      </c>
      <c r="L131" t="str">
        <f t="shared" si="317"/>
        <v>42 Secretarial and related occupations</v>
      </c>
      <c r="M131" s="27">
        <f t="shared" si="301"/>
        <v>0.1102494035442233</v>
      </c>
      <c r="N131" s="27">
        <f t="shared" si="301"/>
        <v>3.5790027515159584E-2</v>
      </c>
      <c r="O131" s="27">
        <f t="shared" si="301"/>
        <v>0.29547625735560379</v>
      </c>
      <c r="P131" s="27">
        <f t="shared" si="301"/>
        <v>0.20749540664073485</v>
      </c>
      <c r="Q131" s="27">
        <f t="shared" si="302"/>
        <v>0.50297166399633864</v>
      </c>
      <c r="W131" t="str">
        <f t="shared" si="318"/>
        <v>42 Secretarial and related occupations</v>
      </c>
      <c r="X131" s="27">
        <f t="shared" si="303"/>
        <v>4.4362485153164322E-2</v>
      </c>
      <c r="Y131" s="27">
        <f t="shared" si="303"/>
        <v>1.2020810265047643E-2</v>
      </c>
      <c r="Z131" s="27">
        <f t="shared" si="303"/>
        <v>0.63476455130498488</v>
      </c>
      <c r="AA131" s="27">
        <f t="shared" si="303"/>
        <v>1.475405194513479</v>
      </c>
      <c r="AB131" s="27">
        <f t="shared" si="304"/>
        <v>2.1101697458184638</v>
      </c>
      <c r="AH131" t="str">
        <f t="shared" si="319"/>
        <v>42 Secretarial and related occupations</v>
      </c>
      <c r="AI131" s="27">
        <f t="shared" si="305"/>
        <v>3.3746671869441691E-2</v>
      </c>
      <c r="AJ131" s="27">
        <f t="shared" si="305"/>
        <v>2.6631221707365649E-2</v>
      </c>
      <c r="AK131" s="27">
        <f t="shared" si="305"/>
        <v>0.1929432768269681</v>
      </c>
      <c r="AL131" s="27">
        <f t="shared" si="305"/>
        <v>0.23644904741759754</v>
      </c>
      <c r="AM131" s="27">
        <f t="shared" si="306"/>
        <v>0.42939232424456564</v>
      </c>
      <c r="AS131" t="str">
        <f t="shared" si="320"/>
        <v>42 Secretarial and related occupations</v>
      </c>
      <c r="AT131" s="27">
        <f t="shared" si="307"/>
        <v>5.7509493698333358E-3</v>
      </c>
      <c r="AU131" s="27">
        <f t="shared" si="307"/>
        <v>2.0529077489123804E-2</v>
      </c>
      <c r="AV131" s="27">
        <f t="shared" si="307"/>
        <v>0.13358195826375052</v>
      </c>
      <c r="AW131" s="27">
        <f t="shared" si="307"/>
        <v>2.6517146216962217E-2</v>
      </c>
      <c r="AX131" s="27">
        <f t="shared" si="308"/>
        <v>0.16009910448071274</v>
      </c>
      <c r="BD131" t="str">
        <f t="shared" si="321"/>
        <v>42 Secretarial and related occupations</v>
      </c>
      <c r="BE131" s="27">
        <f t="shared" si="309"/>
        <v>-0.39430209566894092</v>
      </c>
      <c r="BF131" s="27">
        <f t="shared" si="309"/>
        <v>0.11065172629151609</v>
      </c>
      <c r="BG131" s="27">
        <f t="shared" si="309"/>
        <v>-0.29012074748510797</v>
      </c>
      <c r="BH131" s="27">
        <f t="shared" si="309"/>
        <v>-2.2372123401510136</v>
      </c>
      <c r="BI131" s="27">
        <f t="shared" si="310"/>
        <v>-2.527333087636122</v>
      </c>
      <c r="BO131" t="str">
        <f t="shared" si="322"/>
        <v>42 Secretarial and related occupations</v>
      </c>
      <c r="BP131" s="27">
        <f t="shared" si="311"/>
        <v>-1.1301575976888638</v>
      </c>
      <c r="BQ131" s="27">
        <f t="shared" si="311"/>
        <v>-0.12842356367497132</v>
      </c>
      <c r="BR131" s="27">
        <f t="shared" si="311"/>
        <v>-0.89318191208792896</v>
      </c>
      <c r="BS131" s="27">
        <f t="shared" si="311"/>
        <v>-1.900910608865336</v>
      </c>
      <c r="BT131" s="27">
        <f t="shared" si="312"/>
        <v>-2.794092520953265</v>
      </c>
      <c r="BZ131" t="str">
        <f t="shared" si="323"/>
        <v>42 Secretarial and related occupations</v>
      </c>
      <c r="CA131" s="68">
        <f t="shared" si="313"/>
        <v>-0.3803456608675102</v>
      </c>
      <c r="CB131" s="68">
        <f t="shared" si="313"/>
        <v>-0.60854142226452268</v>
      </c>
      <c r="CC131" s="68">
        <f t="shared" si="313"/>
        <v>-1.497682232479886</v>
      </c>
      <c r="CD131" s="68">
        <f t="shared" si="313"/>
        <v>-0.88332896727416232</v>
      </c>
      <c r="CE131" s="68">
        <f t="shared" si="314"/>
        <v>-2.3810111997540484</v>
      </c>
      <c r="CK131" t="str">
        <f t="shared" si="324"/>
        <v>42 Secretarial and related occupations</v>
      </c>
      <c r="CL131" s="68">
        <f t="shared" si="315"/>
        <v>4.7573308810186621E-2</v>
      </c>
      <c r="CM131" s="68">
        <f t="shared" si="315"/>
        <v>-4.9282815813383452E-2</v>
      </c>
      <c r="CN131" s="68">
        <f t="shared" si="315"/>
        <v>-9.5551466662819551E-2</v>
      </c>
      <c r="CO131" s="68">
        <f t="shared" si="315"/>
        <v>-0.22224948208658851</v>
      </c>
      <c r="CP131" s="68">
        <f t="shared" si="316"/>
        <v>-0.31780094874940806</v>
      </c>
    </row>
    <row r="132" spans="1:94" x14ac:dyDescent="0.2">
      <c r="A132" t="str">
        <f t="shared" si="298"/>
        <v>51 Skilled agricultural and related trades</v>
      </c>
      <c r="B132" s="27">
        <f t="shared" si="299"/>
        <v>5.3390830187003135E-3</v>
      </c>
      <c r="C132" s="27">
        <f t="shared" si="299"/>
        <v>-1.36618956300711E-3</v>
      </c>
      <c r="D132" s="27">
        <f t="shared" si="299"/>
        <v>3.4227325149860481E-3</v>
      </c>
      <c r="E132" s="27">
        <f t="shared" si="299"/>
        <v>7.0741244534631015E-3</v>
      </c>
      <c r="F132" s="27">
        <f t="shared" si="300"/>
        <v>1.049685696844915E-2</v>
      </c>
      <c r="L132" t="str">
        <f t="shared" si="317"/>
        <v>51 Skilled agricultural and related trades</v>
      </c>
      <c r="M132" s="27">
        <f t="shared" si="301"/>
        <v>3.1046630488644616E-2</v>
      </c>
      <c r="N132" s="27">
        <f t="shared" si="301"/>
        <v>-2.1213260066628437E-2</v>
      </c>
      <c r="O132" s="27">
        <f t="shared" si="301"/>
        <v>1.135466208873176E-2</v>
      </c>
      <c r="P132" s="27">
        <f t="shared" si="301"/>
        <v>3.8458996670621776E-2</v>
      </c>
      <c r="Q132" s="27">
        <f t="shared" si="302"/>
        <v>4.9813658759353535E-2</v>
      </c>
      <c r="W132" t="str">
        <f t="shared" si="318"/>
        <v>51 Skilled agricultural and related trades</v>
      </c>
      <c r="X132" s="27">
        <f t="shared" si="303"/>
        <v>0.10383571856085339</v>
      </c>
      <c r="Y132" s="27">
        <f t="shared" si="303"/>
        <v>1.4769161844867318E-2</v>
      </c>
      <c r="Z132" s="27">
        <f t="shared" si="303"/>
        <v>0.12471963095415861</v>
      </c>
      <c r="AA132" s="27">
        <f t="shared" si="303"/>
        <v>0.47501101953796998</v>
      </c>
      <c r="AB132" s="27">
        <f t="shared" si="304"/>
        <v>0.59973065049212859</v>
      </c>
      <c r="AH132" t="str">
        <f t="shared" si="319"/>
        <v>51 Skilled agricultural and related trades</v>
      </c>
      <c r="AI132" s="27">
        <f t="shared" si="305"/>
        <v>7.8108727699479186E-2</v>
      </c>
      <c r="AJ132" s="27">
        <f t="shared" si="305"/>
        <v>-8.638485115810135E-2</v>
      </c>
      <c r="AK132" s="27">
        <f t="shared" si="305"/>
        <v>3.267285018816829E-2</v>
      </c>
      <c r="AL132" s="27">
        <f t="shared" si="305"/>
        <v>0.14029190709514405</v>
      </c>
      <c r="AM132" s="27">
        <f t="shared" si="306"/>
        <v>0.17296475728331234</v>
      </c>
      <c r="AS132" t="str">
        <f t="shared" si="320"/>
        <v>51 Skilled agricultural and related trades</v>
      </c>
      <c r="AT132" s="27">
        <f t="shared" si="307"/>
        <v>0.18160634087838917</v>
      </c>
      <c r="AU132" s="27">
        <f t="shared" si="307"/>
        <v>-0.11996905404471081</v>
      </c>
      <c r="AV132" s="27">
        <f t="shared" si="307"/>
        <v>1.3714880742588753E-2</v>
      </c>
      <c r="AW132" s="27">
        <f t="shared" si="307"/>
        <v>0.20995942900973374</v>
      </c>
      <c r="AX132" s="27">
        <f t="shared" si="308"/>
        <v>0.2236743097523225</v>
      </c>
      <c r="BD132" t="str">
        <f t="shared" si="321"/>
        <v>51 Skilled agricultural and related trades</v>
      </c>
      <c r="BE132" s="27">
        <f t="shared" si="309"/>
        <v>1.9041436649287258E-2</v>
      </c>
      <c r="BF132" s="27">
        <f t="shared" si="309"/>
        <v>-0.15351416965409925</v>
      </c>
      <c r="BG132" s="27">
        <f t="shared" si="309"/>
        <v>-5.0688688456363651E-2</v>
      </c>
      <c r="BH132" s="27">
        <f t="shared" si="309"/>
        <v>8.5849528126213936E-3</v>
      </c>
      <c r="BI132" s="27">
        <f t="shared" si="310"/>
        <v>-4.2103735643742257E-2</v>
      </c>
      <c r="BO132" t="str">
        <f t="shared" si="322"/>
        <v>51 Skilled agricultural and related trades</v>
      </c>
      <c r="BP132" s="27">
        <f t="shared" si="311"/>
        <v>0.15988026284694756</v>
      </c>
      <c r="BQ132" s="27">
        <f t="shared" si="311"/>
        <v>-0.40553090272745518</v>
      </c>
      <c r="BR132" s="27">
        <f t="shared" si="311"/>
        <v>2.7461368172568612E-2</v>
      </c>
      <c r="BS132" s="27">
        <f t="shared" si="311"/>
        <v>3.1721641983987192E-2</v>
      </c>
      <c r="BT132" s="27">
        <f t="shared" si="312"/>
        <v>5.9183010156555804E-2</v>
      </c>
      <c r="BZ132" t="str">
        <f t="shared" si="323"/>
        <v>51 Skilled agricultural and related trades</v>
      </c>
      <c r="CA132" s="68">
        <f t="shared" si="313"/>
        <v>-4.88954708454854E-2</v>
      </c>
      <c r="CB132" s="68">
        <f t="shared" si="313"/>
        <v>-0.1509744509485178</v>
      </c>
      <c r="CC132" s="68">
        <f t="shared" si="313"/>
        <v>3.3860475350322439E-4</v>
      </c>
      <c r="CD132" s="68">
        <f t="shared" si="313"/>
        <v>0.22902660335028013</v>
      </c>
      <c r="CE132" s="68">
        <f t="shared" si="314"/>
        <v>0.22936520810378336</v>
      </c>
      <c r="CK132" t="str">
        <f t="shared" si="324"/>
        <v>51 Skilled agricultural and related trades</v>
      </c>
      <c r="CL132" s="68">
        <f t="shared" si="315"/>
        <v>0.12246939444214378</v>
      </c>
      <c r="CM132" s="68">
        <f t="shared" si="315"/>
        <v>-0.22269877301536539</v>
      </c>
      <c r="CN132" s="68">
        <f t="shared" si="315"/>
        <v>4.0479101607494516E-2</v>
      </c>
      <c r="CO132" s="68">
        <f t="shared" si="315"/>
        <v>-0.15841182942558507</v>
      </c>
      <c r="CP132" s="68">
        <f t="shared" si="316"/>
        <v>-0.11793272781809055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-4.5118519854077388E-4</v>
      </c>
      <c r="C133" s="27">
        <f t="shared" si="299"/>
        <v>3.061010541156161E-3</v>
      </c>
      <c r="D133" s="27">
        <f t="shared" si="299"/>
        <v>1.2348163850618571E-3</v>
      </c>
      <c r="E133" s="27">
        <f t="shared" si="299"/>
        <v>1.0245860686516707E-2</v>
      </c>
      <c r="F133" s="27">
        <f t="shared" si="300"/>
        <v>1.1480677071578564E-2</v>
      </c>
      <c r="L133" t="str">
        <f t="shared" si="317"/>
        <v>52 Skilled metal, electrical and electronic trades</v>
      </c>
      <c r="M133" s="27">
        <f t="shared" si="301"/>
        <v>8.5119561696916979E-2</v>
      </c>
      <c r="N133" s="27">
        <f t="shared" si="301"/>
        <v>-4.9479295330215445E-2</v>
      </c>
      <c r="O133" s="27">
        <f t="shared" si="301"/>
        <v>0.17623007234133437</v>
      </c>
      <c r="P133" s="27">
        <f t="shared" si="301"/>
        <v>0.36171100777924126</v>
      </c>
      <c r="Q133" s="27">
        <f t="shared" si="302"/>
        <v>0.53794108012057562</v>
      </c>
      <c r="W133" t="str">
        <f t="shared" si="318"/>
        <v>52 Skilled metal, electrical and electronic trades</v>
      </c>
      <c r="X133" s="27">
        <f t="shared" si="303"/>
        <v>0.13626985331698971</v>
      </c>
      <c r="Y133" s="27">
        <f t="shared" si="303"/>
        <v>-0.26967228443018509</v>
      </c>
      <c r="Z133" s="27">
        <f t="shared" si="303"/>
        <v>0.17953015562404273</v>
      </c>
      <c r="AA133" s="27">
        <f t="shared" si="303"/>
        <v>0.32979559575628703</v>
      </c>
      <c r="AB133" s="27">
        <f t="shared" si="304"/>
        <v>0.50932575138032976</v>
      </c>
      <c r="AH133" t="str">
        <f t="shared" si="319"/>
        <v>52 Skilled metal, electrical and electronic trades</v>
      </c>
      <c r="AI133" s="27">
        <f t="shared" si="305"/>
        <v>6.9841775573583509E-2</v>
      </c>
      <c r="AJ133" s="27">
        <f t="shared" si="305"/>
        <v>-7.4920010344958432E-2</v>
      </c>
      <c r="AK133" s="27">
        <f t="shared" si="305"/>
        <v>4.8507962598400955E-2</v>
      </c>
      <c r="AL133" s="27">
        <f t="shared" si="305"/>
        <v>0.14397132915519084</v>
      </c>
      <c r="AM133" s="27">
        <f t="shared" si="306"/>
        <v>0.1924792917535918</v>
      </c>
      <c r="AS133" t="str">
        <f t="shared" si="320"/>
        <v>52 Skilled metal, electrical and electronic trades</v>
      </c>
      <c r="AT133" s="27">
        <f t="shared" si="307"/>
        <v>0.21588785751272055</v>
      </c>
      <c r="AU133" s="27">
        <f t="shared" si="307"/>
        <v>-0.23052681423147292</v>
      </c>
      <c r="AV133" s="27">
        <f t="shared" si="307"/>
        <v>6.566874096083386E-2</v>
      </c>
      <c r="AW133" s="27">
        <f t="shared" si="307"/>
        <v>0.38386477274641484</v>
      </c>
      <c r="AX133" s="27">
        <f t="shared" si="308"/>
        <v>0.4495335137072487</v>
      </c>
      <c r="BD133" t="str">
        <f t="shared" si="321"/>
        <v>52 Skilled metal, electrical and electronic trades</v>
      </c>
      <c r="BE133" s="27">
        <f t="shared" si="309"/>
        <v>-0.15980108511212876</v>
      </c>
      <c r="BF133" s="27">
        <f t="shared" si="309"/>
        <v>-0.48783164105360299</v>
      </c>
      <c r="BG133" s="27">
        <f t="shared" si="309"/>
        <v>-4.6590707569814427E-2</v>
      </c>
      <c r="BH133" s="27">
        <f t="shared" si="309"/>
        <v>-0.14601000201303371</v>
      </c>
      <c r="BI133" s="27">
        <f t="shared" si="310"/>
        <v>-0.19260070958284814</v>
      </c>
      <c r="BO133" t="str">
        <f t="shared" si="322"/>
        <v>52 Skilled metal, electrical and electronic trades</v>
      </c>
      <c r="BP133" s="27">
        <f t="shared" si="311"/>
        <v>0.4877024288554983</v>
      </c>
      <c r="BQ133" s="27">
        <f t="shared" si="311"/>
        <v>-1.0584104748559744</v>
      </c>
      <c r="BR133" s="27">
        <f t="shared" si="311"/>
        <v>1.067583604213862E-2</v>
      </c>
      <c r="BS133" s="27">
        <f t="shared" si="311"/>
        <v>-0.47061092556494177</v>
      </c>
      <c r="BT133" s="27">
        <f t="shared" si="312"/>
        <v>-0.45993508952280315</v>
      </c>
      <c r="BZ133" t="str">
        <f t="shared" si="323"/>
        <v>52 Skilled metal, electrical and electronic trades</v>
      </c>
      <c r="CA133" s="68">
        <f t="shared" si="313"/>
        <v>-0.40357653227212342</v>
      </c>
      <c r="CB133" s="68">
        <f t="shared" si="313"/>
        <v>-0.42422914213923235</v>
      </c>
      <c r="CC133" s="68">
        <f t="shared" si="313"/>
        <v>5.1293142303337369E-2</v>
      </c>
      <c r="CD133" s="68">
        <f t="shared" si="313"/>
        <v>-0.80807213020808599</v>
      </c>
      <c r="CE133" s="68">
        <f t="shared" si="314"/>
        <v>-0.75677898790474862</v>
      </c>
      <c r="CK133" t="str">
        <f t="shared" si="324"/>
        <v>52 Skilled metal, electrical and electronic trades</v>
      </c>
      <c r="CL133" s="68">
        <f t="shared" si="315"/>
        <v>0.11910523058268041</v>
      </c>
      <c r="CM133" s="68">
        <f t="shared" si="315"/>
        <v>-0.18940111569347629</v>
      </c>
      <c r="CN133" s="68">
        <f t="shared" si="315"/>
        <v>0.10637677486247799</v>
      </c>
      <c r="CO133" s="68">
        <f t="shared" si="315"/>
        <v>-0.1973643971613096</v>
      </c>
      <c r="CP133" s="68">
        <f t="shared" si="316"/>
        <v>-9.0987622298831616E-2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-5.4025804483072322E-3</v>
      </c>
      <c r="C134" s="27">
        <f t="shared" si="299"/>
        <v>-1.0492243357397377E-3</v>
      </c>
      <c r="D134" s="27">
        <f t="shared" si="299"/>
        <v>5.223902002056191E-3</v>
      </c>
      <c r="E134" s="27">
        <f t="shared" si="299"/>
        <v>1.251341906647092E-3</v>
      </c>
      <c r="F134" s="27">
        <f t="shared" si="300"/>
        <v>6.4752439087032831E-3</v>
      </c>
      <c r="L134" t="str">
        <f t="shared" si="317"/>
        <v>53 Skilled construction and building trades</v>
      </c>
      <c r="M134" s="27">
        <f t="shared" si="301"/>
        <v>2.9120790952915143E-2</v>
      </c>
      <c r="N134" s="27">
        <f t="shared" si="301"/>
        <v>1.6211030655023384E-3</v>
      </c>
      <c r="O134" s="27">
        <f t="shared" si="301"/>
        <v>3.5663876123937344E-2</v>
      </c>
      <c r="P134" s="27">
        <f t="shared" si="301"/>
        <v>6.5972156350986244E-2</v>
      </c>
      <c r="Q134" s="27">
        <f t="shared" si="302"/>
        <v>0.10163603247492359</v>
      </c>
      <c r="W134" t="str">
        <f t="shared" si="318"/>
        <v>53 Skilled construction and building trades</v>
      </c>
      <c r="X134" s="27">
        <f t="shared" si="303"/>
        <v>1.9723697845666521E-2</v>
      </c>
      <c r="Y134" s="27">
        <f t="shared" si="303"/>
        <v>-7.8124579795419868E-2</v>
      </c>
      <c r="Z134" s="27">
        <f t="shared" si="303"/>
        <v>8.4080447617040588E-2</v>
      </c>
      <c r="AA134" s="27">
        <f t="shared" si="303"/>
        <v>9.526800665077062E-2</v>
      </c>
      <c r="AB134" s="27">
        <f t="shared" si="304"/>
        <v>0.17934845426781121</v>
      </c>
      <c r="AH134" t="str">
        <f t="shared" si="319"/>
        <v>53 Skilled construction and building trades</v>
      </c>
      <c r="AI134" s="27">
        <f t="shared" si="305"/>
        <v>9.5035112956753875E-2</v>
      </c>
      <c r="AJ134" s="27">
        <f t="shared" si="305"/>
        <v>-5.8118147202074977E-2</v>
      </c>
      <c r="AK134" s="27">
        <f t="shared" si="305"/>
        <v>6.4791488736940517E-2</v>
      </c>
      <c r="AL134" s="27">
        <f t="shared" si="305"/>
        <v>9.0993111279348171E-2</v>
      </c>
      <c r="AM134" s="27">
        <f t="shared" si="306"/>
        <v>0.15578460001628869</v>
      </c>
      <c r="AS134" t="str">
        <f t="shared" si="320"/>
        <v>53 Skilled construction and building trades</v>
      </c>
      <c r="AT134" s="27">
        <f t="shared" si="307"/>
        <v>4.2719502732885273E-2</v>
      </c>
      <c r="AU134" s="27">
        <f t="shared" si="307"/>
        <v>-2.802008353625951E-2</v>
      </c>
      <c r="AV134" s="27">
        <f t="shared" si="307"/>
        <v>9.0148731993454634E-2</v>
      </c>
      <c r="AW134" s="27">
        <f t="shared" si="307"/>
        <v>3.3612484243206842E-2</v>
      </c>
      <c r="AX134" s="27">
        <f t="shared" si="308"/>
        <v>0.12376121623666148</v>
      </c>
      <c r="BD134" t="str">
        <f t="shared" si="321"/>
        <v>53 Skilled construction and building trades</v>
      </c>
      <c r="BE134" s="27">
        <f t="shared" si="309"/>
        <v>-0.56409617525520162</v>
      </c>
      <c r="BF134" s="27">
        <f t="shared" si="309"/>
        <v>-0.12957333327870124</v>
      </c>
      <c r="BG134" s="27">
        <f t="shared" si="309"/>
        <v>-0.2372913066538489</v>
      </c>
      <c r="BH134" s="27">
        <f t="shared" si="309"/>
        <v>-0.8082623996363445</v>
      </c>
      <c r="BI134" s="27">
        <f t="shared" si="310"/>
        <v>-1.0455537062901934</v>
      </c>
      <c r="BO134" t="str">
        <f t="shared" si="322"/>
        <v>53 Skilled construction and building trades</v>
      </c>
      <c r="BP134" s="27">
        <f t="shared" si="311"/>
        <v>0.87956000956835556</v>
      </c>
      <c r="BQ134" s="27">
        <f t="shared" si="311"/>
        <v>-0.99211332621219128</v>
      </c>
      <c r="BR134" s="27">
        <f t="shared" si="311"/>
        <v>0.42770450455695919</v>
      </c>
      <c r="BS134" s="27">
        <f t="shared" si="311"/>
        <v>-0.13356501992098391</v>
      </c>
      <c r="BT134" s="27">
        <f t="shared" si="312"/>
        <v>0.29413948463597528</v>
      </c>
      <c r="BZ134" t="str">
        <f t="shared" si="323"/>
        <v>53 Skilled construction and building trades</v>
      </c>
      <c r="CA134" s="68">
        <f t="shared" si="313"/>
        <v>-0.37926257858397472</v>
      </c>
      <c r="CB134" s="68">
        <f t="shared" si="313"/>
        <v>-0.25794241623247816</v>
      </c>
      <c r="CC134" s="68">
        <f t="shared" si="313"/>
        <v>0.25035725180401602</v>
      </c>
      <c r="CD134" s="68">
        <f t="shared" si="313"/>
        <v>-9.9780469930883076E-2</v>
      </c>
      <c r="CE134" s="68">
        <f t="shared" si="314"/>
        <v>0.15057678187313295</v>
      </c>
      <c r="CK134" t="str">
        <f t="shared" si="324"/>
        <v>53 Skilled construction and building trades</v>
      </c>
      <c r="CL134" s="68">
        <f t="shared" si="315"/>
        <v>-1.9343170068909954E-2</v>
      </c>
      <c r="CM134" s="68">
        <f t="shared" si="315"/>
        <v>-0.25742607469207046</v>
      </c>
      <c r="CN134" s="68">
        <f t="shared" si="315"/>
        <v>-0.15081048924340057</v>
      </c>
      <c r="CO134" s="68">
        <f t="shared" si="315"/>
        <v>-0.68185117852960442</v>
      </c>
      <c r="CP134" s="68">
        <f t="shared" si="316"/>
        <v>-0.83266166777300499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4.971913235222232E-3</v>
      </c>
      <c r="C135" s="27">
        <f t="shared" si="299"/>
        <v>4.2665287279037706E-3</v>
      </c>
      <c r="D135" s="27">
        <f t="shared" si="299"/>
        <v>1.9644630320340077E-2</v>
      </c>
      <c r="E135" s="27">
        <f t="shared" si="299"/>
        <v>2.8385515150778862E-2</v>
      </c>
      <c r="F135" s="27">
        <f t="shared" si="300"/>
        <v>4.8030145471118939E-2</v>
      </c>
      <c r="L135" t="str">
        <f t="shared" si="317"/>
        <v>54 Textiles, printing and other skilled trades</v>
      </c>
      <c r="M135" s="27">
        <f t="shared" si="301"/>
        <v>5.6838413601061566E-2</v>
      </c>
      <c r="N135" s="27">
        <f t="shared" si="301"/>
        <v>3.8831670547625041E-2</v>
      </c>
      <c r="O135" s="27">
        <f t="shared" si="301"/>
        <v>0.16785775932887625</v>
      </c>
      <c r="P135" s="27">
        <f t="shared" si="301"/>
        <v>0.36270764248528464</v>
      </c>
      <c r="Q135" s="27">
        <f t="shared" si="302"/>
        <v>0.5305654018141609</v>
      </c>
      <c r="W135" t="str">
        <f t="shared" si="318"/>
        <v>54 Textiles, printing and other skilled trades</v>
      </c>
      <c r="X135" s="27">
        <f t="shared" si="303"/>
        <v>3.0871673533572119E-2</v>
      </c>
      <c r="Y135" s="27">
        <f t="shared" si="303"/>
        <v>-8.9684439134793736E-2</v>
      </c>
      <c r="Z135" s="27">
        <f t="shared" si="303"/>
        <v>0.35385577784748379</v>
      </c>
      <c r="AA135" s="27">
        <f t="shared" si="303"/>
        <v>0.5490261329075774</v>
      </c>
      <c r="AB135" s="27">
        <f t="shared" si="304"/>
        <v>0.90288191075506119</v>
      </c>
      <c r="AH135" t="str">
        <f t="shared" si="319"/>
        <v>54 Textiles, printing and other skilled trades</v>
      </c>
      <c r="AI135" s="27">
        <f t="shared" si="305"/>
        <v>-5.846204712622205E-3</v>
      </c>
      <c r="AJ135" s="27">
        <f t="shared" si="305"/>
        <v>-1.9240536492103333E-2</v>
      </c>
      <c r="AK135" s="27">
        <f t="shared" si="305"/>
        <v>5.8577111614364241E-2</v>
      </c>
      <c r="AL135" s="27">
        <f t="shared" si="305"/>
        <v>0.15868275294662176</v>
      </c>
      <c r="AM135" s="27">
        <f t="shared" si="306"/>
        <v>0.217259864560986</v>
      </c>
      <c r="AS135" t="str">
        <f t="shared" si="320"/>
        <v>54 Textiles, printing and other skilled trades</v>
      </c>
      <c r="AT135" s="27">
        <f t="shared" si="307"/>
        <v>-4.0275913287446397E-3</v>
      </c>
      <c r="AU135" s="27">
        <f t="shared" si="307"/>
        <v>-2.5572070608735009E-2</v>
      </c>
      <c r="AV135" s="27">
        <f t="shared" si="307"/>
        <v>0.10033169964760591</v>
      </c>
      <c r="AW135" s="27">
        <f t="shared" si="307"/>
        <v>0.17410765674821438</v>
      </c>
      <c r="AX135" s="27">
        <f t="shared" si="308"/>
        <v>0.27443935639582029</v>
      </c>
      <c r="BD135" t="str">
        <f t="shared" si="321"/>
        <v>54 Textiles, printing and other skilled trades</v>
      </c>
      <c r="BE135" s="27">
        <f t="shared" si="309"/>
        <v>-0.3692272278145996</v>
      </c>
      <c r="BF135" s="27">
        <f t="shared" si="309"/>
        <v>-0.12180152693899293</v>
      </c>
      <c r="BG135" s="27">
        <f t="shared" si="309"/>
        <v>0.45716326356550185</v>
      </c>
      <c r="BH135" s="27">
        <f t="shared" si="309"/>
        <v>0.46615162572852009</v>
      </c>
      <c r="BI135" s="27">
        <f t="shared" si="310"/>
        <v>0.92331488929402195</v>
      </c>
      <c r="BO135" t="str">
        <f t="shared" si="322"/>
        <v>54 Textiles, printing and other skilled trades</v>
      </c>
      <c r="BP135" s="27">
        <f t="shared" si="311"/>
        <v>-0.55315388577478108</v>
      </c>
      <c r="BQ135" s="27">
        <f t="shared" si="311"/>
        <v>-0.26319581692601624</v>
      </c>
      <c r="BR135" s="27">
        <f t="shared" si="311"/>
        <v>-7.9799858331968565E-2</v>
      </c>
      <c r="BS135" s="27">
        <f t="shared" si="311"/>
        <v>-0.26276836523099023</v>
      </c>
      <c r="BT135" s="27">
        <f t="shared" si="312"/>
        <v>-0.3425682235629588</v>
      </c>
      <c r="BZ135" t="str">
        <f t="shared" si="323"/>
        <v>54 Textiles, printing and other skilled trades</v>
      </c>
      <c r="CA135" s="68">
        <f t="shared" si="313"/>
        <v>-0.53912726756905105</v>
      </c>
      <c r="CB135" s="68">
        <f t="shared" si="313"/>
        <v>-0.36808044526091033</v>
      </c>
      <c r="CC135" s="68">
        <f t="shared" si="313"/>
        <v>0.31907043237573074</v>
      </c>
      <c r="CD135" s="68">
        <f t="shared" si="313"/>
        <v>-0.41372687721897616</v>
      </c>
      <c r="CE135" s="68">
        <f t="shared" si="314"/>
        <v>-9.4656444843245424E-2</v>
      </c>
      <c r="CK135" t="str">
        <f t="shared" si="324"/>
        <v>54 Textiles, printing and other skilled trades</v>
      </c>
      <c r="CL135" s="68">
        <f t="shared" si="315"/>
        <v>-6.9210022964030227E-2</v>
      </c>
      <c r="CM135" s="68">
        <f t="shared" si="315"/>
        <v>-0.12939822973718207</v>
      </c>
      <c r="CN135" s="68">
        <f t="shared" si="315"/>
        <v>-0.1559345299403555</v>
      </c>
      <c r="CO135" s="68">
        <f t="shared" si="315"/>
        <v>-0.2000378483637496</v>
      </c>
      <c r="CP135" s="68">
        <f t="shared" si="316"/>
        <v>-0.35597237830410511</v>
      </c>
    </row>
    <row r="136" spans="1:94" x14ac:dyDescent="0.2">
      <c r="A136" t="str">
        <f t="shared" si="298"/>
        <v>61 Caring personal service occupations</v>
      </c>
      <c r="B136" s="27">
        <f t="shared" si="299"/>
        <v>1.1296002139581256E-2</v>
      </c>
      <c r="C136" s="27">
        <f t="shared" si="299"/>
        <v>-2.1667624829010967E-4</v>
      </c>
      <c r="D136" s="27">
        <f t="shared" si="299"/>
        <v>1.6813432262268044E-2</v>
      </c>
      <c r="E136" s="27">
        <f t="shared" si="299"/>
        <v>2.5400577067969693E-2</v>
      </c>
      <c r="F136" s="27">
        <f t="shared" si="300"/>
        <v>4.2214009330237737E-2</v>
      </c>
      <c r="L136" t="str">
        <f t="shared" si="317"/>
        <v>61 Caring personal service occupations</v>
      </c>
      <c r="M136" s="27">
        <f t="shared" si="301"/>
        <v>0.75577197956622855</v>
      </c>
      <c r="N136" s="27">
        <f t="shared" si="301"/>
        <v>1.5036677893133454E-2</v>
      </c>
      <c r="O136" s="27">
        <f t="shared" si="301"/>
        <v>0.80295622370067532</v>
      </c>
      <c r="P136" s="27">
        <f t="shared" si="301"/>
        <v>1.1123194947095585</v>
      </c>
      <c r="Q136" s="27">
        <f t="shared" si="302"/>
        <v>1.9152757184102338</v>
      </c>
      <c r="W136" t="str">
        <f t="shared" si="318"/>
        <v>61 Caring personal service occupations</v>
      </c>
      <c r="X136" s="27">
        <f t="shared" si="303"/>
        <v>1.5322418662724351</v>
      </c>
      <c r="Y136" s="27">
        <f t="shared" si="303"/>
        <v>-0.47675488529698917</v>
      </c>
      <c r="Z136" s="27">
        <f t="shared" si="303"/>
        <v>1.0905301626466777</v>
      </c>
      <c r="AA136" s="27">
        <f t="shared" si="303"/>
        <v>1.3878658622510338</v>
      </c>
      <c r="AB136" s="27">
        <f t="shared" si="304"/>
        <v>2.4783960248977115</v>
      </c>
      <c r="AH136" t="str">
        <f t="shared" si="319"/>
        <v>61 Caring personal service occupations</v>
      </c>
      <c r="AI136" s="27">
        <f t="shared" si="305"/>
        <v>0.58315101353473064</v>
      </c>
      <c r="AJ136" s="27">
        <f t="shared" si="305"/>
        <v>-0.27658014209425641</v>
      </c>
      <c r="AK136" s="27">
        <f t="shared" si="305"/>
        <v>2.732850316117208E-2</v>
      </c>
      <c r="AL136" s="27">
        <f t="shared" si="305"/>
        <v>0.22191470406012215</v>
      </c>
      <c r="AM136" s="27">
        <f t="shared" si="306"/>
        <v>0.24924320722129423</v>
      </c>
      <c r="AS136" t="str">
        <f t="shared" si="320"/>
        <v>61 Caring personal service occupations</v>
      </c>
      <c r="AT136" s="27">
        <f t="shared" si="307"/>
        <v>0.57351816861890192</v>
      </c>
      <c r="AU136" s="27">
        <f t="shared" si="307"/>
        <v>-0.135805260683596</v>
      </c>
      <c r="AV136" s="27">
        <f t="shared" si="307"/>
        <v>8.5548741155515806E-2</v>
      </c>
      <c r="AW136" s="27">
        <f t="shared" si="307"/>
        <v>0.20082998179106637</v>
      </c>
      <c r="AX136" s="27">
        <f t="shared" si="308"/>
        <v>0.28637872294658218</v>
      </c>
      <c r="BD136" t="str">
        <f t="shared" si="321"/>
        <v>61 Caring personal service occupations</v>
      </c>
      <c r="BE136" s="27">
        <f t="shared" si="309"/>
        <v>2.0421515545973641</v>
      </c>
      <c r="BF136" s="27">
        <f t="shared" si="309"/>
        <v>-8.3957638145982116E-2</v>
      </c>
      <c r="BG136" s="27">
        <f t="shared" si="309"/>
        <v>0.53094442381141604</v>
      </c>
      <c r="BH136" s="27">
        <f t="shared" si="309"/>
        <v>2.2012575296407348</v>
      </c>
      <c r="BI136" s="27">
        <f t="shared" si="310"/>
        <v>2.7322019534521509</v>
      </c>
      <c r="BO136" t="str">
        <f t="shared" si="322"/>
        <v>61 Caring personal service occupations</v>
      </c>
      <c r="BP136" s="27">
        <f t="shared" si="311"/>
        <v>8.2407932932254013E-2</v>
      </c>
      <c r="BQ136" s="27">
        <f t="shared" si="311"/>
        <v>-1.0889525471089829</v>
      </c>
      <c r="BR136" s="27">
        <f t="shared" si="311"/>
        <v>-0.29961407223350633</v>
      </c>
      <c r="BS136" s="27">
        <f t="shared" si="311"/>
        <v>-1.8826033309078518</v>
      </c>
      <c r="BT136" s="27">
        <f t="shared" si="312"/>
        <v>-2.1822174031413581</v>
      </c>
      <c r="BZ136" t="str">
        <f t="shared" si="323"/>
        <v>61 Caring personal service occupations</v>
      </c>
      <c r="CA136" s="68">
        <f t="shared" si="313"/>
        <v>-1.4162530517318928</v>
      </c>
      <c r="CB136" s="68">
        <f t="shared" si="313"/>
        <v>-0.41552998805842423</v>
      </c>
      <c r="CC136" s="68">
        <f t="shared" si="313"/>
        <v>-0.32062404974508096</v>
      </c>
      <c r="CD136" s="68">
        <f t="shared" si="313"/>
        <v>-0.28605088617626873</v>
      </c>
      <c r="CE136" s="68">
        <f t="shared" si="314"/>
        <v>-0.60667493592134969</v>
      </c>
      <c r="CK136" t="str">
        <f t="shared" si="324"/>
        <v>61 Caring personal service occupations</v>
      </c>
      <c r="CL136" s="68">
        <f t="shared" si="315"/>
        <v>-7.3910484617883077E-2</v>
      </c>
      <c r="CM136" s="68">
        <f t="shared" si="315"/>
        <v>-7.9883668535020158E-3</v>
      </c>
      <c r="CN136" s="68">
        <f t="shared" si="315"/>
        <v>8.8424086222910647E-2</v>
      </c>
      <c r="CO136" s="68">
        <f t="shared" si="315"/>
        <v>0.11418748737070616</v>
      </c>
      <c r="CP136" s="68">
        <f t="shared" si="316"/>
        <v>0.20261157359361681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6.8289170276514891E-3</v>
      </c>
      <c r="C137" s="27">
        <f t="shared" si="299"/>
        <v>2.9345015358898073E-3</v>
      </c>
      <c r="D137" s="27">
        <f t="shared" si="299"/>
        <v>3.9446035221074316E-3</v>
      </c>
      <c r="E137" s="27">
        <f t="shared" si="299"/>
        <v>1.1308505882407199E-2</v>
      </c>
      <c r="F137" s="27">
        <f t="shared" si="300"/>
        <v>1.5253109404514631E-2</v>
      </c>
      <c r="L137" t="str">
        <f t="shared" si="317"/>
        <v>62 Leisure, travel and related personal service occupations</v>
      </c>
      <c r="M137" s="27">
        <f t="shared" si="301"/>
        <v>0.10634208029814518</v>
      </c>
      <c r="N137" s="27">
        <f t="shared" si="301"/>
        <v>-2.0235119858928063E-2</v>
      </c>
      <c r="O137" s="27">
        <f t="shared" si="301"/>
        <v>4.8196528476618039E-2</v>
      </c>
      <c r="P137" s="27">
        <f t="shared" si="301"/>
        <v>0.13678258415425093</v>
      </c>
      <c r="Q137" s="27">
        <f t="shared" si="302"/>
        <v>0.18497911263086897</v>
      </c>
      <c r="W137" t="str">
        <f t="shared" si="318"/>
        <v>62 Leisure, travel and related personal service occupations</v>
      </c>
      <c r="X137" s="27">
        <f t="shared" si="303"/>
        <v>0.43744892431243176</v>
      </c>
      <c r="Y137" s="27">
        <f t="shared" si="303"/>
        <v>-0.1979015929631851</v>
      </c>
      <c r="Z137" s="27">
        <f t="shared" si="303"/>
        <v>0.29848812950162085</v>
      </c>
      <c r="AA137" s="27">
        <f t="shared" si="303"/>
        <v>0.73610592174618361</v>
      </c>
      <c r="AB137" s="27">
        <f t="shared" si="304"/>
        <v>1.0345940512478045</v>
      </c>
      <c r="AH137" t="str">
        <f t="shared" si="319"/>
        <v>62 Leisure, travel and related personal service occupations</v>
      </c>
      <c r="AI137" s="27">
        <f t="shared" si="305"/>
        <v>0.25233928186954269</v>
      </c>
      <c r="AJ137" s="27">
        <f t="shared" si="305"/>
        <v>-9.7449329398724638E-2</v>
      </c>
      <c r="AK137" s="27">
        <f t="shared" si="305"/>
        <v>4.6644580671933777E-2</v>
      </c>
      <c r="AL137" s="27">
        <f t="shared" si="305"/>
        <v>0.360474064672202</v>
      </c>
      <c r="AM137" s="27">
        <f t="shared" si="306"/>
        <v>0.40711864534413578</v>
      </c>
      <c r="AS137" t="str">
        <f t="shared" si="320"/>
        <v>62 Leisure, travel and related personal service occupations</v>
      </c>
      <c r="AT137" s="27">
        <f t="shared" si="307"/>
        <v>0.34643979737758568</v>
      </c>
      <c r="AU137" s="27">
        <f t="shared" si="307"/>
        <v>-1.3439422840781923E-2</v>
      </c>
      <c r="AV137" s="27">
        <f t="shared" si="307"/>
        <v>0.1129682836557826</v>
      </c>
      <c r="AW137" s="27">
        <f t="shared" si="307"/>
        <v>0.64195073060547014</v>
      </c>
      <c r="AX137" s="27">
        <f t="shared" si="308"/>
        <v>0.75491901426125274</v>
      </c>
      <c r="BD137" t="str">
        <f t="shared" si="321"/>
        <v>62 Leisure, travel and related personal service occupations</v>
      </c>
      <c r="BE137" s="27">
        <f t="shared" si="309"/>
        <v>-0.11316363175697308</v>
      </c>
      <c r="BF137" s="27">
        <f t="shared" si="309"/>
        <v>-7.8932190491551424E-2</v>
      </c>
      <c r="BG137" s="27">
        <f t="shared" si="309"/>
        <v>-0.46839009317376501</v>
      </c>
      <c r="BH137" s="27">
        <f t="shared" si="309"/>
        <v>-0.44220946060290744</v>
      </c>
      <c r="BI137" s="27">
        <f t="shared" si="310"/>
        <v>-0.91059955377667245</v>
      </c>
      <c r="BO137" t="str">
        <f t="shared" si="322"/>
        <v>62 Leisure, travel and related personal service occupations</v>
      </c>
      <c r="BP137" s="27">
        <f t="shared" si="311"/>
        <v>-0.22565162631815294</v>
      </c>
      <c r="BQ137" s="27">
        <f t="shared" si="311"/>
        <v>-0.36422788741506507</v>
      </c>
      <c r="BR137" s="27">
        <f t="shared" si="311"/>
        <v>-0.57208114776361541</v>
      </c>
      <c r="BS137" s="27">
        <f t="shared" si="311"/>
        <v>-0.66209631873417552</v>
      </c>
      <c r="BT137" s="27">
        <f t="shared" si="312"/>
        <v>-1.2341774664977909</v>
      </c>
      <c r="BZ137" t="str">
        <f t="shared" si="323"/>
        <v>62 Leisure, travel and related personal service occupations</v>
      </c>
      <c r="CA137" s="68">
        <f t="shared" si="313"/>
        <v>0.13026674996710152</v>
      </c>
      <c r="CB137" s="68">
        <f t="shared" si="313"/>
        <v>-0.48987751866632356</v>
      </c>
      <c r="CC137" s="68">
        <f t="shared" si="313"/>
        <v>-0.17259439461623671</v>
      </c>
      <c r="CD137" s="68">
        <f t="shared" si="313"/>
        <v>-0.58630694462387845</v>
      </c>
      <c r="CE137" s="68">
        <f t="shared" si="314"/>
        <v>-0.75890133924011516</v>
      </c>
      <c r="CK137" t="str">
        <f t="shared" si="324"/>
        <v>62 Leisure, travel and related personal service occupations</v>
      </c>
      <c r="CL137" s="68">
        <f t="shared" si="315"/>
        <v>2.8381642149969855E-2</v>
      </c>
      <c r="CM137" s="68">
        <f t="shared" si="315"/>
        <v>-0.12401993696626445</v>
      </c>
      <c r="CN137" s="68">
        <f t="shared" si="315"/>
        <v>-0.18943695485765366</v>
      </c>
      <c r="CO137" s="68">
        <f t="shared" si="315"/>
        <v>-9.1520210458273576E-2</v>
      </c>
      <c r="CP137" s="68">
        <f t="shared" si="316"/>
        <v>-0.28095716531592724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-4.3155619822925423E-5</v>
      </c>
      <c r="C138" s="27">
        <f t="shared" si="299"/>
        <v>2.7393003389145987E-4</v>
      </c>
      <c r="D138" s="27">
        <f t="shared" si="299"/>
        <v>-5.0457475912874927E-5</v>
      </c>
      <c r="E138" s="27">
        <f t="shared" si="299"/>
        <v>6.8534574970754124E-4</v>
      </c>
      <c r="F138" s="27">
        <f t="shared" si="300"/>
        <v>6.3488827379466631E-4</v>
      </c>
      <c r="L138" t="str">
        <f t="shared" si="317"/>
        <v>63 Community and civil enforcement occupations</v>
      </c>
      <c r="M138" s="27">
        <f t="shared" si="301"/>
        <v>-1.503257327414291E-3</v>
      </c>
      <c r="N138" s="27">
        <f t="shared" si="301"/>
        <v>1.1072308814987747E-2</v>
      </c>
      <c r="O138" s="27">
        <f t="shared" si="301"/>
        <v>-7.6484280822590733E-3</v>
      </c>
      <c r="P138" s="27">
        <f t="shared" si="301"/>
        <v>1.2302372626350824E-2</v>
      </c>
      <c r="Q138" s="27">
        <f t="shared" si="302"/>
        <v>4.653944544091751E-3</v>
      </c>
      <c r="W138" t="str">
        <f t="shared" si="318"/>
        <v>63 Community and civil enforcement occupations</v>
      </c>
      <c r="X138" s="27">
        <f t="shared" si="303"/>
        <v>4.3444545855605976E-4</v>
      </c>
      <c r="Y138" s="27">
        <f t="shared" si="303"/>
        <v>8.6537875805110104E-3</v>
      </c>
      <c r="Z138" s="27">
        <f t="shared" si="303"/>
        <v>-1.033131081657146E-3</v>
      </c>
      <c r="AA138" s="27">
        <f t="shared" si="303"/>
        <v>2.7799081436411882E-2</v>
      </c>
      <c r="AB138" s="27">
        <f t="shared" si="304"/>
        <v>2.6765950354754736E-2</v>
      </c>
      <c r="AH138" t="str">
        <f t="shared" si="319"/>
        <v>63 Community and civil enforcement occupations</v>
      </c>
      <c r="AI138" s="27">
        <f t="shared" si="305"/>
        <v>-2.6091994959610877E-3</v>
      </c>
      <c r="AJ138" s="27">
        <f t="shared" si="305"/>
        <v>8.6189680896159686E-3</v>
      </c>
      <c r="AK138" s="27">
        <f t="shared" si="305"/>
        <v>-1.0639327220645277E-2</v>
      </c>
      <c r="AL138" s="27">
        <f t="shared" si="305"/>
        <v>5.5213162155581461E-3</v>
      </c>
      <c r="AM138" s="27">
        <f t="shared" si="306"/>
        <v>-5.1180110050871308E-3</v>
      </c>
      <c r="AS138" t="str">
        <f t="shared" si="320"/>
        <v>63 Community and civil enforcement occupations</v>
      </c>
      <c r="AT138" s="27">
        <f t="shared" si="307"/>
        <v>-5.297955778412626E-3</v>
      </c>
      <c r="AU138" s="27">
        <f t="shared" si="307"/>
        <v>6.6990721633694711E-3</v>
      </c>
      <c r="AV138" s="27">
        <f t="shared" si="307"/>
        <v>-1.0838175609016489E-2</v>
      </c>
      <c r="AW138" s="27">
        <f t="shared" si="307"/>
        <v>1.9266552552385519E-3</v>
      </c>
      <c r="AX138" s="27">
        <f t="shared" si="308"/>
        <v>-8.9115203537779367E-3</v>
      </c>
      <c r="BD138" t="str">
        <f t="shared" si="321"/>
        <v>63 Community and civil enforcement occupations</v>
      </c>
      <c r="BE138" s="27">
        <f t="shared" si="309"/>
        <v>-4.7632902569149468E-2</v>
      </c>
      <c r="BF138" s="27">
        <f t="shared" si="309"/>
        <v>3.7567079480524124E-2</v>
      </c>
      <c r="BG138" s="27">
        <f t="shared" si="309"/>
        <v>-4.4457476248630765E-2</v>
      </c>
      <c r="BH138" s="27">
        <f t="shared" si="309"/>
        <v>7.8028495185989144E-3</v>
      </c>
      <c r="BI138" s="27">
        <f t="shared" si="310"/>
        <v>-3.665462673003185E-2</v>
      </c>
      <c r="BO138" t="str">
        <f t="shared" si="322"/>
        <v>63 Community and civil enforcement occupations</v>
      </c>
      <c r="BP138" s="27">
        <f t="shared" si="311"/>
        <v>-2.7975329577482444E-2</v>
      </c>
      <c r="BQ138" s="27">
        <f t="shared" si="311"/>
        <v>2.4001697184552778E-2</v>
      </c>
      <c r="BR138" s="27">
        <f t="shared" si="311"/>
        <v>-4.8203882843267862E-2</v>
      </c>
      <c r="BS138" s="27">
        <f t="shared" si="311"/>
        <v>-1.9084042993092604E-3</v>
      </c>
      <c r="BT138" s="27">
        <f t="shared" si="312"/>
        <v>-5.0112287142577122E-2</v>
      </c>
      <c r="BZ138" t="str">
        <f t="shared" si="323"/>
        <v>63 Community and civil enforcement occupations</v>
      </c>
      <c r="CA138" s="68">
        <f t="shared" si="313"/>
        <v>-3.0954437947909669E-2</v>
      </c>
      <c r="CB138" s="68">
        <f t="shared" si="313"/>
        <v>2.0120476685237476E-2</v>
      </c>
      <c r="CC138" s="68">
        <f t="shared" si="313"/>
        <v>-3.5540180755274167E-2</v>
      </c>
      <c r="CD138" s="68">
        <f t="shared" si="313"/>
        <v>-1.1950638377244374E-2</v>
      </c>
      <c r="CE138" s="68">
        <f t="shared" si="314"/>
        <v>-4.7490819132518541E-2</v>
      </c>
      <c r="CK138" t="str">
        <f t="shared" si="324"/>
        <v>63 Community and civil enforcement occupations</v>
      </c>
      <c r="CL138" s="68">
        <f t="shared" si="315"/>
        <v>-1.0240453988463936E-2</v>
      </c>
      <c r="CM138" s="68">
        <f t="shared" si="315"/>
        <v>8.3386034210513431E-3</v>
      </c>
      <c r="CN138" s="68">
        <f t="shared" si="315"/>
        <v>-1.8751436523485883E-2</v>
      </c>
      <c r="CO138" s="68">
        <f t="shared" si="315"/>
        <v>-4.4986936564193943E-3</v>
      </c>
      <c r="CP138" s="68">
        <f t="shared" si="316"/>
        <v>-2.3250130179905279E-2</v>
      </c>
    </row>
    <row r="139" spans="1:94" x14ac:dyDescent="0.2">
      <c r="A139" t="str">
        <f t="shared" si="298"/>
        <v>71 Sales occupations</v>
      </c>
      <c r="B139" s="27">
        <f t="shared" si="299"/>
        <v>1.5570936757174025E-2</v>
      </c>
      <c r="C139" s="27">
        <f t="shared" si="299"/>
        <v>-9.4779616604165479E-3</v>
      </c>
      <c r="D139" s="27">
        <f t="shared" si="299"/>
        <v>1.5736442231142081E-2</v>
      </c>
      <c r="E139" s="27">
        <f t="shared" si="299"/>
        <v>3.7689119914125324E-2</v>
      </c>
      <c r="F139" s="27">
        <f t="shared" si="300"/>
        <v>5.3425562145267405E-2</v>
      </c>
      <c r="L139" t="str">
        <f t="shared" si="317"/>
        <v>71 Sales occupations</v>
      </c>
      <c r="M139" s="27">
        <f t="shared" si="301"/>
        <v>0.20869577435877984</v>
      </c>
      <c r="N139" s="27">
        <f t="shared" si="301"/>
        <v>0.13713644036698813</v>
      </c>
      <c r="O139" s="27">
        <f t="shared" si="301"/>
        <v>0.34387225496658469</v>
      </c>
      <c r="P139" s="27">
        <f t="shared" si="301"/>
        <v>0.84925392257942045</v>
      </c>
      <c r="Q139" s="27">
        <f t="shared" si="302"/>
        <v>1.1931261775460051</v>
      </c>
      <c r="W139" t="str">
        <f t="shared" si="318"/>
        <v>71 Sales occupations</v>
      </c>
      <c r="X139" s="27">
        <f t="shared" si="303"/>
        <v>0.35961703457492344</v>
      </c>
      <c r="Y139" s="27">
        <f t="shared" si="303"/>
        <v>8.9943383218056283E-2</v>
      </c>
      <c r="Z139" s="27">
        <f t="shared" si="303"/>
        <v>0.5950837026416993</v>
      </c>
      <c r="AA139" s="27">
        <f t="shared" si="303"/>
        <v>1.6344452656178277</v>
      </c>
      <c r="AB139" s="27">
        <f t="shared" si="304"/>
        <v>2.229528968259527</v>
      </c>
      <c r="AH139" t="str">
        <f t="shared" si="319"/>
        <v>71 Sales occupations</v>
      </c>
      <c r="AI139" s="27">
        <f t="shared" si="305"/>
        <v>-5.8367661845637464E-4</v>
      </c>
      <c r="AJ139" s="27">
        <f t="shared" si="305"/>
        <v>4.0925887841570807E-2</v>
      </c>
      <c r="AK139" s="27">
        <f t="shared" si="305"/>
        <v>7.9393642023376287E-2</v>
      </c>
      <c r="AL139" s="27">
        <f t="shared" si="305"/>
        <v>0.36990419580791212</v>
      </c>
      <c r="AM139" s="27">
        <f t="shared" si="306"/>
        <v>0.4492978378312884</v>
      </c>
      <c r="AS139" t="str">
        <f t="shared" si="320"/>
        <v>71 Sales occupations</v>
      </c>
      <c r="AT139" s="27">
        <f t="shared" si="307"/>
        <v>-2.8676078839847463E-2</v>
      </c>
      <c r="AU139" s="27">
        <f t="shared" si="307"/>
        <v>1.6032785628007584E-2</v>
      </c>
      <c r="AV139" s="27">
        <f t="shared" si="307"/>
        <v>2.5274423367302346E-2</v>
      </c>
      <c r="AW139" s="27">
        <f t="shared" si="307"/>
        <v>0.28941211685043644</v>
      </c>
      <c r="AX139" s="27">
        <f t="shared" si="308"/>
        <v>0.31468654021773879</v>
      </c>
      <c r="BD139" t="str">
        <f t="shared" si="321"/>
        <v>71 Sales occupations</v>
      </c>
      <c r="BE139" s="27">
        <f t="shared" si="309"/>
        <v>-0.90317547605891946</v>
      </c>
      <c r="BF139" s="27">
        <f t="shared" si="309"/>
        <v>0.82397386515643767</v>
      </c>
      <c r="BG139" s="27">
        <f t="shared" si="309"/>
        <v>-4.2889224199527121E-2</v>
      </c>
      <c r="BH139" s="27">
        <f t="shared" si="309"/>
        <v>0.35229983455960046</v>
      </c>
      <c r="BI139" s="27">
        <f t="shared" si="310"/>
        <v>0.30941061036007333</v>
      </c>
      <c r="BO139" t="str">
        <f t="shared" si="322"/>
        <v>71 Sales occupations</v>
      </c>
      <c r="BP139" s="27">
        <f t="shared" si="311"/>
        <v>-1.400606269474574</v>
      </c>
      <c r="BQ139" s="27">
        <f t="shared" si="311"/>
        <v>-0.48440423579125103</v>
      </c>
      <c r="BR139" s="27">
        <f t="shared" si="311"/>
        <v>-0.38706275165350412</v>
      </c>
      <c r="BS139" s="27">
        <f t="shared" si="311"/>
        <v>-1.4763168144013052</v>
      </c>
      <c r="BT139" s="27">
        <f t="shared" si="312"/>
        <v>-1.8633795660548094</v>
      </c>
      <c r="BZ139" t="str">
        <f t="shared" si="323"/>
        <v>71 Sales occupations</v>
      </c>
      <c r="CA139" s="68">
        <f t="shared" si="313"/>
        <v>-0.76435869200575812</v>
      </c>
      <c r="CB139" s="68">
        <f t="shared" si="313"/>
        <v>-0.81321799992613553</v>
      </c>
      <c r="CC139" s="68">
        <f t="shared" si="313"/>
        <v>-0.6566261985161832</v>
      </c>
      <c r="CD139" s="68">
        <f t="shared" si="313"/>
        <v>-2.7790673171543738</v>
      </c>
      <c r="CE139" s="68">
        <f t="shared" si="314"/>
        <v>-3.435693515670557</v>
      </c>
      <c r="CK139" t="str">
        <f t="shared" si="324"/>
        <v>71 Sales occupations</v>
      </c>
      <c r="CL139" s="68">
        <f t="shared" si="315"/>
        <v>-0.14418200736327069</v>
      </c>
      <c r="CM139" s="68">
        <f t="shared" si="315"/>
        <v>-0.24431005528119787</v>
      </c>
      <c r="CN139" s="68">
        <f t="shared" si="315"/>
        <v>-0.16781003532117333</v>
      </c>
      <c r="CO139" s="68">
        <f t="shared" si="315"/>
        <v>-0.28755814189642703</v>
      </c>
      <c r="CP139" s="68">
        <f t="shared" si="316"/>
        <v>-0.45536817721760037</v>
      </c>
    </row>
    <row r="140" spans="1:94" x14ac:dyDescent="0.2">
      <c r="A140" t="str">
        <f t="shared" si="298"/>
        <v>72 Customer service occupations</v>
      </c>
      <c r="B140" s="27">
        <f t="shared" si="299"/>
        <v>6.2060388445864256E-3</v>
      </c>
      <c r="C140" s="27">
        <f t="shared" si="299"/>
        <v>6.3114904698397256E-3</v>
      </c>
      <c r="D140" s="27">
        <f t="shared" si="299"/>
        <v>1.7862835852798242E-2</v>
      </c>
      <c r="E140" s="27">
        <f t="shared" si="299"/>
        <v>2.2000968506386248E-2</v>
      </c>
      <c r="F140" s="27">
        <f t="shared" si="300"/>
        <v>3.986380435918449E-2</v>
      </c>
      <c r="L140" t="str">
        <f t="shared" si="317"/>
        <v>72 Customer service occupations</v>
      </c>
      <c r="M140" s="27">
        <f t="shared" si="301"/>
        <v>0.11571822208041399</v>
      </c>
      <c r="N140" s="27">
        <f t="shared" si="301"/>
        <v>2.0913920465560842E-2</v>
      </c>
      <c r="O140" s="27">
        <f t="shared" si="301"/>
        <v>0.16172450240748415</v>
      </c>
      <c r="P140" s="27">
        <f t="shared" si="301"/>
        <v>0.23560492103879005</v>
      </c>
      <c r="Q140" s="27">
        <f t="shared" si="302"/>
        <v>0.3973294234462742</v>
      </c>
      <c r="W140" t="str">
        <f t="shared" si="318"/>
        <v>72 Customer service occupations</v>
      </c>
      <c r="X140" s="27">
        <f t="shared" si="303"/>
        <v>0.22015211555397873</v>
      </c>
      <c r="Y140" s="27">
        <f t="shared" si="303"/>
        <v>3.5014036503626667E-2</v>
      </c>
      <c r="Z140" s="27">
        <f t="shared" si="303"/>
        <v>0.34756617796386813</v>
      </c>
      <c r="AA140" s="27">
        <f t="shared" si="303"/>
        <v>0.6343358009790494</v>
      </c>
      <c r="AB140" s="27">
        <f t="shared" si="304"/>
        <v>0.98190197894291753</v>
      </c>
      <c r="AH140" t="str">
        <f t="shared" si="319"/>
        <v>72 Customer service occupations</v>
      </c>
      <c r="AI140" s="27">
        <f t="shared" si="305"/>
        <v>9.7277945905265839E-2</v>
      </c>
      <c r="AJ140" s="27">
        <f t="shared" si="305"/>
        <v>5.3506778330209004E-2</v>
      </c>
      <c r="AK140" s="27">
        <f t="shared" si="305"/>
        <v>0.11097616093589024</v>
      </c>
      <c r="AL140" s="27">
        <f t="shared" si="305"/>
        <v>0.16748155393419561</v>
      </c>
      <c r="AM140" s="27">
        <f t="shared" si="306"/>
        <v>0.27845771487008586</v>
      </c>
      <c r="AS140" t="str">
        <f t="shared" si="320"/>
        <v>72 Customer service occupations</v>
      </c>
      <c r="AT140" s="27">
        <f t="shared" si="307"/>
        <v>7.3902440977299921E-2</v>
      </c>
      <c r="AU140" s="27">
        <f t="shared" si="307"/>
        <v>1.2908332580683579E-2</v>
      </c>
      <c r="AV140" s="27">
        <f t="shared" si="307"/>
        <v>8.3373102308765046E-2</v>
      </c>
      <c r="AW140" s="27">
        <f t="shared" si="307"/>
        <v>0.1022356445013477</v>
      </c>
      <c r="AX140" s="27">
        <f t="shared" si="308"/>
        <v>0.18560874681011275</v>
      </c>
      <c r="BD140" t="str">
        <f t="shared" si="321"/>
        <v>72 Customer service occupations</v>
      </c>
      <c r="BE140" s="27">
        <f t="shared" si="309"/>
        <v>-0.10194482985988484</v>
      </c>
      <c r="BF140" s="27">
        <f t="shared" si="309"/>
        <v>0.1595033350314603</v>
      </c>
      <c r="BG140" s="27">
        <f t="shared" si="309"/>
        <v>8.1069261858397468E-2</v>
      </c>
      <c r="BH140" s="27">
        <f t="shared" si="309"/>
        <v>0.15661265859136941</v>
      </c>
      <c r="BI140" s="27">
        <f t="shared" si="310"/>
        <v>0.23768192044976688</v>
      </c>
      <c r="BO140" t="str">
        <f t="shared" si="322"/>
        <v>72 Customer service occupations</v>
      </c>
      <c r="BP140" s="27">
        <f t="shared" si="311"/>
        <v>-6.5119971337009641E-2</v>
      </c>
      <c r="BQ140" s="27">
        <f t="shared" si="311"/>
        <v>-8.9486494517555748E-2</v>
      </c>
      <c r="BR140" s="27">
        <f t="shared" si="311"/>
        <v>0.17512883427064141</v>
      </c>
      <c r="BS140" s="27">
        <f t="shared" si="311"/>
        <v>-0.17810381088307947</v>
      </c>
      <c r="BT140" s="27">
        <f t="shared" si="312"/>
        <v>-2.9749766124380628E-3</v>
      </c>
      <c r="BZ140" t="str">
        <f t="shared" si="323"/>
        <v>72 Customer service occupations</v>
      </c>
      <c r="CA140" s="68">
        <f t="shared" si="313"/>
        <v>-0.11694073469474087</v>
      </c>
      <c r="CB140" s="68">
        <f t="shared" si="313"/>
        <v>-0.1179444918000585</v>
      </c>
      <c r="CC140" s="68">
        <f t="shared" si="313"/>
        <v>2.2373083771766833E-2</v>
      </c>
      <c r="CD140" s="68">
        <f t="shared" si="313"/>
        <v>-0.11155555464451261</v>
      </c>
      <c r="CE140" s="68">
        <f t="shared" si="314"/>
        <v>-8.9182470872745778E-2</v>
      </c>
      <c r="CK140" t="str">
        <f t="shared" si="324"/>
        <v>72 Customer service occupations</v>
      </c>
      <c r="CL140" s="68">
        <f t="shared" si="315"/>
        <v>9.8939648644579326E-2</v>
      </c>
      <c r="CM140" s="68">
        <f t="shared" si="315"/>
        <v>-8.4779201575796437E-3</v>
      </c>
      <c r="CN140" s="68">
        <f t="shared" si="315"/>
        <v>0.15940935266496692</v>
      </c>
      <c r="CO140" s="68">
        <f t="shared" si="315"/>
        <v>0.20339925622394261</v>
      </c>
      <c r="CP140" s="68">
        <f t="shared" si="316"/>
        <v>0.36280860888890953</v>
      </c>
    </row>
    <row r="141" spans="1:94" x14ac:dyDescent="0.2">
      <c r="A141" t="str">
        <f t="shared" si="298"/>
        <v>81 Process, plant and machine operatives</v>
      </c>
      <c r="B141" s="27">
        <f t="shared" si="299"/>
        <v>8.0686214597861829E-3</v>
      </c>
      <c r="C141" s="27">
        <f t="shared" si="299"/>
        <v>-1.5009777421176942E-3</v>
      </c>
      <c r="D141" s="27">
        <f t="shared" si="299"/>
        <v>7.6805831296204372E-3</v>
      </c>
      <c r="E141" s="27">
        <f t="shared" si="299"/>
        <v>1.6847569517749149E-2</v>
      </c>
      <c r="F141" s="27">
        <f t="shared" si="300"/>
        <v>2.4528152647369586E-2</v>
      </c>
      <c r="L141" t="str">
        <f t="shared" si="317"/>
        <v>81 Process, plant and machine operatives</v>
      </c>
      <c r="M141" s="27">
        <f t="shared" si="301"/>
        <v>3.5518178879374723E-2</v>
      </c>
      <c r="N141" s="27">
        <f t="shared" si="301"/>
        <v>3.9167655752875286E-5</v>
      </c>
      <c r="O141" s="27">
        <f t="shared" si="301"/>
        <v>6.1466277731015845E-2</v>
      </c>
      <c r="P141" s="27">
        <f t="shared" si="301"/>
        <v>0.11533995315639609</v>
      </c>
      <c r="Q141" s="27">
        <f t="shared" si="302"/>
        <v>0.17680623088741193</v>
      </c>
      <c r="W141" t="str">
        <f t="shared" si="318"/>
        <v>81 Process, plant and machine operatives</v>
      </c>
      <c r="X141" s="27">
        <f t="shared" si="303"/>
        <v>1.9777204966941742E-2</v>
      </c>
      <c r="Y141" s="27">
        <f t="shared" si="303"/>
        <v>-2.5944791778283682E-2</v>
      </c>
      <c r="Z141" s="27">
        <f t="shared" si="303"/>
        <v>0.17151940773205743</v>
      </c>
      <c r="AA141" s="27">
        <f t="shared" si="303"/>
        <v>0.27254465927914917</v>
      </c>
      <c r="AB141" s="27">
        <f t="shared" si="304"/>
        <v>0.4440640670112066</v>
      </c>
      <c r="AH141" t="str">
        <f t="shared" si="319"/>
        <v>81 Process, plant and machine operatives</v>
      </c>
      <c r="AI141" s="27">
        <f t="shared" si="305"/>
        <v>2.2816680298564596E-2</v>
      </c>
      <c r="AJ141" s="27">
        <f t="shared" si="305"/>
        <v>-7.8298205944997146E-3</v>
      </c>
      <c r="AK141" s="27">
        <f t="shared" si="305"/>
        <v>7.5038689559031285E-2</v>
      </c>
      <c r="AL141" s="27">
        <f t="shared" si="305"/>
        <v>0.14293791480266402</v>
      </c>
      <c r="AM141" s="27">
        <f t="shared" si="306"/>
        <v>0.2179766043616953</v>
      </c>
      <c r="AS141" t="str">
        <f t="shared" si="320"/>
        <v>81 Process, plant and machine operatives</v>
      </c>
      <c r="AT141" s="27">
        <f t="shared" si="307"/>
        <v>4.9999974311936146E-2</v>
      </c>
      <c r="AU141" s="27">
        <f t="shared" si="307"/>
        <v>-2.9087245470279299E-2</v>
      </c>
      <c r="AV141" s="27">
        <f t="shared" si="307"/>
        <v>7.7731550482225464E-2</v>
      </c>
      <c r="AW141" s="27">
        <f t="shared" si="307"/>
        <v>0.12576768008484157</v>
      </c>
      <c r="AX141" s="27">
        <f t="shared" si="308"/>
        <v>0.20349923056706704</v>
      </c>
      <c r="BD141" t="str">
        <f t="shared" si="321"/>
        <v>81 Process, plant and machine operatives</v>
      </c>
      <c r="BE141" s="27">
        <f t="shared" si="309"/>
        <v>4.0420266065109622E-2</v>
      </c>
      <c r="BF141" s="27">
        <f t="shared" si="309"/>
        <v>-6.7451648148360022E-2</v>
      </c>
      <c r="BG141" s="27">
        <f t="shared" si="309"/>
        <v>0.26434283359143684</v>
      </c>
      <c r="BH141" s="27">
        <f t="shared" si="309"/>
        <v>0.25748534942315038</v>
      </c>
      <c r="BI141" s="27">
        <f t="shared" si="310"/>
        <v>0.52182818301458722</v>
      </c>
      <c r="BO141" t="str">
        <f t="shared" si="322"/>
        <v>81 Process, plant and machine operatives</v>
      </c>
      <c r="BP141" s="27">
        <f t="shared" si="311"/>
        <v>0.37427921954159382</v>
      </c>
      <c r="BQ141" s="27">
        <f t="shared" si="311"/>
        <v>-0.5128923926807829</v>
      </c>
      <c r="BR141" s="27">
        <f t="shared" si="311"/>
        <v>0.29889754704206162</v>
      </c>
      <c r="BS141" s="27">
        <f t="shared" si="311"/>
        <v>-0.18770155053850157</v>
      </c>
      <c r="BT141" s="27">
        <f t="shared" si="312"/>
        <v>0.11119599650356005</v>
      </c>
      <c r="BZ141" t="str">
        <f t="shared" si="323"/>
        <v>81 Process, plant and machine operatives</v>
      </c>
      <c r="CA141" s="68">
        <f t="shared" si="313"/>
        <v>-0.28590126533023819</v>
      </c>
      <c r="CB141" s="68">
        <f t="shared" si="313"/>
        <v>-0.28184072479293043</v>
      </c>
      <c r="CC141" s="68">
        <f t="shared" si="313"/>
        <v>-4.9992510024491121E-2</v>
      </c>
      <c r="CD141" s="68">
        <f t="shared" si="313"/>
        <v>-0.93389337594126276</v>
      </c>
      <c r="CE141" s="68">
        <f t="shared" si="314"/>
        <v>-0.98388588596575388</v>
      </c>
      <c r="CK141" t="str">
        <f t="shared" si="324"/>
        <v>81 Process, plant and machine operatives</v>
      </c>
      <c r="CL141" s="68">
        <f t="shared" si="315"/>
        <v>-0.12501038827887856</v>
      </c>
      <c r="CM141" s="68">
        <f t="shared" si="315"/>
        <v>-0.1465161199339593</v>
      </c>
      <c r="CN141" s="68">
        <f t="shared" si="315"/>
        <v>-0.24221167109327618</v>
      </c>
      <c r="CO141" s="68">
        <f t="shared" si="315"/>
        <v>-0.12948079422002787</v>
      </c>
      <c r="CP141" s="68">
        <f t="shared" si="316"/>
        <v>-0.37169246531330402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1.4248253040613758E-2</v>
      </c>
      <c r="C142" s="27">
        <f t="shared" si="299"/>
        <v>-3.5094408827127388E-3</v>
      </c>
      <c r="D142" s="27">
        <f t="shared" si="299"/>
        <v>1.3203823151807056E-2</v>
      </c>
      <c r="E142" s="27">
        <f t="shared" si="299"/>
        <v>2.259905953757059E-2</v>
      </c>
      <c r="F142" s="27">
        <f t="shared" si="300"/>
        <v>3.5802882689377646E-2</v>
      </c>
      <c r="L142" t="str">
        <f t="shared" si="317"/>
        <v>82 Transport and mobile machine drivers and operatives</v>
      </c>
      <c r="M142" s="27">
        <f t="shared" si="301"/>
        <v>0.13507990625665084</v>
      </c>
      <c r="N142" s="27">
        <f t="shared" si="301"/>
        <v>-1.3219370478394443E-2</v>
      </c>
      <c r="O142" s="27">
        <f t="shared" si="301"/>
        <v>6.622470317760587E-2</v>
      </c>
      <c r="P142" s="27">
        <f t="shared" si="301"/>
        <v>0.19435947520031793</v>
      </c>
      <c r="Q142" s="27">
        <f t="shared" si="302"/>
        <v>0.2605841783779238</v>
      </c>
      <c r="W142" t="str">
        <f t="shared" si="318"/>
        <v>82 Transport and mobile machine drivers and operatives</v>
      </c>
      <c r="X142" s="27">
        <f t="shared" si="303"/>
        <v>0.291157210937803</v>
      </c>
      <c r="Y142" s="27">
        <f t="shared" si="303"/>
        <v>-0.14012138874094426</v>
      </c>
      <c r="Z142" s="27">
        <f t="shared" si="303"/>
        <v>0.10902548588402183</v>
      </c>
      <c r="AA142" s="27">
        <f t="shared" si="303"/>
        <v>0.40013248614566077</v>
      </c>
      <c r="AB142" s="27">
        <f t="shared" si="304"/>
        <v>0.5091579720296826</v>
      </c>
      <c r="AH142" t="str">
        <f t="shared" si="319"/>
        <v>82 Transport and mobile machine drivers and operatives</v>
      </c>
      <c r="AI142" s="27">
        <f t="shared" si="305"/>
        <v>0.13617054985802035</v>
      </c>
      <c r="AJ142" s="27">
        <f t="shared" si="305"/>
        <v>-6.0012944222185616E-2</v>
      </c>
      <c r="AK142" s="27">
        <f t="shared" si="305"/>
        <v>5.8203857566885175E-2</v>
      </c>
      <c r="AL142" s="27">
        <f t="shared" si="305"/>
        <v>0.12835628564060708</v>
      </c>
      <c r="AM142" s="27">
        <f t="shared" si="306"/>
        <v>0.18656014320749226</v>
      </c>
      <c r="AS142" t="str">
        <f t="shared" si="320"/>
        <v>82 Transport and mobile machine drivers and operatives</v>
      </c>
      <c r="AT142" s="27">
        <f t="shared" si="307"/>
        <v>0.19537092123911715</v>
      </c>
      <c r="AU142" s="27">
        <f t="shared" si="307"/>
        <v>-5.1678812551656406E-2</v>
      </c>
      <c r="AV142" s="27">
        <f t="shared" si="307"/>
        <v>4.2007532626020083E-2</v>
      </c>
      <c r="AW142" s="27">
        <f t="shared" si="307"/>
        <v>0.14582766104002354</v>
      </c>
      <c r="AX142" s="27">
        <f t="shared" si="308"/>
        <v>0.18783519366604362</v>
      </c>
      <c r="BD142" t="str">
        <f t="shared" si="321"/>
        <v>82 Transport and mobile machine drivers and operatives</v>
      </c>
      <c r="BE142" s="27">
        <f t="shared" si="309"/>
        <v>0.25479521282822315</v>
      </c>
      <c r="BF142" s="27">
        <f t="shared" si="309"/>
        <v>-0.22776828052774656</v>
      </c>
      <c r="BG142" s="27">
        <f t="shared" si="309"/>
        <v>0.23637930270509111</v>
      </c>
      <c r="BH142" s="27">
        <f t="shared" si="309"/>
        <v>0.45252958903288576</v>
      </c>
      <c r="BI142" s="27">
        <f t="shared" si="310"/>
        <v>0.68890889173797687</v>
      </c>
      <c r="BO142" t="str">
        <f t="shared" si="322"/>
        <v>82 Transport and mobile machine drivers and operatives</v>
      </c>
      <c r="BP142" s="27">
        <f t="shared" si="311"/>
        <v>0.85925360722131483</v>
      </c>
      <c r="BQ142" s="27">
        <f t="shared" si="311"/>
        <v>-1.3386802344978284</v>
      </c>
      <c r="BR142" s="27">
        <f t="shared" si="311"/>
        <v>9.9411601210912082E-2</v>
      </c>
      <c r="BS142" s="27">
        <f t="shared" si="311"/>
        <v>-0.29913108727739601</v>
      </c>
      <c r="BT142" s="27">
        <f t="shared" si="312"/>
        <v>-0.19971948606648393</v>
      </c>
      <c r="BZ142" t="str">
        <f t="shared" si="323"/>
        <v>82 Transport and mobile machine drivers and operatives</v>
      </c>
      <c r="CA142" s="68">
        <f t="shared" si="313"/>
        <v>-0.48671234923080053</v>
      </c>
      <c r="CB142" s="68">
        <f t="shared" si="313"/>
        <v>-1.078768280442</v>
      </c>
      <c r="CC142" s="68">
        <f t="shared" si="313"/>
        <v>-0.24580554916095076</v>
      </c>
      <c r="CD142" s="68">
        <f t="shared" si="313"/>
        <v>-0.89438472925117596</v>
      </c>
      <c r="CE142" s="68">
        <f t="shared" si="314"/>
        <v>-1.1401902784121267</v>
      </c>
      <c r="CK142" t="str">
        <f t="shared" si="324"/>
        <v>82 Transport and mobile machine drivers and operatives</v>
      </c>
      <c r="CL142" s="68">
        <f t="shared" si="315"/>
        <v>0.34310379275453129</v>
      </c>
      <c r="CM142" s="68">
        <f t="shared" si="315"/>
        <v>-0.43080117045114674</v>
      </c>
      <c r="CN142" s="68">
        <f t="shared" si="315"/>
        <v>-3.8916206872572356E-3</v>
      </c>
      <c r="CO142" s="68">
        <f t="shared" si="315"/>
        <v>-0.43583472578456361</v>
      </c>
      <c r="CP142" s="68">
        <f t="shared" si="316"/>
        <v>-0.43972634647182085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-1.2440918228476456E-4</v>
      </c>
      <c r="C143" s="27">
        <f t="shared" si="299"/>
        <v>3.8461118717640803E-6</v>
      </c>
      <c r="D143" s="27">
        <f t="shared" si="299"/>
        <v>1.80709704738686E-3</v>
      </c>
      <c r="E143" s="27">
        <f t="shared" si="299"/>
        <v>1.2845334444128637E-3</v>
      </c>
      <c r="F143" s="27">
        <f t="shared" si="300"/>
        <v>3.0916304917997239E-3</v>
      </c>
      <c r="L143" t="str">
        <f t="shared" si="317"/>
        <v>91 Elementary trades and related occupations</v>
      </c>
      <c r="M143" s="27">
        <f t="shared" si="301"/>
        <v>1.9479952612725004E-2</v>
      </c>
      <c r="N143" s="27">
        <f t="shared" si="301"/>
        <v>-6.1828168208505341E-3</v>
      </c>
      <c r="O143" s="27">
        <f t="shared" si="301"/>
        <v>9.8442394627107799E-2</v>
      </c>
      <c r="P143" s="27">
        <f t="shared" si="301"/>
        <v>0.12400800690219474</v>
      </c>
      <c r="Q143" s="27">
        <f t="shared" si="302"/>
        <v>0.22245040152930254</v>
      </c>
      <c r="W143" t="str">
        <f t="shared" si="318"/>
        <v>91 Elementary trades and related occupations</v>
      </c>
      <c r="X143" s="27">
        <f t="shared" si="303"/>
        <v>1.3881564045127748E-2</v>
      </c>
      <c r="Y143" s="27">
        <f t="shared" si="303"/>
        <v>-4.7965344429739265E-2</v>
      </c>
      <c r="Z143" s="27">
        <f t="shared" si="303"/>
        <v>0.47198648657768788</v>
      </c>
      <c r="AA143" s="27">
        <f t="shared" si="303"/>
        <v>0.33647661479768509</v>
      </c>
      <c r="AB143" s="27">
        <f t="shared" si="304"/>
        <v>0.80846310137537292</v>
      </c>
      <c r="AH143" t="str">
        <f t="shared" si="319"/>
        <v>91 Elementary trades and related occupations</v>
      </c>
      <c r="AI143" s="27">
        <f t="shared" si="305"/>
        <v>2.596510710914765E-2</v>
      </c>
      <c r="AJ143" s="27">
        <f t="shared" si="305"/>
        <v>-4.8378798787282684E-2</v>
      </c>
      <c r="AK143" s="27">
        <f t="shared" si="305"/>
        <v>0.30476679613145236</v>
      </c>
      <c r="AL143" s="27">
        <f t="shared" si="305"/>
        <v>0.24787359432446798</v>
      </c>
      <c r="AM143" s="27">
        <f t="shared" si="306"/>
        <v>0.55264039045592028</v>
      </c>
      <c r="AS143" t="str">
        <f t="shared" si="320"/>
        <v>91 Elementary trades and related occupations</v>
      </c>
      <c r="AT143" s="27">
        <f t="shared" si="307"/>
        <v>3.3139865176315397E-3</v>
      </c>
      <c r="AU143" s="27">
        <f t="shared" si="307"/>
        <v>3.5262980326080107E-3</v>
      </c>
      <c r="AV143" s="27">
        <f t="shared" si="307"/>
        <v>0.36078826235131756</v>
      </c>
      <c r="AW143" s="27">
        <f t="shared" si="307"/>
        <v>0.24121863239712948</v>
      </c>
      <c r="AX143" s="27">
        <f t="shared" si="308"/>
        <v>0.60200689474844704</v>
      </c>
      <c r="BD143" t="str">
        <f t="shared" si="321"/>
        <v>91 Elementary trades and related occupations</v>
      </c>
      <c r="BE143" s="27">
        <f t="shared" si="309"/>
        <v>-0.16225945169224665</v>
      </c>
      <c r="BF143" s="27">
        <f t="shared" si="309"/>
        <v>-1.6091625736008419E-2</v>
      </c>
      <c r="BG143" s="27">
        <f t="shared" si="309"/>
        <v>1.0409931636634087</v>
      </c>
      <c r="BH143" s="27">
        <f t="shared" si="309"/>
        <v>0.6547080800135392</v>
      </c>
      <c r="BI143" s="27">
        <f t="shared" si="310"/>
        <v>1.6957012436769479</v>
      </c>
      <c r="BO143" t="str">
        <f t="shared" si="322"/>
        <v>91 Elementary trades and related occupations</v>
      </c>
      <c r="BP143" s="27">
        <f t="shared" si="311"/>
        <v>-5.7130362763430753E-2</v>
      </c>
      <c r="BQ143" s="27">
        <f t="shared" si="311"/>
        <v>-0.31608482434375818</v>
      </c>
      <c r="BR143" s="27">
        <f t="shared" si="311"/>
        <v>1.2569265307415853</v>
      </c>
      <c r="BS143" s="27">
        <f t="shared" si="311"/>
        <v>0.17087634613877301</v>
      </c>
      <c r="BT143" s="27">
        <f t="shared" si="312"/>
        <v>1.4278028768803583</v>
      </c>
      <c r="BZ143" t="str">
        <f t="shared" si="323"/>
        <v>91 Elementary trades and related occupations</v>
      </c>
      <c r="CA143" s="68">
        <f t="shared" si="313"/>
        <v>-0.50782351223296462</v>
      </c>
      <c r="CB143" s="68">
        <f t="shared" si="313"/>
        <v>-0.32542429088847125</v>
      </c>
      <c r="CC143" s="68">
        <f t="shared" si="313"/>
        <v>1.2105830926220678</v>
      </c>
      <c r="CD143" s="68">
        <f t="shared" si="313"/>
        <v>-0.43689310413147897</v>
      </c>
      <c r="CE143" s="68">
        <f t="shared" si="314"/>
        <v>0.77368998849058879</v>
      </c>
      <c r="CK143" t="str">
        <f t="shared" si="324"/>
        <v>91 Elementary trades and related occupations</v>
      </c>
      <c r="CL143" s="68">
        <f t="shared" si="315"/>
        <v>-0.12708013537352203</v>
      </c>
      <c r="CM143" s="68">
        <f t="shared" si="315"/>
        <v>-9.1633617984067217E-2</v>
      </c>
      <c r="CN143" s="68">
        <f t="shared" si="315"/>
        <v>0.81630052426937028</v>
      </c>
      <c r="CO143" s="68">
        <f t="shared" si="315"/>
        <v>0.19965206496377585</v>
      </c>
      <c r="CP143" s="68">
        <f t="shared" si="316"/>
        <v>1.0159525892331462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7.4206733893061524E-3</v>
      </c>
      <c r="C144" s="27">
        <f t="shared" si="299"/>
        <v>2.7836679264572409E-3</v>
      </c>
      <c r="D144" s="27">
        <f t="shared" si="299"/>
        <v>1.9243399939162034E-3</v>
      </c>
      <c r="E144" s="27">
        <f t="shared" si="299"/>
        <v>1.2090598687570023E-2</v>
      </c>
      <c r="F144" s="27">
        <f t="shared" si="300"/>
        <v>1.4014938681486226E-2</v>
      </c>
      <c r="L144" t="str">
        <f t="shared" ref="L144" si="325">A144</f>
        <v>92 Elementary administration and service occupations</v>
      </c>
      <c r="M144" s="27">
        <f t="shared" si="301"/>
        <v>0.37850806200002318</v>
      </c>
      <c r="N144" s="27">
        <f t="shared" si="301"/>
        <v>0.11842418029467727</v>
      </c>
      <c r="O144" s="27">
        <f t="shared" si="301"/>
        <v>0.24294383171045486</v>
      </c>
      <c r="P144" s="27">
        <f t="shared" si="301"/>
        <v>0.66786740857703086</v>
      </c>
      <c r="Q144" s="27">
        <f t="shared" si="302"/>
        <v>0.91081124028748572</v>
      </c>
      <c r="W144" t="str">
        <f t="shared" ref="W144" si="326">A144</f>
        <v>92 Elementary administration and service occupations</v>
      </c>
      <c r="X144" s="27">
        <f t="shared" si="303"/>
        <v>0.929436867825018</v>
      </c>
      <c r="Y144" s="27">
        <f t="shared" si="303"/>
        <v>-0.15196487384070601</v>
      </c>
      <c r="Z144" s="27">
        <f t="shared" si="303"/>
        <v>0.30675675034460426</v>
      </c>
      <c r="AA144" s="27">
        <f t="shared" si="303"/>
        <v>1.4562425604008098</v>
      </c>
      <c r="AB144" s="27">
        <f t="shared" si="304"/>
        <v>1.762999310745414</v>
      </c>
      <c r="AH144" t="str">
        <f t="shared" ref="AH144" si="327">L144</f>
        <v>92 Elementary administration and service occupations</v>
      </c>
      <c r="AI144" s="27">
        <f t="shared" si="305"/>
        <v>0.50478136180788269</v>
      </c>
      <c r="AJ144" s="27">
        <f t="shared" si="305"/>
        <v>-2.376446761383777E-2</v>
      </c>
      <c r="AK144" s="27">
        <f t="shared" si="305"/>
        <v>5.1364152246527794E-2</v>
      </c>
      <c r="AL144" s="27">
        <f t="shared" si="305"/>
        <v>0.69513385142077277</v>
      </c>
      <c r="AM144" s="27">
        <f t="shared" si="306"/>
        <v>0.74649800366730057</v>
      </c>
      <c r="AS144" t="str">
        <f t="shared" ref="AS144" si="328">W144</f>
        <v>92 Elementary administration and service occupations</v>
      </c>
      <c r="AT144" s="27">
        <f t="shared" si="307"/>
        <v>0.30439130828135719</v>
      </c>
      <c r="AU144" s="27">
        <f t="shared" si="307"/>
        <v>6.1580937925648005E-2</v>
      </c>
      <c r="AV144" s="27">
        <f t="shared" si="307"/>
        <v>1.6057395519077033E-2</v>
      </c>
      <c r="AW144" s="27">
        <f t="shared" si="307"/>
        <v>0.65852310160920258</v>
      </c>
      <c r="AX144" s="27">
        <f t="shared" si="308"/>
        <v>0.67458049712827961</v>
      </c>
      <c r="BD144" t="str">
        <f t="shared" ref="BD144" si="329">AH144</f>
        <v>92 Elementary administration and service occupations</v>
      </c>
      <c r="BE144" s="27">
        <f t="shared" si="309"/>
        <v>-1.2413676264079125</v>
      </c>
      <c r="BF144" s="27">
        <f t="shared" si="309"/>
        <v>2.7995702918275356E-3</v>
      </c>
      <c r="BG144" s="27">
        <f t="shared" si="309"/>
        <v>-1.9357474343925034</v>
      </c>
      <c r="BH144" s="27">
        <f t="shared" si="309"/>
        <v>-0.73161877932759189</v>
      </c>
      <c r="BI144" s="27">
        <f t="shared" si="310"/>
        <v>-2.6673662137200953</v>
      </c>
      <c r="BO144" t="str">
        <f t="shared" ref="BO144" si="330">AS144</f>
        <v>92 Elementary administration and service occupations</v>
      </c>
      <c r="BP144" s="27">
        <f t="shared" si="311"/>
        <v>-0.15331250197766622</v>
      </c>
      <c r="BQ144" s="27">
        <f t="shared" si="311"/>
        <v>-2.1696821565981779</v>
      </c>
      <c r="BR144" s="27">
        <f t="shared" si="311"/>
        <v>-1.2287518800984145</v>
      </c>
      <c r="BS144" s="27">
        <f t="shared" si="311"/>
        <v>-1.968446718098706</v>
      </c>
      <c r="BT144" s="27">
        <f t="shared" si="312"/>
        <v>-3.1971985981971205</v>
      </c>
      <c r="BZ144" t="str">
        <f t="shared" ref="BZ144" si="331">BD144</f>
        <v>92 Elementary administration and service occupations</v>
      </c>
      <c r="CA144" s="68">
        <f t="shared" si="313"/>
        <v>-1.0207772367708383</v>
      </c>
      <c r="CB144" s="68">
        <f t="shared" si="313"/>
        <v>-2.5872730137565885</v>
      </c>
      <c r="CC144" s="68">
        <f t="shared" si="313"/>
        <v>-1.1733856173046817</v>
      </c>
      <c r="CD144" s="68">
        <f t="shared" si="313"/>
        <v>-3.6629152116974453</v>
      </c>
      <c r="CE144" s="68">
        <f t="shared" si="314"/>
        <v>-4.836300829002127</v>
      </c>
      <c r="CK144" t="str">
        <f t="shared" ref="CK144" si="332">BO144</f>
        <v>92 Elementary administration and service occupations</v>
      </c>
      <c r="CL144" s="68">
        <f t="shared" si="315"/>
        <v>-0.76627380881690765</v>
      </c>
      <c r="CM144" s="68">
        <f t="shared" si="315"/>
        <v>-0.94038794717369267</v>
      </c>
      <c r="CN144" s="68">
        <f t="shared" si="315"/>
        <v>-1.8186683249176938</v>
      </c>
      <c r="CO144" s="68">
        <f t="shared" si="315"/>
        <v>-0.86755860610992563</v>
      </c>
      <c r="CP144" s="68">
        <f t="shared" si="316"/>
        <v>-2.6862269310276194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2.4375193972950999</v>
      </c>
      <c r="C146" s="29">
        <f>D35-C35</f>
        <v>0.89176323028944893</v>
      </c>
      <c r="D146" s="29">
        <f>E35-D35</f>
        <v>1.9168963309694576</v>
      </c>
      <c r="E146" s="29">
        <f>F35-E35</f>
        <v>3.8412039556085329</v>
      </c>
      <c r="F146" s="29">
        <f t="shared" ref="F146" si="334">F35-D35</f>
        <v>5.7581002865779904</v>
      </c>
      <c r="L146" s="24" t="str">
        <f t="shared" ref="L146" si="335">L35</f>
        <v>All occupations</v>
      </c>
      <c r="M146" s="29">
        <f>N35-M35</f>
        <v>17.937512626134492</v>
      </c>
      <c r="N146" s="29">
        <f t="shared" ref="N146" si="336">O35-N35</f>
        <v>6.0664857424307144</v>
      </c>
      <c r="O146" s="29">
        <f>P35-O35</f>
        <v>14.300605422118409</v>
      </c>
      <c r="P146" s="29">
        <f>Q35-P35</f>
        <v>28.120036277627719</v>
      </c>
      <c r="Q146" s="29">
        <f>Q35-O35</f>
        <v>42.420641699746128</v>
      </c>
      <c r="W146" s="24" t="str">
        <f t="shared" ref="W146" si="337">W35</f>
        <v>All occupations</v>
      </c>
      <c r="X146" s="29">
        <f>Y35-X35</f>
        <v>17.742256765141406</v>
      </c>
      <c r="Y146" s="29">
        <f t="shared" ref="Y146" si="338">Z35-Y35</f>
        <v>-2.0500717934776276</v>
      </c>
      <c r="Z146" s="29">
        <f>AA35-Z35</f>
        <v>10.78053708418912</v>
      </c>
      <c r="AA146" s="29">
        <f>AB35-AA35</f>
        <v>23.26483678497965</v>
      </c>
      <c r="AB146" s="29">
        <f>AB35-Z35</f>
        <v>34.04537386916877</v>
      </c>
      <c r="AH146" s="24" t="str">
        <f t="shared" ref="AH146" si="339">AH35</f>
        <v>All occupations</v>
      </c>
      <c r="AI146" s="29">
        <f>AJ35-AI35</f>
        <v>2.8661137947468305</v>
      </c>
      <c r="AJ146" s="29">
        <f t="shared" ref="AJ146" si="340">AK35-AJ35</f>
        <v>-0.45992190825059254</v>
      </c>
      <c r="AK146" s="29">
        <f>AL35-AK35</f>
        <v>8.8055207920696432E-2</v>
      </c>
      <c r="AL146" s="29">
        <f>AM35-AL35</f>
        <v>4.4235200154709773</v>
      </c>
      <c r="AM146" s="29">
        <f>AM35-AK35</f>
        <v>4.5115752233916737</v>
      </c>
      <c r="AS146" s="24" t="str">
        <f t="shared" ref="AS146" si="341">AS35</f>
        <v>All occupations</v>
      </c>
      <c r="AT146" s="29">
        <f>AU35-AT35</f>
        <v>4.1592029996969018</v>
      </c>
      <c r="AU146" s="29">
        <f t="shared" ref="AU146" si="342">AV35-AU35</f>
        <v>-0.13546766126837895</v>
      </c>
      <c r="AV146" s="29">
        <f>AW35-AV35</f>
        <v>1.2752349676000136</v>
      </c>
      <c r="AW146" s="29">
        <f>AX35-AW35</f>
        <v>5.8403519621068796</v>
      </c>
      <c r="AX146" s="29">
        <f>AX35-AV35</f>
        <v>7.1155869297068932</v>
      </c>
      <c r="BD146" s="24" t="str">
        <f t="shared" ref="BD146" si="343">BD35</f>
        <v>All occupations</v>
      </c>
      <c r="BE146" s="29">
        <f>BF35-BE35</f>
        <v>-3.7623526068429527</v>
      </c>
      <c r="BF146" s="29">
        <f t="shared" ref="BF146" si="344">BG35-BF35</f>
        <v>4.7163587111184739</v>
      </c>
      <c r="BG146" s="29">
        <f>BH35-BG35</f>
        <v>-2.4937901954663175</v>
      </c>
      <c r="BH146" s="29">
        <f>BI35-BH35</f>
        <v>-0.64431281646756133</v>
      </c>
      <c r="BI146" s="29">
        <f>BI35-BG35</f>
        <v>-3.1381030119338789</v>
      </c>
      <c r="BO146" s="24" t="str">
        <f t="shared" ref="BO146" si="345">BO35</f>
        <v>All occupations</v>
      </c>
      <c r="BP146" s="29">
        <f>BQ35-BP35</f>
        <v>-1.7353330050738407</v>
      </c>
      <c r="BQ146" s="29">
        <f t="shared" ref="BQ146" si="346">BR35-BQ35</f>
        <v>-10.876055209892712</v>
      </c>
      <c r="BR146" s="29">
        <f>BS35-BR35</f>
        <v>-2.3694028554686213</v>
      </c>
      <c r="BS146" s="29">
        <f>BT35-BS35</f>
        <v>-17.072375869102459</v>
      </c>
      <c r="BT146" s="29">
        <f>BT35-BR35</f>
        <v>-19.44177872457108</v>
      </c>
      <c r="BZ146" s="24" t="str">
        <f t="shared" ref="BZ146" si="347">BZ35</f>
        <v>All occupations</v>
      </c>
      <c r="CA146" s="70">
        <f>CB35-CA35</f>
        <v>-8.0640122406407926</v>
      </c>
      <c r="CB146" s="70">
        <f t="shared" ref="CB146" si="348">CC35-CB35</f>
        <v>-10.324858824555449</v>
      </c>
      <c r="CC146" s="70">
        <f>CD35-CC35</f>
        <v>-3.5641422728159569</v>
      </c>
      <c r="CD146" s="70">
        <f>CE35-CD35</f>
        <v>-19.878607259444777</v>
      </c>
      <c r="CE146" s="70">
        <f>CE35-CC35</f>
        <v>-23.442749532260734</v>
      </c>
      <c r="CK146" s="24" t="str">
        <f t="shared" ref="CK146" si="349">CK35</f>
        <v>All occupations</v>
      </c>
      <c r="CL146" s="70">
        <f>CM35-CL35</f>
        <v>0.26809226954311782</v>
      </c>
      <c r="CM146" s="70">
        <f t="shared" ref="CM146" si="350">CN35-CM35</f>
        <v>-3.049232286393778</v>
      </c>
      <c r="CN146" s="70">
        <f>CO35-CN35</f>
        <v>-0.6739936890473146</v>
      </c>
      <c r="CO146" s="70">
        <f>CP35-CO35</f>
        <v>-0.72865305077883136</v>
      </c>
      <c r="CP146" s="70">
        <f>CP35-CN35</f>
        <v>-1.402646739826146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Enterprise M3 LEP (including all of Surrey)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1.1451508831347221</v>
      </c>
      <c r="C8" s="69">
        <f>'Basic T2'!O8</f>
        <v>8.8876987509427803</v>
      </c>
      <c r="D8" s="69">
        <f>'Basic T2'!Z8</f>
        <v>18.277644941271724</v>
      </c>
      <c r="E8" s="69">
        <f>'Basic T2'!AK8</f>
        <v>3.4702856422106234</v>
      </c>
      <c r="F8" s="69">
        <f>'Basic T2'!AV8</f>
        <v>5.0472725328516805</v>
      </c>
      <c r="G8" s="69">
        <f>'Basic T2'!BG8</f>
        <v>10.491239809738953</v>
      </c>
      <c r="H8" s="69">
        <f>'Basic T2'!BR8</f>
        <v>7.501591992284105</v>
      </c>
      <c r="I8" s="69">
        <f>'Basic T2'!CC8</f>
        <v>4.7809126106649895</v>
      </c>
      <c r="J8" s="69">
        <f>'Basic T2'!CN8</f>
        <v>0.85003677120956511</v>
      </c>
      <c r="K8" s="309">
        <f>SUM(B8:J8)</f>
        <v>60.45183393430915</v>
      </c>
      <c r="L8" s="97"/>
      <c r="M8" s="97">
        <f t="shared" ref="M8:M33" si="0">B8/B$35*100</f>
        <v>9.0958401882434288</v>
      </c>
      <c r="N8" s="97">
        <f t="shared" ref="N8:N33" si="1">C8/C$35*100</f>
        <v>9.8956225353886573</v>
      </c>
      <c r="O8" s="97">
        <f t="shared" ref="O8:O33" si="2">D8/D$35*100</f>
        <v>11.736147547786963</v>
      </c>
      <c r="P8" s="97">
        <f t="shared" ref="P8:P33" si="3">E8/E$35*100</f>
        <v>8.560756940228929</v>
      </c>
      <c r="Q8" s="97">
        <f t="shared" ref="Q8:Q33" si="4">F8/F$35*100</f>
        <v>12.133691978427645</v>
      </c>
      <c r="R8" s="97">
        <f t="shared" ref="R8:R33" si="5">G8/G$35*100</f>
        <v>7.964199157013546</v>
      </c>
      <c r="S8" s="97">
        <f t="shared" ref="S8:S33" si="6">H8/H$35*100</f>
        <v>6.6651628996510102</v>
      </c>
      <c r="T8" s="97">
        <f t="shared" ref="T8:T33" si="7">I8/I$35*100</f>
        <v>7.1657844388612668</v>
      </c>
      <c r="U8" s="97">
        <f t="shared" ref="U8:U33" si="8">J8/J$35*100</f>
        <v>4.0363589988336193</v>
      </c>
      <c r="V8" s="97">
        <f t="shared" ref="V8:V33" si="9">K8/K$35*100</f>
        <v>8.9913397112609417</v>
      </c>
      <c r="W8" s="97"/>
      <c r="X8" s="97">
        <f t="shared" ref="X8:X32" si="10">IF($K8&gt;0,B8/$K8*100,0)</f>
        <v>1.8943195079558988</v>
      </c>
      <c r="Y8" s="97">
        <f t="shared" ref="Y8:AG23" si="11">IF($K8&gt;0,C8/$K8*100,0)</f>
        <v>14.70211600296647</v>
      </c>
      <c r="Z8" s="97">
        <f t="shared" si="11"/>
        <v>30.235054508244346</v>
      </c>
      <c r="AA8" s="97">
        <f t="shared" si="11"/>
        <v>5.7405795926417369</v>
      </c>
      <c r="AB8" s="97">
        <f t="shared" si="11"/>
        <v>8.3492463410396631</v>
      </c>
      <c r="AC8" s="97">
        <f t="shared" si="11"/>
        <v>17.354708909475615</v>
      </c>
      <c r="AD8" s="97">
        <f t="shared" si="11"/>
        <v>12.409204988612615</v>
      </c>
      <c r="AE8" s="97">
        <f t="shared" si="11"/>
        <v>7.9086312184676419</v>
      </c>
      <c r="AF8" s="97">
        <f>IF($K8&gt;0,J8/$K8*100,0)</f>
        <v>1.406138930596001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0.36521468907503013</v>
      </c>
      <c r="C9" s="69">
        <f>'Basic T2'!O9</f>
        <v>3.198927321097524</v>
      </c>
      <c r="D9" s="69">
        <f>'Basic T2'!Z9</f>
        <v>5.9366695683747972</v>
      </c>
      <c r="E9" s="69">
        <f>'Basic T2'!AK9</f>
        <v>1.8070849597445406</v>
      </c>
      <c r="F9" s="69">
        <f>'Basic T2'!AV9</f>
        <v>1.9023130284191403</v>
      </c>
      <c r="G9" s="69">
        <f>'Basic T2'!BG9</f>
        <v>4.1193857081736418</v>
      </c>
      <c r="H9" s="69">
        <f>'Basic T2'!BR9</f>
        <v>3.9600337193667001</v>
      </c>
      <c r="I9" s="69">
        <f>'Basic T2'!CC9</f>
        <v>2.0452076162781654</v>
      </c>
      <c r="J9" s="69">
        <f>'Basic T2'!CN9</f>
        <v>0.68900126188773936</v>
      </c>
      <c r="K9" s="309">
        <f>SUM(B9:J9)</f>
        <v>24.023837872417278</v>
      </c>
      <c r="L9" s="97"/>
      <c r="M9" s="97">
        <f t="shared" si="0"/>
        <v>2.900870527324805</v>
      </c>
      <c r="N9" s="97">
        <f t="shared" si="1"/>
        <v>3.561706823643771</v>
      </c>
      <c r="O9" s="97">
        <f t="shared" si="2"/>
        <v>3.8119588284362198</v>
      </c>
      <c r="P9" s="97">
        <f t="shared" si="3"/>
        <v>4.4578506514125911</v>
      </c>
      <c r="Q9" s="97">
        <f t="shared" si="4"/>
        <v>4.5731789165635712</v>
      </c>
      <c r="R9" s="97">
        <f t="shared" si="5"/>
        <v>3.1271431002840169</v>
      </c>
      <c r="S9" s="97">
        <f t="shared" si="6"/>
        <v>3.5184891226873205</v>
      </c>
      <c r="T9" s="97">
        <f t="shared" si="7"/>
        <v>3.0654224631242841</v>
      </c>
      <c r="U9" s="97">
        <f t="shared" si="8"/>
        <v>3.2716895760532503</v>
      </c>
      <c r="V9" s="97">
        <f t="shared" si="9"/>
        <v>3.5731999084409343</v>
      </c>
      <c r="W9" s="97"/>
      <c r="X9" s="97">
        <f t="shared" si="10"/>
        <v>1.5202179227755594</v>
      </c>
      <c r="Y9" s="97">
        <f t="shared" si="11"/>
        <v>13.315638151097994</v>
      </c>
      <c r="Z9" s="97">
        <f t="shared" si="11"/>
        <v>24.711578557524831</v>
      </c>
      <c r="AA9" s="97">
        <f t="shared" si="11"/>
        <v>7.5220494299927259</v>
      </c>
      <c r="AB9" s="97">
        <f t="shared" si="11"/>
        <v>7.9184393373019777</v>
      </c>
      <c r="AC9" s="97">
        <f t="shared" si="11"/>
        <v>17.147075875429845</v>
      </c>
      <c r="AD9" s="97">
        <f t="shared" si="11"/>
        <v>16.483768082340301</v>
      </c>
      <c r="AE9" s="97">
        <f t="shared" si="11"/>
        <v>8.5132426681348417</v>
      </c>
      <c r="AF9" s="97">
        <f t="shared" si="11"/>
        <v>2.8679899754019278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2.9318114498934538</v>
      </c>
      <c r="C10" s="69">
        <f>'Basic T2'!O10</f>
        <v>12.772925438473225</v>
      </c>
      <c r="D10" s="69">
        <f>'Basic T2'!Z10</f>
        <v>18.578081270512037</v>
      </c>
      <c r="E10" s="69">
        <f>'Basic T2'!AK10</f>
        <v>2.0163086575900775</v>
      </c>
      <c r="F10" s="69">
        <f>'Basic T2'!AV10</f>
        <v>4.2439544453710196</v>
      </c>
      <c r="G10" s="69">
        <f>'Basic T2'!BG10</f>
        <v>5.4013402055243436</v>
      </c>
      <c r="H10" s="69">
        <f>'Basic T2'!BR10</f>
        <v>3.9743324260591986</v>
      </c>
      <c r="I10" s="69">
        <f>'Basic T2'!CC10</f>
        <v>2.3048824057044905</v>
      </c>
      <c r="J10" s="69">
        <f>'Basic T2'!CN10</f>
        <v>0.5545473383568722</v>
      </c>
      <c r="K10" s="309">
        <f t="shared" ref="K10:K32" si="12">SUM(B10:J10)</f>
        <v>52.778183637484709</v>
      </c>
      <c r="L10" s="97"/>
      <c r="M10" s="97">
        <f t="shared" si="0"/>
        <v>23.287139540332362</v>
      </c>
      <c r="N10" s="97">
        <f t="shared" si="1"/>
        <v>14.22145960993412</v>
      </c>
      <c r="O10" s="97">
        <f t="shared" si="2"/>
        <v>11.929058893860768</v>
      </c>
      <c r="P10" s="97">
        <f t="shared" si="3"/>
        <v>4.973979122684649</v>
      </c>
      <c r="Q10" s="97">
        <f t="shared" si="4"/>
        <v>10.202507527667898</v>
      </c>
      <c r="R10" s="97">
        <f t="shared" si="5"/>
        <v>4.1003112970163551</v>
      </c>
      <c r="S10" s="97">
        <f t="shared" si="6"/>
        <v>3.531193520561513</v>
      </c>
      <c r="T10" s="97">
        <f t="shared" si="7"/>
        <v>3.4546313269476534</v>
      </c>
      <c r="U10" s="97">
        <f t="shared" si="8"/>
        <v>2.6332415435051306</v>
      </c>
      <c r="V10" s="97">
        <f t="shared" si="9"/>
        <v>7.8499947403351156</v>
      </c>
      <c r="W10" s="97"/>
      <c r="X10" s="97">
        <f t="shared" si="10"/>
        <v>5.5549684506595831</v>
      </c>
      <c r="Y10" s="97">
        <f t="shared" si="11"/>
        <v>24.201146303567551</v>
      </c>
      <c r="Z10" s="97">
        <f t="shared" si="11"/>
        <v>35.200304349460986</v>
      </c>
      <c r="AA10" s="97">
        <f t="shared" si="11"/>
        <v>3.820344920240931</v>
      </c>
      <c r="AB10" s="97">
        <f t="shared" si="11"/>
        <v>8.041115007900407</v>
      </c>
      <c r="AC10" s="97">
        <f t="shared" si="11"/>
        <v>10.234039584659264</v>
      </c>
      <c r="AD10" s="97">
        <f t="shared" si="11"/>
        <v>7.5302561629584082</v>
      </c>
      <c r="AE10" s="97">
        <f t="shared" si="11"/>
        <v>4.3671120278332038</v>
      </c>
      <c r="AF10" s="97">
        <f t="shared" si="11"/>
        <v>1.0507131927196818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1.7650844224267475</v>
      </c>
      <c r="C11" s="69">
        <f>'Basic T2'!O11</f>
        <v>5.6191178617998858</v>
      </c>
      <c r="D11" s="69">
        <f>'Basic T2'!Z11</f>
        <v>10.609552172691689</v>
      </c>
      <c r="E11" s="69">
        <f>'Basic T2'!AK11</f>
        <v>3.3431876387039394</v>
      </c>
      <c r="F11" s="69">
        <f>'Basic T2'!AV11</f>
        <v>0.85104414333442358</v>
      </c>
      <c r="G11" s="69">
        <f>'Basic T2'!BG11</f>
        <v>2.8731868159415579</v>
      </c>
      <c r="H11" s="69">
        <f>'Basic T2'!BR11</f>
        <v>1.8322019058809822</v>
      </c>
      <c r="I11" s="69">
        <f>'Basic T2'!CC11</f>
        <v>0.97181661986241274</v>
      </c>
      <c r="J11" s="69">
        <f>'Basic T2'!CN11</f>
        <v>0.14019304120587603</v>
      </c>
      <c r="K11" s="309">
        <f t="shared" si="12"/>
        <v>28.005384621847515</v>
      </c>
      <c r="L11" s="97"/>
      <c r="M11" s="97">
        <f t="shared" si="0"/>
        <v>14.019921795111479</v>
      </c>
      <c r="N11" s="97">
        <f t="shared" si="1"/>
        <v>6.2563629686856235</v>
      </c>
      <c r="O11" s="97">
        <f t="shared" si="2"/>
        <v>6.8124350874927257</v>
      </c>
      <c r="P11" s="97">
        <f t="shared" si="3"/>
        <v>8.2472221976202551</v>
      </c>
      <c r="Q11" s="97">
        <f t="shared" si="4"/>
        <v>2.045918350565155</v>
      </c>
      <c r="R11" s="97">
        <f t="shared" si="5"/>
        <v>2.1811180024902668</v>
      </c>
      <c r="S11" s="97">
        <f t="shared" si="6"/>
        <v>1.6279110061315765</v>
      </c>
      <c r="T11" s="97">
        <f t="shared" si="7"/>
        <v>1.456589772526341</v>
      </c>
      <c r="U11" s="97">
        <f t="shared" si="8"/>
        <v>0.66569995865000364</v>
      </c>
      <c r="V11" s="97">
        <f t="shared" si="9"/>
        <v>4.1653976478725614</v>
      </c>
      <c r="W11" s="97"/>
      <c r="X11" s="97">
        <f t="shared" si="10"/>
        <v>6.3026608856133066</v>
      </c>
      <c r="Y11" s="97">
        <f t="shared" si="11"/>
        <v>20.064419531008006</v>
      </c>
      <c r="Z11" s="97">
        <f t="shared" si="11"/>
        <v>37.883972371566657</v>
      </c>
      <c r="AA11" s="97">
        <f t="shared" si="11"/>
        <v>11.937660145884436</v>
      </c>
      <c r="AB11" s="97">
        <f t="shared" si="11"/>
        <v>3.0388589723938604</v>
      </c>
      <c r="AC11" s="97">
        <f t="shared" si="11"/>
        <v>10.259408519960594</v>
      </c>
      <c r="AD11" s="97">
        <f t="shared" si="11"/>
        <v>6.5423200952992726</v>
      </c>
      <c r="AE11" s="97">
        <f t="shared" si="11"/>
        <v>3.4701063134275998</v>
      </c>
      <c r="AF11" s="97">
        <f t="shared" si="11"/>
        <v>0.50059316484626626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2.9139508689403724</v>
      </c>
      <c r="C12" s="69">
        <f>'Basic T2'!O12</f>
        <v>16.635353944345944</v>
      </c>
      <c r="D12" s="69">
        <f>'Basic T2'!Z12</f>
        <v>9.2545560273058314</v>
      </c>
      <c r="E12" s="69">
        <f>'Basic T2'!AK12</f>
        <v>0.71643507856791389</v>
      </c>
      <c r="F12" s="69">
        <f>'Basic T2'!AV12</f>
        <v>0.35868481574740452</v>
      </c>
      <c r="G12" s="69">
        <f>'Basic T2'!BG12</f>
        <v>1.3005268458523416</v>
      </c>
      <c r="H12" s="69">
        <f>'Basic T2'!BR12</f>
        <v>0.94816750865551891</v>
      </c>
      <c r="I12" s="69">
        <f>'Basic T2'!CC12</f>
        <v>0.61176458081113938</v>
      </c>
      <c r="J12" s="69">
        <f>'Basic T2'!CN12</f>
        <v>0.12875639659452925</v>
      </c>
      <c r="K12" s="309">
        <f t="shared" si="12"/>
        <v>32.868196066821</v>
      </c>
      <c r="L12" s="97"/>
      <c r="M12" s="97">
        <f t="shared" si="0"/>
        <v>23.145274400628061</v>
      </c>
      <c r="N12" s="97">
        <f t="shared" si="1"/>
        <v>18.521913038329995</v>
      </c>
      <c r="O12" s="97">
        <f t="shared" si="2"/>
        <v>5.9423867448300101</v>
      </c>
      <c r="P12" s="97">
        <f t="shared" si="3"/>
        <v>1.7673549682690588</v>
      </c>
      <c r="Q12" s="97">
        <f t="shared" si="4"/>
        <v>0.86228176570428383</v>
      </c>
      <c r="R12" s="97">
        <f t="shared" si="5"/>
        <v>0.98726699582214839</v>
      </c>
      <c r="S12" s="97">
        <f t="shared" si="6"/>
        <v>0.84244663104118733</v>
      </c>
      <c r="T12" s="97">
        <f t="shared" si="7"/>
        <v>0.91693228268675642</v>
      </c>
      <c r="U12" s="97">
        <f t="shared" si="8"/>
        <v>0.61139359808187843</v>
      </c>
      <c r="V12" s="97">
        <f t="shared" si="9"/>
        <v>4.888670819387535</v>
      </c>
      <c r="W12" s="97"/>
      <c r="X12" s="97">
        <f t="shared" si="10"/>
        <v>8.8655637291937595</v>
      </c>
      <c r="Y12" s="97">
        <f t="shared" si="11"/>
        <v>50.612312006799186</v>
      </c>
      <c r="Z12" s="97">
        <f t="shared" si="11"/>
        <v>28.156568156315398</v>
      </c>
      <c r="AA12" s="97">
        <f t="shared" si="11"/>
        <v>2.1797213242594826</v>
      </c>
      <c r="AB12" s="97">
        <f t="shared" si="11"/>
        <v>1.0912823296362195</v>
      </c>
      <c r="AC12" s="97">
        <f t="shared" si="11"/>
        <v>3.9567941094435857</v>
      </c>
      <c r="AD12" s="97">
        <f t="shared" si="11"/>
        <v>2.8847567622144386</v>
      </c>
      <c r="AE12" s="97">
        <f t="shared" si="11"/>
        <v>1.8612660687779237</v>
      </c>
      <c r="AF12" s="97">
        <f t="shared" si="11"/>
        <v>0.39173551335998991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1.1024073191134465</v>
      </c>
      <c r="C13" s="69">
        <f>'Basic T2'!O13</f>
        <v>13.530035079152899</v>
      </c>
      <c r="D13" s="69">
        <f>'Basic T2'!Z13</f>
        <v>20.671473673063243</v>
      </c>
      <c r="E13" s="69">
        <f>'Basic T2'!AK13</f>
        <v>1.9209672440329251</v>
      </c>
      <c r="F13" s="69">
        <f>'Basic T2'!AV13</f>
        <v>3.1448331407629007</v>
      </c>
      <c r="G13" s="69">
        <f>'Basic T2'!BG13</f>
        <v>6.4184677921321782</v>
      </c>
      <c r="H13" s="69">
        <f>'Basic T2'!BR13</f>
        <v>4.0501117005223426</v>
      </c>
      <c r="I13" s="69">
        <f>'Basic T2'!CC13</f>
        <v>2.3163479322993665</v>
      </c>
      <c r="J13" s="69">
        <f>'Basic T2'!CN13</f>
        <v>0.54313302606510694</v>
      </c>
      <c r="K13" s="309">
        <f t="shared" si="12"/>
        <v>53.697776907144402</v>
      </c>
      <c r="L13" s="97"/>
      <c r="M13" s="97">
        <f t="shared" si="0"/>
        <v>8.7563315408333953</v>
      </c>
      <c r="N13" s="97">
        <f t="shared" si="1"/>
        <v>15.064430488225316</v>
      </c>
      <c r="O13" s="97">
        <f t="shared" si="2"/>
        <v>13.27323437110077</v>
      </c>
      <c r="P13" s="97">
        <f t="shared" si="3"/>
        <v>4.7387838817301606</v>
      </c>
      <c r="Q13" s="97">
        <f t="shared" si="4"/>
        <v>7.5602092823802645</v>
      </c>
      <c r="R13" s="97">
        <f t="shared" si="5"/>
        <v>4.8724418378050238</v>
      </c>
      <c r="S13" s="97">
        <f t="shared" si="6"/>
        <v>3.5985233899057438</v>
      </c>
      <c r="T13" s="97">
        <f t="shared" si="7"/>
        <v>3.4718162242146802</v>
      </c>
      <c r="U13" s="97">
        <f t="shared" si="8"/>
        <v>2.5790412268896445</v>
      </c>
      <c r="V13" s="97">
        <f t="shared" si="9"/>
        <v>7.9867709958360553</v>
      </c>
      <c r="W13" s="97"/>
      <c r="X13" s="97">
        <f t="shared" si="10"/>
        <v>2.0529850258414943</v>
      </c>
      <c r="Y13" s="97">
        <f t="shared" si="11"/>
        <v>25.196639150535766</v>
      </c>
      <c r="Z13" s="97">
        <f t="shared" si="11"/>
        <v>38.495958052060317</v>
      </c>
      <c r="AA13" s="97">
        <f t="shared" si="11"/>
        <v>3.5773682909717324</v>
      </c>
      <c r="AB13" s="97">
        <f t="shared" si="11"/>
        <v>5.8565425272651943</v>
      </c>
      <c r="AC13" s="97">
        <f t="shared" si="11"/>
        <v>11.952948821756925</v>
      </c>
      <c r="AD13" s="97">
        <f t="shared" si="11"/>
        <v>7.5424196936977506</v>
      </c>
      <c r="AE13" s="97">
        <f t="shared" si="11"/>
        <v>4.3136756598040469</v>
      </c>
      <c r="AF13" s="97">
        <f t="shared" si="11"/>
        <v>1.0114627780667844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0.38217963472676908</v>
      </c>
      <c r="C14" s="69">
        <f>'Basic T2'!O14</f>
        <v>2.0514194760909432</v>
      </c>
      <c r="D14" s="69">
        <f>'Basic T2'!Z14</f>
        <v>4.3092260897366534</v>
      </c>
      <c r="E14" s="69">
        <f>'Basic T2'!AK14</f>
        <v>0.69263907957023663</v>
      </c>
      <c r="F14" s="69">
        <f>'Basic T2'!AV14</f>
        <v>1.4911717210098985</v>
      </c>
      <c r="G14" s="69">
        <f>'Basic T2'!BG14</f>
        <v>2.0701995671138089</v>
      </c>
      <c r="H14" s="69">
        <f>'Basic T2'!BR14</f>
        <v>1.5685236778138449</v>
      </c>
      <c r="I14" s="69">
        <f>'Basic T2'!CC14</f>
        <v>1.235567222647878</v>
      </c>
      <c r="J14" s="69">
        <f>'Basic T2'!CN14</f>
        <v>0.29836439237288775</v>
      </c>
      <c r="K14" s="309">
        <f t="shared" si="12"/>
        <v>14.09929086108292</v>
      </c>
      <c r="L14" s="97"/>
      <c r="M14" s="97">
        <f t="shared" si="0"/>
        <v>3.0356217087831339</v>
      </c>
      <c r="N14" s="97">
        <f t="shared" si="1"/>
        <v>2.2840640041931395</v>
      </c>
      <c r="O14" s="97">
        <f t="shared" si="2"/>
        <v>2.7669709838670062</v>
      </c>
      <c r="P14" s="97">
        <f t="shared" si="3"/>
        <v>1.7086532403504087</v>
      </c>
      <c r="Q14" s="97">
        <f t="shared" si="4"/>
        <v>3.5847912376257742</v>
      </c>
      <c r="R14" s="97">
        <f t="shared" si="5"/>
        <v>1.5715474954592474</v>
      </c>
      <c r="S14" s="97">
        <f t="shared" si="6"/>
        <v>1.3936329562234415</v>
      </c>
      <c r="T14" s="97">
        <f t="shared" si="7"/>
        <v>1.8519075955219562</v>
      </c>
      <c r="U14" s="97">
        <f t="shared" si="8"/>
        <v>1.4167690632631762</v>
      </c>
      <c r="V14" s="97">
        <f t="shared" si="9"/>
        <v>2.0970664671254045</v>
      </c>
      <c r="W14" s="97"/>
      <c r="X14" s="97">
        <f t="shared" si="10"/>
        <v>2.7106301904989221</v>
      </c>
      <c r="Y14" s="97">
        <f t="shared" si="11"/>
        <v>14.549806059773566</v>
      </c>
      <c r="Z14" s="97">
        <f t="shared" si="11"/>
        <v>30.563424304062309</v>
      </c>
      <c r="AA14" s="97">
        <f t="shared" si="11"/>
        <v>4.912580968749781</v>
      </c>
      <c r="AB14" s="97">
        <f t="shared" si="11"/>
        <v>10.576217880048517</v>
      </c>
      <c r="AC14" s="97">
        <f t="shared" si="11"/>
        <v>14.683004893728418</v>
      </c>
      <c r="AD14" s="97">
        <f t="shared" si="11"/>
        <v>11.12484091056883</v>
      </c>
      <c r="AE14" s="97">
        <f t="shared" si="11"/>
        <v>8.7633288427172573</v>
      </c>
      <c r="AF14" s="97">
        <f t="shared" si="11"/>
        <v>2.1161659498523981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6.312477791993476E-2</v>
      </c>
      <c r="C15" s="69">
        <f>'Basic T2'!O15</f>
        <v>1.5058716884358541</v>
      </c>
      <c r="D15" s="69">
        <f>'Basic T2'!Z15</f>
        <v>3.9288129977457102</v>
      </c>
      <c r="E15" s="69">
        <f>'Basic T2'!AK15</f>
        <v>1.8588909705144216</v>
      </c>
      <c r="F15" s="69">
        <f>'Basic T2'!AV15</f>
        <v>0.65745497040877743</v>
      </c>
      <c r="G15" s="69">
        <f>'Basic T2'!BG15</f>
        <v>2.3140065362818203</v>
      </c>
      <c r="H15" s="69">
        <f>'Basic T2'!BR15</f>
        <v>1.5105556851492699</v>
      </c>
      <c r="I15" s="69">
        <f>'Basic T2'!CC15</f>
        <v>0.45472108325296473</v>
      </c>
      <c r="J15" s="69">
        <f>'Basic T2'!CN15</f>
        <v>8.6291757670422117E-2</v>
      </c>
      <c r="K15" s="309">
        <f t="shared" si="12"/>
        <v>12.379730467379172</v>
      </c>
      <c r="L15" s="97"/>
      <c r="M15" s="97">
        <f t="shared" si="0"/>
        <v>0.50139496928679839</v>
      </c>
      <c r="N15" s="97">
        <f t="shared" si="1"/>
        <v>1.6766474914452847</v>
      </c>
      <c r="O15" s="97">
        <f t="shared" si="2"/>
        <v>2.5227062445605575</v>
      </c>
      <c r="P15" s="97">
        <f t="shared" si="3"/>
        <v>4.5856495452123873</v>
      </c>
      <c r="Q15" s="97">
        <f t="shared" si="4"/>
        <v>1.580528106755354</v>
      </c>
      <c r="R15" s="97">
        <f t="shared" si="5"/>
        <v>1.7566283146508372</v>
      </c>
      <c r="S15" s="97">
        <f t="shared" si="6"/>
        <v>1.3421284069927488</v>
      </c>
      <c r="T15" s="97">
        <f t="shared" si="7"/>
        <v>0.68155047534805491</v>
      </c>
      <c r="U15" s="97">
        <f t="shared" si="8"/>
        <v>0.40975228883634784</v>
      </c>
      <c r="V15" s="97">
        <f t="shared" si="9"/>
        <v>1.841306622508927</v>
      </c>
      <c r="W15" s="97"/>
      <c r="X15" s="97">
        <f t="shared" si="10"/>
        <v>0.50990429950207528</v>
      </c>
      <c r="Y15" s="97">
        <f t="shared" si="11"/>
        <v>12.164010294116297</v>
      </c>
      <c r="Z15" s="97">
        <f t="shared" si="11"/>
        <v>31.735852473510697</v>
      </c>
      <c r="AA15" s="97">
        <f t="shared" si="11"/>
        <v>15.015601312263099</v>
      </c>
      <c r="AB15" s="97">
        <f t="shared" si="11"/>
        <v>5.3107373552371264</v>
      </c>
      <c r="AC15" s="97">
        <f t="shared" si="11"/>
        <v>18.691897552852801</v>
      </c>
      <c r="AD15" s="97">
        <f t="shared" si="11"/>
        <v>12.201846309413709</v>
      </c>
      <c r="AE15" s="97">
        <f t="shared" si="11"/>
        <v>3.6731097211782076</v>
      </c>
      <c r="AF15" s="97">
        <f t="shared" si="11"/>
        <v>0.69704068192601254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3.1480334798184205E-2</v>
      </c>
      <c r="C16" s="69">
        <f>'Basic T2'!O16</f>
        <v>0.56846618526196224</v>
      </c>
      <c r="D16" s="69">
        <f>'Basic T2'!Z16</f>
        <v>2.0483189675007205</v>
      </c>
      <c r="E16" s="69">
        <f>'Basic T2'!AK16</f>
        <v>0.50928860996083236</v>
      </c>
      <c r="F16" s="69">
        <f>'Basic T2'!AV16</f>
        <v>0.41695639450227195</v>
      </c>
      <c r="G16" s="69">
        <f>'Basic T2'!BG16</f>
        <v>1.3441961230224178</v>
      </c>
      <c r="H16" s="69">
        <f>'Basic T2'!BR16</f>
        <v>1.4486252098361263</v>
      </c>
      <c r="I16" s="69">
        <f>'Basic T2'!CC16</f>
        <v>0.74767613030319791</v>
      </c>
      <c r="J16" s="69">
        <f>'Basic T2'!CN16</f>
        <v>0.10073224188302889</v>
      </c>
      <c r="K16" s="309">
        <f t="shared" si="12"/>
        <v>7.215740197068742</v>
      </c>
      <c r="L16" s="97"/>
      <c r="M16" s="97">
        <f t="shared" si="0"/>
        <v>0.25004573511995037</v>
      </c>
      <c r="N16" s="97">
        <f t="shared" si="1"/>
        <v>0.63293400812982992</v>
      </c>
      <c r="O16" s="97">
        <f t="shared" si="2"/>
        <v>1.3152336477024533</v>
      </c>
      <c r="P16" s="97">
        <f t="shared" si="3"/>
        <v>1.2563507595082062</v>
      </c>
      <c r="Q16" s="97">
        <f t="shared" si="4"/>
        <v>1.0023672045440151</v>
      </c>
      <c r="R16" s="97">
        <f t="shared" si="5"/>
        <v>1.0204175887675562</v>
      </c>
      <c r="S16" s="97">
        <f t="shared" si="6"/>
        <v>1.2871031927662904</v>
      </c>
      <c r="T16" s="97">
        <f t="shared" si="7"/>
        <v>1.1206408516823843</v>
      </c>
      <c r="U16" s="97">
        <f t="shared" si="8"/>
        <v>0.47832223824704251</v>
      </c>
      <c r="V16" s="97">
        <f t="shared" si="9"/>
        <v>1.073237438099031</v>
      </c>
      <c r="W16" s="97"/>
      <c r="X16" s="97">
        <f t="shared" si="10"/>
        <v>0.43627311874355584</v>
      </c>
      <c r="Y16" s="97">
        <f t="shared" si="11"/>
        <v>7.8781409770392079</v>
      </c>
      <c r="Z16" s="97">
        <f t="shared" si="11"/>
        <v>28.386817035524803</v>
      </c>
      <c r="AA16" s="97">
        <f t="shared" si="11"/>
        <v>7.0580231002180653</v>
      </c>
      <c r="AB16" s="97">
        <f t="shared" si="11"/>
        <v>5.7784285896497849</v>
      </c>
      <c r="AC16" s="97">
        <f t="shared" si="11"/>
        <v>18.628665754463722</v>
      </c>
      <c r="AD16" s="97">
        <f t="shared" si="11"/>
        <v>20.075905870677037</v>
      </c>
      <c r="AE16" s="97">
        <f t="shared" si="11"/>
        <v>10.361738503375264</v>
      </c>
      <c r="AF16" s="97">
        <f t="shared" si="11"/>
        <v>1.3960070503085664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0.21915896070826224</v>
      </c>
      <c r="C17" s="69">
        <f>'Basic T2'!O17</f>
        <v>3.7921159484669493</v>
      </c>
      <c r="D17" s="69">
        <f>'Basic T2'!Z17</f>
        <v>6.6874599365534273</v>
      </c>
      <c r="E17" s="69">
        <f>'Basic T2'!AK17</f>
        <v>0.82145321637381885</v>
      </c>
      <c r="F17" s="69">
        <f>'Basic T2'!AV17</f>
        <v>0.99429445306468789</v>
      </c>
      <c r="G17" s="69">
        <f>'Basic T2'!BG17</f>
        <v>2.270423251591251</v>
      </c>
      <c r="H17" s="69">
        <f>'Basic T2'!BR17</f>
        <v>1.1223901172169477</v>
      </c>
      <c r="I17" s="69">
        <f>'Basic T2'!CC17</f>
        <v>0.8337852911901118</v>
      </c>
      <c r="J17" s="69">
        <f>'Basic T2'!CN17</f>
        <v>0.28435674361213165</v>
      </c>
      <c r="K17" s="309">
        <f t="shared" si="12"/>
        <v>17.025437918777587</v>
      </c>
      <c r="L17" s="97"/>
      <c r="M17" s="97">
        <f t="shared" si="0"/>
        <v>1.7407617736512324</v>
      </c>
      <c r="N17" s="97">
        <f t="shared" si="1"/>
        <v>4.2221669622269431</v>
      </c>
      <c r="O17" s="97">
        <f t="shared" si="2"/>
        <v>4.2940442703360793</v>
      </c>
      <c r="P17" s="97">
        <f t="shared" si="3"/>
        <v>2.0264214673308247</v>
      </c>
      <c r="Q17" s="97">
        <f t="shared" si="4"/>
        <v>2.3902934804532445</v>
      </c>
      <c r="R17" s="97">
        <f t="shared" si="5"/>
        <v>1.7235430010475492</v>
      </c>
      <c r="S17" s="97">
        <f t="shared" si="6"/>
        <v>0.99724338192532658</v>
      </c>
      <c r="T17" s="97">
        <f t="shared" si="7"/>
        <v>1.2497040108270194</v>
      </c>
      <c r="U17" s="97">
        <f t="shared" si="8"/>
        <v>1.3502544123175177</v>
      </c>
      <c r="V17" s="97">
        <f t="shared" si="9"/>
        <v>2.5322887015646365</v>
      </c>
      <c r="W17" s="97"/>
      <c r="X17" s="97">
        <f t="shared" si="10"/>
        <v>1.2872441916254549</v>
      </c>
      <c r="Y17" s="97">
        <f t="shared" si="11"/>
        <v>22.273235887134351</v>
      </c>
      <c r="Z17" s="97">
        <f t="shared" si="11"/>
        <v>39.279224231746404</v>
      </c>
      <c r="AA17" s="97">
        <f t="shared" si="11"/>
        <v>4.8248580758549942</v>
      </c>
      <c r="AB17" s="97">
        <f t="shared" si="11"/>
        <v>5.8400521490731636</v>
      </c>
      <c r="AC17" s="97">
        <f t="shared" si="11"/>
        <v>13.33547637612992</v>
      </c>
      <c r="AD17" s="97">
        <f t="shared" si="11"/>
        <v>6.592430236282194</v>
      </c>
      <c r="AE17" s="97">
        <f t="shared" si="11"/>
        <v>4.8972913070888984</v>
      </c>
      <c r="AF17" s="97">
        <f t="shared" si="11"/>
        <v>1.670187545064616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0.75723330030270075</v>
      </c>
      <c r="C18" s="69">
        <f>'Basic T2'!O18</f>
        <v>7.2492286649752193</v>
      </c>
      <c r="D18" s="69">
        <f>'Basic T2'!Z18</f>
        <v>13.589555069544542</v>
      </c>
      <c r="E18" s="69">
        <f>'Basic T2'!AK18</f>
        <v>3.4783430954582917</v>
      </c>
      <c r="F18" s="69">
        <f>'Basic T2'!AV18</f>
        <v>3.1641921974811575</v>
      </c>
      <c r="G18" s="69">
        <f>'Basic T2'!BG18</f>
        <v>8.2693465155024537</v>
      </c>
      <c r="H18" s="69">
        <f>'Basic T2'!BR18</f>
        <v>5.9828245810791936</v>
      </c>
      <c r="I18" s="69">
        <f>'Basic T2'!CC18</f>
        <v>3.2854802624819999</v>
      </c>
      <c r="J18" s="69">
        <f>'Basic T2'!CN18</f>
        <v>0.72277498044915522</v>
      </c>
      <c r="K18" s="309">
        <f t="shared" si="12"/>
        <v>46.498978667274706</v>
      </c>
      <c r="L18" s="97"/>
      <c r="M18" s="97">
        <f t="shared" si="0"/>
        <v>6.014642425035972</v>
      </c>
      <c r="N18" s="97">
        <f t="shared" si="1"/>
        <v>8.0713391116800306</v>
      </c>
      <c r="O18" s="97">
        <f t="shared" si="2"/>
        <v>8.7259066426450733</v>
      </c>
      <c r="P18" s="97">
        <f t="shared" si="3"/>
        <v>8.5806336610301042</v>
      </c>
      <c r="Q18" s="97">
        <f t="shared" si="4"/>
        <v>7.606748641941957</v>
      </c>
      <c r="R18" s="97">
        <f t="shared" si="5"/>
        <v>6.2774966297769019</v>
      </c>
      <c r="S18" s="97">
        <f t="shared" si="6"/>
        <v>5.3157383757934076</v>
      </c>
      <c r="T18" s="97">
        <f t="shared" si="7"/>
        <v>4.9243826976801159</v>
      </c>
      <c r="U18" s="97">
        <f t="shared" si="8"/>
        <v>3.4320624651524634</v>
      </c>
      <c r="V18" s="97">
        <f t="shared" si="9"/>
        <v>6.9160534298837621</v>
      </c>
      <c r="W18" s="97"/>
      <c r="X18" s="97">
        <f t="shared" si="10"/>
        <v>1.6284944788166507</v>
      </c>
      <c r="Y18" s="97">
        <f t="shared" si="11"/>
        <v>15.590081487267419</v>
      </c>
      <c r="Z18" s="97">
        <f t="shared" si="11"/>
        <v>29.225491524846483</v>
      </c>
      <c r="AA18" s="97">
        <f t="shared" si="11"/>
        <v>7.4804720343380318</v>
      </c>
      <c r="AB18" s="97">
        <f t="shared" si="11"/>
        <v>6.8048638661994305</v>
      </c>
      <c r="AC18" s="97">
        <f t="shared" si="11"/>
        <v>17.783931502397269</v>
      </c>
      <c r="AD18" s="97">
        <f t="shared" si="11"/>
        <v>12.866572024924533</v>
      </c>
      <c r="AE18" s="97">
        <f t="shared" si="11"/>
        <v>7.0657041437219181</v>
      </c>
      <c r="AF18" s="97">
        <f t="shared" si="11"/>
        <v>1.5543889374882842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0.39223443799178781</v>
      </c>
      <c r="C19" s="69">
        <f>'Basic T2'!O19</f>
        <v>4.2221574844154954</v>
      </c>
      <c r="D19" s="69">
        <f>'Basic T2'!Z19</f>
        <v>11.95573458675344</v>
      </c>
      <c r="E19" s="69">
        <f>'Basic T2'!AK19</f>
        <v>4.4973123502078458</v>
      </c>
      <c r="F19" s="69">
        <f>'Basic T2'!AV19</f>
        <v>4.0941796820585274</v>
      </c>
      <c r="G19" s="69">
        <f>'Basic T2'!BG19</f>
        <v>11.248551101942526</v>
      </c>
      <c r="H19" s="69">
        <f>'Basic T2'!BR19</f>
        <v>11.119468568165102</v>
      </c>
      <c r="I19" s="69">
        <f>'Basic T2'!CC19</f>
        <v>5.4896453822072662</v>
      </c>
      <c r="J19" s="69">
        <f>'Basic T2'!CN19</f>
        <v>1.2964947013825785</v>
      </c>
      <c r="K19" s="309">
        <f t="shared" si="12"/>
        <v>54.315778295124566</v>
      </c>
      <c r="L19" s="97"/>
      <c r="M19" s="97">
        <f t="shared" si="0"/>
        <v>3.1154861921187145</v>
      </c>
      <c r="N19" s="97">
        <f t="shared" si="1"/>
        <v>4.7009780508491996</v>
      </c>
      <c r="O19" s="97">
        <f t="shared" si="2"/>
        <v>7.6768240986825607</v>
      </c>
      <c r="P19" s="97">
        <f t="shared" si="3"/>
        <v>11.094302280515954</v>
      </c>
      <c r="Q19" s="97">
        <f t="shared" si="4"/>
        <v>9.8424475482736575</v>
      </c>
      <c r="R19" s="97">
        <f t="shared" si="5"/>
        <v>8.5390957435319148</v>
      </c>
      <c r="S19" s="97">
        <f t="shared" si="6"/>
        <v>9.8796454726676526</v>
      </c>
      <c r="T19" s="97">
        <f t="shared" si="7"/>
        <v>8.228055741269003</v>
      </c>
      <c r="U19" s="97">
        <f t="shared" si="8"/>
        <v>6.1563431513900024</v>
      </c>
      <c r="V19" s="97">
        <f t="shared" si="9"/>
        <v>8.0786898022596745</v>
      </c>
      <c r="W19" s="97"/>
      <c r="X19" s="97">
        <f t="shared" si="10"/>
        <v>0.72213719531106324</v>
      </c>
      <c r="Y19" s="97">
        <f t="shared" si="11"/>
        <v>7.7733535575508457</v>
      </c>
      <c r="Z19" s="97">
        <f t="shared" si="11"/>
        <v>22.011531385580085</v>
      </c>
      <c r="AA19" s="97">
        <f t="shared" si="11"/>
        <v>8.2799372325509495</v>
      </c>
      <c r="AB19" s="97">
        <f t="shared" si="11"/>
        <v>7.5377354620839974</v>
      </c>
      <c r="AC19" s="97">
        <f t="shared" si="11"/>
        <v>20.709546019618035</v>
      </c>
      <c r="AD19" s="97">
        <f t="shared" si="11"/>
        <v>20.47189401898563</v>
      </c>
      <c r="AE19" s="97">
        <f t="shared" si="11"/>
        <v>10.106907338010144</v>
      </c>
      <c r="AF19" s="97">
        <f t="shared" si="11"/>
        <v>2.3869577903092534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3.5863730183796488E-2</v>
      </c>
      <c r="C20" s="69">
        <f>'Basic T2'!O20</f>
        <v>0.81264784819124491</v>
      </c>
      <c r="D20" s="69">
        <f>'Basic T2'!Z20</f>
        <v>2.4385156713973988</v>
      </c>
      <c r="E20" s="69">
        <f>'Basic T2'!AK20</f>
        <v>1.2334635784633794</v>
      </c>
      <c r="F20" s="69">
        <f>'Basic T2'!AV20</f>
        <v>0.9609314152532753</v>
      </c>
      <c r="G20" s="69">
        <f>'Basic T2'!BG20</f>
        <v>2.9935778191526081</v>
      </c>
      <c r="H20" s="69">
        <f>'Basic T2'!BR20</f>
        <v>3.2079760557361818</v>
      </c>
      <c r="I20" s="69">
        <f>'Basic T2'!CC20</f>
        <v>2.5189386500085336</v>
      </c>
      <c r="J20" s="69">
        <f>'Basic T2'!CN20</f>
        <v>0.64656392686638775</v>
      </c>
      <c r="K20" s="309">
        <f t="shared" si="12"/>
        <v>14.848478695252808</v>
      </c>
      <c r="L20" s="97"/>
      <c r="M20" s="97">
        <f t="shared" si="0"/>
        <v>0.28486268762517092</v>
      </c>
      <c r="N20" s="97">
        <f t="shared" si="1"/>
        <v>0.90480748563213276</v>
      </c>
      <c r="O20" s="97">
        <f t="shared" si="2"/>
        <v>1.565780482609562</v>
      </c>
      <c r="P20" s="97">
        <f t="shared" si="3"/>
        <v>3.0427990599423689</v>
      </c>
      <c r="Q20" s="97">
        <f t="shared" si="4"/>
        <v>2.3100884149186522</v>
      </c>
      <c r="R20" s="97">
        <f t="shared" si="5"/>
        <v>2.2725102443676657</v>
      </c>
      <c r="S20" s="97">
        <f t="shared" si="6"/>
        <v>2.8502860475021952</v>
      </c>
      <c r="T20" s="97">
        <f t="shared" si="7"/>
        <v>3.7754656590902864</v>
      </c>
      <c r="U20" s="97">
        <f t="shared" si="8"/>
        <v>3.0701779180855504</v>
      </c>
      <c r="V20" s="97">
        <f t="shared" si="9"/>
        <v>2.2084973681611824</v>
      </c>
      <c r="W20" s="97"/>
      <c r="X20" s="97">
        <f t="shared" si="10"/>
        <v>0.241531344185869</v>
      </c>
      <c r="Y20" s="97">
        <f t="shared" si="11"/>
        <v>5.4729367558109221</v>
      </c>
      <c r="Z20" s="97">
        <f t="shared" si="11"/>
        <v>16.42266336804601</v>
      </c>
      <c r="AA20" s="97">
        <f t="shared" si="11"/>
        <v>8.3070030524927017</v>
      </c>
      <c r="AB20" s="97">
        <f t="shared" si="11"/>
        <v>6.4715816008847664</v>
      </c>
      <c r="AC20" s="97">
        <f t="shared" si="11"/>
        <v>20.160838565298153</v>
      </c>
      <c r="AD20" s="97">
        <f t="shared" si="11"/>
        <v>21.604745654932316</v>
      </c>
      <c r="AE20" s="97">
        <f t="shared" si="11"/>
        <v>16.964287734162696</v>
      </c>
      <c r="AF20" s="97">
        <f t="shared" si="11"/>
        <v>4.3544119241865502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1.9406377745869462E-2</v>
      </c>
      <c r="C21" s="69">
        <f>'Basic T2'!O21</f>
        <v>0.11786634078660263</v>
      </c>
      <c r="D21" s="69">
        <f>'Basic T2'!Z21</f>
        <v>0.93216333851453148</v>
      </c>
      <c r="E21" s="69">
        <f>'Basic T2'!AK21</f>
        <v>0.39341519665652896</v>
      </c>
      <c r="F21" s="69">
        <f>'Basic T2'!AV21</f>
        <v>0.55225535217877242</v>
      </c>
      <c r="G21" s="69">
        <f>'Basic T2'!BG21</f>
        <v>0.7710066229299265</v>
      </c>
      <c r="H21" s="69">
        <f>'Basic T2'!BR21</f>
        <v>1.113767118432518</v>
      </c>
      <c r="I21" s="69">
        <f>'Basic T2'!CC21</f>
        <v>0.97017224537799862</v>
      </c>
      <c r="J21" s="69">
        <f>'Basic T2'!CN21</f>
        <v>0.47739912882242935</v>
      </c>
      <c r="K21" s="309">
        <f t="shared" si="12"/>
        <v>5.3474517214451778</v>
      </c>
      <c r="L21" s="97"/>
      <c r="M21" s="97">
        <f t="shared" si="0"/>
        <v>0.15414327771892908</v>
      </c>
      <c r="N21" s="97">
        <f t="shared" si="1"/>
        <v>0.1312331629071001</v>
      </c>
      <c r="O21" s="97">
        <f t="shared" si="2"/>
        <v>0.59854573795452237</v>
      </c>
      <c r="P21" s="97">
        <f t="shared" si="3"/>
        <v>0.97050566506781466</v>
      </c>
      <c r="Q21" s="97">
        <f t="shared" si="4"/>
        <v>1.3276272072016162</v>
      </c>
      <c r="R21" s="97">
        <f t="shared" si="5"/>
        <v>0.58529310241199894</v>
      </c>
      <c r="S21" s="97">
        <f t="shared" si="6"/>
        <v>0.9895818493278683</v>
      </c>
      <c r="T21" s="97">
        <f t="shared" si="7"/>
        <v>1.4541251315567927</v>
      </c>
      <c r="U21" s="97">
        <f t="shared" si="8"/>
        <v>2.2669069561729325</v>
      </c>
      <c r="V21" s="97">
        <f t="shared" si="9"/>
        <v>0.79535643317832738</v>
      </c>
      <c r="W21" s="97"/>
      <c r="X21" s="97">
        <f t="shared" si="10"/>
        <v>0.3629088911273945</v>
      </c>
      <c r="Y21" s="97">
        <f t="shared" si="11"/>
        <v>2.2041590448384376</v>
      </c>
      <c r="Z21" s="97">
        <f t="shared" si="11"/>
        <v>17.431916865676897</v>
      </c>
      <c r="AA21" s="97">
        <f t="shared" si="11"/>
        <v>7.3570593462077367</v>
      </c>
      <c r="AB21" s="97">
        <f t="shared" si="11"/>
        <v>10.327449053238436</v>
      </c>
      <c r="AC21" s="97">
        <f t="shared" si="11"/>
        <v>14.418206336261374</v>
      </c>
      <c r="AD21" s="97">
        <f t="shared" si="11"/>
        <v>20.827997641678873</v>
      </c>
      <c r="AE21" s="97">
        <f t="shared" si="11"/>
        <v>18.14270227980299</v>
      </c>
      <c r="AF21" s="97">
        <f t="shared" si="11"/>
        <v>8.9276005411678536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3.0037701341106386E-2</v>
      </c>
      <c r="C22" s="69">
        <f>'Basic T2'!O22</f>
        <v>0.49890503744188297</v>
      </c>
      <c r="D22" s="69">
        <f>'Basic T2'!Z22</f>
        <v>1.2332370017828751</v>
      </c>
      <c r="E22" s="69">
        <f>'Basic T2'!AK22</f>
        <v>0.42134930915690605</v>
      </c>
      <c r="F22" s="69">
        <f>'Basic T2'!AV22</f>
        <v>1.7332570801405611</v>
      </c>
      <c r="G22" s="69">
        <f>'Basic T2'!BG22</f>
        <v>7.6680712359118246</v>
      </c>
      <c r="H22" s="69">
        <f>'Basic T2'!BR22</f>
        <v>4.3467828302552896</v>
      </c>
      <c r="I22" s="69">
        <f>'Basic T2'!CC22</f>
        <v>2.0104330914320956</v>
      </c>
      <c r="J22" s="69">
        <f>'Basic T2'!CN22</f>
        <v>0.65754975700379159</v>
      </c>
      <c r="K22" s="309">
        <f t="shared" si="12"/>
        <v>18.599623044466334</v>
      </c>
      <c r="L22" s="97"/>
      <c r="M22" s="97">
        <f t="shared" si="0"/>
        <v>0.23858701507786031</v>
      </c>
      <c r="N22" s="97">
        <f t="shared" si="1"/>
        <v>0.55548416636028752</v>
      </c>
      <c r="O22" s="97">
        <f t="shared" si="2"/>
        <v>0.79186631870895718</v>
      </c>
      <c r="P22" s="97">
        <f t="shared" si="3"/>
        <v>1.0394155970192389</v>
      </c>
      <c r="Q22" s="97">
        <f t="shared" si="4"/>
        <v>4.1667667820529122</v>
      </c>
      <c r="R22" s="97">
        <f t="shared" si="5"/>
        <v>5.8210514277137984</v>
      </c>
      <c r="S22" s="97">
        <f t="shared" si="6"/>
        <v>3.8621156259707607</v>
      </c>
      <c r="T22" s="97">
        <f t="shared" si="7"/>
        <v>3.0133012952002165</v>
      </c>
      <c r="U22" s="97">
        <f t="shared" si="8"/>
        <v>3.1223436076611555</v>
      </c>
      <c r="V22" s="97">
        <f t="shared" si="9"/>
        <v>2.7664260686602682</v>
      </c>
      <c r="W22" s="97"/>
      <c r="X22" s="97">
        <f t="shared" si="10"/>
        <v>0.16149629091565407</v>
      </c>
      <c r="Y22" s="97">
        <f t="shared" si="11"/>
        <v>2.6823395089736222</v>
      </c>
      <c r="Z22" s="97">
        <f t="shared" si="11"/>
        <v>6.6304408365404024</v>
      </c>
      <c r="AA22" s="97">
        <f t="shared" si="11"/>
        <v>2.2653647772838266</v>
      </c>
      <c r="AB22" s="97">
        <f t="shared" si="11"/>
        <v>9.3187753106438951</v>
      </c>
      <c r="AC22" s="97">
        <f t="shared" si="11"/>
        <v>41.227024964859119</v>
      </c>
      <c r="AD22" s="97">
        <f t="shared" si="11"/>
        <v>23.370273794599953</v>
      </c>
      <c r="AE22" s="97">
        <f t="shared" si="11"/>
        <v>10.808999121249554</v>
      </c>
      <c r="AF22" s="97">
        <f t="shared" si="11"/>
        <v>3.5352853949339713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9.7076712249471956E-3</v>
      </c>
      <c r="C23" s="69">
        <f>'Basic T2'!O23</f>
        <v>0.26190202078899305</v>
      </c>
      <c r="D23" s="69">
        <f>'Basic T2'!Z23</f>
        <v>0.75468621243006939</v>
      </c>
      <c r="E23" s="69">
        <f>'Basic T2'!AK23</f>
        <v>0.51601194090108693</v>
      </c>
      <c r="F23" s="69">
        <f>'Basic T2'!AV23</f>
        <v>0.697783740633654</v>
      </c>
      <c r="G23" s="69">
        <f>'Basic T2'!BG23</f>
        <v>6.0710196809202737</v>
      </c>
      <c r="H23" s="69">
        <f>'Basic T2'!BR23</f>
        <v>5.4396962464637237</v>
      </c>
      <c r="I23" s="69">
        <f>'Basic T2'!CC23</f>
        <v>2.5634140710883893</v>
      </c>
      <c r="J23" s="69">
        <f>'Basic T2'!CN23</f>
        <v>1.1145182205839184</v>
      </c>
      <c r="K23" s="309">
        <f t="shared" si="12"/>
        <v>17.428739805035054</v>
      </c>
      <c r="L23" s="97"/>
      <c r="M23" s="97">
        <f t="shared" si="0"/>
        <v>7.7107241816396485E-2</v>
      </c>
      <c r="N23" s="97">
        <f t="shared" si="1"/>
        <v>0.29160344107168013</v>
      </c>
      <c r="O23" s="97">
        <f t="shared" si="2"/>
        <v>0.48458697878302959</v>
      </c>
      <c r="P23" s="97">
        <f t="shared" si="3"/>
        <v>1.2729363688621311</v>
      </c>
      <c r="Q23" s="97">
        <f t="shared" si="4"/>
        <v>1.6774788603737574</v>
      </c>
      <c r="R23" s="97">
        <f t="shared" si="5"/>
        <v>4.6086840737463772</v>
      </c>
      <c r="S23" s="97">
        <f t="shared" si="6"/>
        <v>4.8331689652800494</v>
      </c>
      <c r="T23" s="97">
        <f t="shared" si="7"/>
        <v>3.8421268399650201</v>
      </c>
      <c r="U23" s="97">
        <f t="shared" si="8"/>
        <v>5.2922365259759605</v>
      </c>
      <c r="V23" s="97">
        <f t="shared" si="9"/>
        <v>2.5922740490641631</v>
      </c>
      <c r="W23" s="97"/>
      <c r="X23" s="97">
        <f t="shared" si="10"/>
        <v>5.5699214822994315E-2</v>
      </c>
      <c r="Y23" s="97">
        <f t="shared" si="11"/>
        <v>1.5027019952029532</v>
      </c>
      <c r="Z23" s="97">
        <f t="shared" si="11"/>
        <v>4.3301249595340519</v>
      </c>
      <c r="AA23" s="97">
        <f t="shared" si="11"/>
        <v>2.9606956479550766</v>
      </c>
      <c r="AB23" s="97">
        <f t="shared" si="11"/>
        <v>4.0036385214269403</v>
      </c>
      <c r="AC23" s="97">
        <f t="shared" si="11"/>
        <v>34.833382957305922</v>
      </c>
      <c r="AD23" s="97">
        <f t="shared" si="11"/>
        <v>31.211070377516503</v>
      </c>
      <c r="AE23" s="97">
        <f t="shared" si="11"/>
        <v>14.707971429740635</v>
      </c>
      <c r="AF23" s="97">
        <f t="shared" si="11"/>
        <v>6.3947148964949321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5.2304355041690946E-2</v>
      </c>
      <c r="C24" s="69">
        <f>'Basic T2'!O24</f>
        <v>0.49949884705127168</v>
      </c>
      <c r="D24" s="69">
        <f>'Basic T2'!Z24</f>
        <v>1.2292787224716164</v>
      </c>
      <c r="E24" s="69">
        <f>'Basic T2'!AK24</f>
        <v>0.43443810147964401</v>
      </c>
      <c r="F24" s="69">
        <f>'Basic T2'!AV24</f>
        <v>0.53858468188317721</v>
      </c>
      <c r="G24" s="69">
        <f>'Basic T2'!BG24</f>
        <v>3.1298528113382709</v>
      </c>
      <c r="H24" s="69">
        <f>'Basic T2'!BR24</f>
        <v>2.7542750348960423</v>
      </c>
      <c r="I24" s="69">
        <f>'Basic T2'!CC24</f>
        <v>2.2744318080881722</v>
      </c>
      <c r="J24" s="69">
        <f>'Basic T2'!CN24</f>
        <v>0.84215939991324551</v>
      </c>
      <c r="K24" s="309">
        <f t="shared" si="12"/>
        <v>11.754823762163133</v>
      </c>
      <c r="L24" s="97"/>
      <c r="M24" s="97">
        <f t="shared" si="0"/>
        <v>0.41544923172573323</v>
      </c>
      <c r="N24" s="97">
        <f t="shared" si="1"/>
        <v>0.55614531790435551</v>
      </c>
      <c r="O24" s="97">
        <f t="shared" si="2"/>
        <v>0.78932469202884892</v>
      </c>
      <c r="P24" s="97">
        <f t="shared" si="3"/>
        <v>1.0717039966694522</v>
      </c>
      <c r="Q24" s="97">
        <f t="shared" si="4"/>
        <v>1.2947627836093214</v>
      </c>
      <c r="R24" s="97">
        <f t="shared" si="5"/>
        <v>2.3759604749952778</v>
      </c>
      <c r="S24" s="97">
        <f t="shared" si="6"/>
        <v>2.4471727863773745</v>
      </c>
      <c r="T24" s="97">
        <f t="shared" si="7"/>
        <v>3.4089909991854834</v>
      </c>
      <c r="U24" s="97">
        <f t="shared" si="8"/>
        <v>3.9989536775628589</v>
      </c>
      <c r="V24" s="97">
        <f t="shared" si="9"/>
        <v>1.7483607495921865</v>
      </c>
      <c r="W24" s="97"/>
      <c r="X24" s="97">
        <f t="shared" si="10"/>
        <v>0.44496077610325524</v>
      </c>
      <c r="Y24" s="97">
        <f t="shared" ref="Y24:AG32" si="13">IF($K24&gt;0,C24/$K24*100,0)</f>
        <v>4.2493095358781758</v>
      </c>
      <c r="Z24" s="97">
        <f t="shared" si="13"/>
        <v>10.457653362940794</v>
      </c>
      <c r="AA24" s="97">
        <f t="shared" si="13"/>
        <v>3.6958282852187851</v>
      </c>
      <c r="AB24" s="97">
        <f t="shared" si="13"/>
        <v>4.5818184328445124</v>
      </c>
      <c r="AC24" s="97">
        <f t="shared" si="13"/>
        <v>26.626114305624544</v>
      </c>
      <c r="AD24" s="97">
        <f t="shared" si="13"/>
        <v>23.431019389347256</v>
      </c>
      <c r="AE24" s="97">
        <f t="shared" si="13"/>
        <v>19.348923081341283</v>
      </c>
      <c r="AF24" s="97">
        <f t="shared" si="13"/>
        <v>7.1643728307013816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4.9874976763807366E-2</v>
      </c>
      <c r="C25" s="69">
        <f>'Basic T2'!O25</f>
        <v>2.5076729126645647</v>
      </c>
      <c r="D25" s="69">
        <f>'Basic T2'!Z25</f>
        <v>6.6620682353425336</v>
      </c>
      <c r="E25" s="69">
        <f>'Basic T2'!AK25</f>
        <v>5.2580296695157465</v>
      </c>
      <c r="F25" s="69">
        <f>'Basic T2'!AV25</f>
        <v>3.1303241310128351</v>
      </c>
      <c r="G25" s="69">
        <f>'Basic T2'!BG25</f>
        <v>17.378741461186557</v>
      </c>
      <c r="H25" s="69">
        <f>'Basic T2'!BR25</f>
        <v>10.916237015156462</v>
      </c>
      <c r="I25" s="69">
        <f>'Basic T2'!CC25</f>
        <v>1.8809780442210675</v>
      </c>
      <c r="J25" s="69">
        <f>'Basic T2'!CN25</f>
        <v>0.41482219712563206</v>
      </c>
      <c r="K25" s="309">
        <f t="shared" si="12"/>
        <v>48.198748642989202</v>
      </c>
      <c r="L25" s="97"/>
      <c r="M25" s="97">
        <f t="shared" si="0"/>
        <v>0.39615287794575771</v>
      </c>
      <c r="N25" s="97">
        <f t="shared" si="1"/>
        <v>2.7920595962273</v>
      </c>
      <c r="O25" s="97">
        <f t="shared" si="2"/>
        <v>4.2777401593383066</v>
      </c>
      <c r="P25" s="97">
        <f t="shared" si="3"/>
        <v>12.970895950963502</v>
      </c>
      <c r="Q25" s="97">
        <f t="shared" si="4"/>
        <v>7.5253294826322943</v>
      </c>
      <c r="R25" s="97">
        <f t="shared" si="5"/>
        <v>13.192697965654668</v>
      </c>
      <c r="S25" s="97">
        <f t="shared" si="6"/>
        <v>9.6990742807733294</v>
      </c>
      <c r="T25" s="97">
        <f t="shared" si="7"/>
        <v>2.8192699379301649</v>
      </c>
      <c r="U25" s="97">
        <f t="shared" si="8"/>
        <v>1.9697633855314534</v>
      </c>
      <c r="V25" s="97">
        <f t="shared" si="9"/>
        <v>7.1688697348325672</v>
      </c>
      <c r="W25" s="97"/>
      <c r="X25" s="97">
        <f t="shared" si="10"/>
        <v>0.10347774199125807</v>
      </c>
      <c r="Y25" s="97">
        <f t="shared" si="13"/>
        <v>5.2027759708847148</v>
      </c>
      <c r="Z25" s="97">
        <f t="shared" si="13"/>
        <v>13.822077176087788</v>
      </c>
      <c r="AA25" s="97">
        <f t="shared" si="13"/>
        <v>10.909058466356177</v>
      </c>
      <c r="AB25" s="97">
        <f t="shared" si="13"/>
        <v>6.4946170163033052</v>
      </c>
      <c r="AC25" s="97">
        <f t="shared" si="13"/>
        <v>36.05641629809076</v>
      </c>
      <c r="AD25" s="97">
        <f t="shared" si="13"/>
        <v>22.648382629212289</v>
      </c>
      <c r="AE25" s="97">
        <f t="shared" si="13"/>
        <v>3.9025453921087783</v>
      </c>
      <c r="AF25" s="97">
        <f t="shared" si="13"/>
        <v>0.86064930896493397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2.784594851803867E-2</v>
      </c>
      <c r="C26" s="69">
        <f>'Basic T2'!O26</f>
        <v>0.44788113204108404</v>
      </c>
      <c r="D26" s="69">
        <f>'Basic T2'!Z26</f>
        <v>1.929645197105049</v>
      </c>
      <c r="E26" s="69">
        <f>'Basic T2'!AK26</f>
        <v>1.1694379817876288</v>
      </c>
      <c r="F26" s="69">
        <f>'Basic T2'!AV26</f>
        <v>1.5454028510934577</v>
      </c>
      <c r="G26" s="69">
        <f>'Basic T2'!BG26</f>
        <v>4.3484989629561959</v>
      </c>
      <c r="H26" s="69">
        <f>'Basic T2'!BR26</f>
        <v>3.753790975319188</v>
      </c>
      <c r="I26" s="69">
        <f>'Basic T2'!CC26</f>
        <v>2.2908910550012616</v>
      </c>
      <c r="J26" s="69">
        <f>'Basic T2'!CN26</f>
        <v>0.68013600409267205</v>
      </c>
      <c r="K26" s="309">
        <f t="shared" si="12"/>
        <v>16.193530107914576</v>
      </c>
      <c r="L26" s="97"/>
      <c r="M26" s="97">
        <f t="shared" si="0"/>
        <v>0.2211781009300729</v>
      </c>
      <c r="N26" s="97">
        <f t="shared" si="1"/>
        <v>0.4986738128282075</v>
      </c>
      <c r="O26" s="97">
        <f t="shared" si="2"/>
        <v>1.2390327539937211</v>
      </c>
      <c r="P26" s="97">
        <f t="shared" si="3"/>
        <v>2.8848559890817591</v>
      </c>
      <c r="Q26" s="97">
        <f t="shared" si="4"/>
        <v>3.7151633987866792</v>
      </c>
      <c r="R26" s="97">
        <f t="shared" si="5"/>
        <v>3.3010695020907872</v>
      </c>
      <c r="S26" s="97">
        <f t="shared" si="6"/>
        <v>3.3352424881913887</v>
      </c>
      <c r="T26" s="97">
        <f t="shared" si="7"/>
        <v>3.4336606438767689</v>
      </c>
      <c r="U26" s="97">
        <f t="shared" si="8"/>
        <v>3.2295933229380096</v>
      </c>
      <c r="V26" s="97">
        <f t="shared" si="9"/>
        <v>2.40855439527297</v>
      </c>
      <c r="W26" s="97"/>
      <c r="X26" s="97">
        <f t="shared" si="10"/>
        <v>0.17195724670576296</v>
      </c>
      <c r="Y26" s="97">
        <f t="shared" si="13"/>
        <v>2.765802941399309</v>
      </c>
      <c r="Z26" s="97">
        <f t="shared" si="13"/>
        <v>11.916149130213038</v>
      </c>
      <c r="AA26" s="97">
        <f t="shared" si="13"/>
        <v>7.2216371229400247</v>
      </c>
      <c r="AB26" s="97">
        <f t="shared" si="13"/>
        <v>9.5433351517229905</v>
      </c>
      <c r="AC26" s="97">
        <f t="shared" si="13"/>
        <v>26.853310760393562</v>
      </c>
      <c r="AD26" s="97">
        <f t="shared" si="13"/>
        <v>23.18080708964456</v>
      </c>
      <c r="AE26" s="97">
        <f t="shared" si="13"/>
        <v>14.146952762829585</v>
      </c>
      <c r="AF26" s="97">
        <f t="shared" si="13"/>
        <v>4.200047794151172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1.7408625874229455E-3</v>
      </c>
      <c r="C27" s="69">
        <f>'Basic T2'!O27</f>
        <v>3.6313840911494741E-2</v>
      </c>
      <c r="D27" s="69">
        <f>'Basic T2'!Z27</f>
        <v>0.12772520822848682</v>
      </c>
      <c r="E27" s="69">
        <f>'Basic T2'!AK27</f>
        <v>3.8709613649827369E-2</v>
      </c>
      <c r="F27" s="69">
        <f>'Basic T2'!AV27</f>
        <v>3.4326924233414595E-2</v>
      </c>
      <c r="G27" s="69">
        <f>'Basic T2'!BG27</f>
        <v>0.11611612929924185</v>
      </c>
      <c r="H27" s="69">
        <f>'Basic T2'!BR27</f>
        <v>0.15619952846003018</v>
      </c>
      <c r="I27" s="69">
        <f>'Basic T2'!CC27</f>
        <v>0.12492304023572648</v>
      </c>
      <c r="J27" s="69">
        <f>'Basic T2'!CN27</f>
        <v>3.465397108212593E-2</v>
      </c>
      <c r="K27" s="309">
        <f t="shared" si="12"/>
        <v>0.67070911868777106</v>
      </c>
      <c r="L27" s="97"/>
      <c r="M27" s="97">
        <f t="shared" si="0"/>
        <v>1.3827529732628421E-2</v>
      </c>
      <c r="N27" s="97">
        <f t="shared" si="1"/>
        <v>4.0432070498810209E-2</v>
      </c>
      <c r="O27" s="97">
        <f t="shared" si="2"/>
        <v>8.2012857463738278E-2</v>
      </c>
      <c r="P27" s="97">
        <f t="shared" si="3"/>
        <v>9.5491734073868309E-2</v>
      </c>
      <c r="Q27" s="97">
        <f t="shared" si="4"/>
        <v>8.252225781431087E-2</v>
      </c>
      <c r="R27" s="97">
        <f t="shared" si="5"/>
        <v>8.8147063250068672E-2</v>
      </c>
      <c r="S27" s="97">
        <f t="shared" si="6"/>
        <v>0.13878324802330122</v>
      </c>
      <c r="T27" s="97">
        <f t="shared" si="7"/>
        <v>0.1872386405431278</v>
      </c>
      <c r="U27" s="97">
        <f t="shared" si="8"/>
        <v>0.16455272614103714</v>
      </c>
      <c r="V27" s="97">
        <f t="shared" si="9"/>
        <v>9.9758322305248712E-2</v>
      </c>
      <c r="W27" s="97"/>
      <c r="X27" s="97">
        <f t="shared" si="10"/>
        <v>0.25955552696657952</v>
      </c>
      <c r="Y27" s="97">
        <f t="shared" si="13"/>
        <v>5.4142458928457753</v>
      </c>
      <c r="Z27" s="97">
        <f t="shared" si="13"/>
        <v>19.043308741407692</v>
      </c>
      <c r="AA27" s="97">
        <f t="shared" si="13"/>
        <v>5.7714458580139709</v>
      </c>
      <c r="AB27" s="97">
        <f t="shared" si="13"/>
        <v>5.1180047023327386</v>
      </c>
      <c r="AC27" s="97">
        <f t="shared" si="13"/>
        <v>17.31244231872391</v>
      </c>
      <c r="AD27" s="97">
        <f t="shared" si="13"/>
        <v>23.28871400550382</v>
      </c>
      <c r="AE27" s="97">
        <f t="shared" si="13"/>
        <v>18.625516897718029</v>
      </c>
      <c r="AF27" s="97">
        <f t="shared" si="13"/>
        <v>5.1667660564874573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0.11731475694492059</v>
      </c>
      <c r="C28" s="69">
        <f>'Basic T2'!O28</f>
        <v>1.664588705258127</v>
      </c>
      <c r="D28" s="69">
        <f>'Basic T2'!Z28</f>
        <v>5.6993518308150719</v>
      </c>
      <c r="E28" s="69">
        <f>'Basic T2'!AK28</f>
        <v>1.7433467330025634</v>
      </c>
      <c r="F28" s="69">
        <f>'Basic T2'!AV28</f>
        <v>1.4333896618623183</v>
      </c>
      <c r="G28" s="69">
        <f>'Basic T2'!BG28</f>
        <v>10.335138054086595</v>
      </c>
      <c r="H28" s="69">
        <f>'Basic T2'!BR28</f>
        <v>8.5329874961224412</v>
      </c>
      <c r="I28" s="69">
        <f>'Basic T2'!CC28</f>
        <v>5.4804718001188677</v>
      </c>
      <c r="J28" s="69">
        <f>'Basic T2'!CN28</f>
        <v>1.9739633735100877</v>
      </c>
      <c r="K28" s="309">
        <f t="shared" si="12"/>
        <v>36.980552411720993</v>
      </c>
      <c r="L28" s="97"/>
      <c r="M28" s="97">
        <f t="shared" si="0"/>
        <v>0.93182155872125505</v>
      </c>
      <c r="N28" s="97">
        <f t="shared" si="1"/>
        <v>1.853364067066116</v>
      </c>
      <c r="O28" s="97">
        <f t="shared" si="2"/>
        <v>3.6595761777907407</v>
      </c>
      <c r="P28" s="97">
        <f t="shared" si="3"/>
        <v>4.3006164859299822</v>
      </c>
      <c r="Q28" s="97">
        <f t="shared" si="4"/>
        <v>3.4458826086558418</v>
      </c>
      <c r="R28" s="97">
        <f t="shared" si="5"/>
        <v>7.8456978651432792</v>
      </c>
      <c r="S28" s="97">
        <f t="shared" si="6"/>
        <v>7.5815575868215399</v>
      </c>
      <c r="T28" s="97">
        <f t="shared" si="7"/>
        <v>8.2143060835925521</v>
      </c>
      <c r="U28" s="97">
        <f t="shared" si="8"/>
        <v>9.373270775919293</v>
      </c>
      <c r="V28" s="97">
        <f t="shared" si="9"/>
        <v>5.5003246023138779</v>
      </c>
      <c r="W28" s="97"/>
      <c r="X28" s="97">
        <f t="shared" si="10"/>
        <v>0.31723365199849651</v>
      </c>
      <c r="Y28" s="97">
        <f t="shared" si="13"/>
        <v>4.5012542990854163</v>
      </c>
      <c r="Z28" s="97">
        <f t="shared" si="13"/>
        <v>15.41175417652404</v>
      </c>
      <c r="AA28" s="97">
        <f t="shared" si="13"/>
        <v>4.7142257735717576</v>
      </c>
      <c r="AB28" s="97">
        <f t="shared" si="13"/>
        <v>3.8760634127466553</v>
      </c>
      <c r="AC28" s="97">
        <f t="shared" si="13"/>
        <v>27.947495048264535</v>
      </c>
      <c r="AD28" s="97">
        <f t="shared" si="13"/>
        <v>23.074256439224822</v>
      </c>
      <c r="AE28" s="97">
        <f t="shared" si="13"/>
        <v>14.819875428312507</v>
      </c>
      <c r="AF28" s="97">
        <f t="shared" si="13"/>
        <v>5.33784177027177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4.8398749935669422E-2</v>
      </c>
      <c r="C29" s="69">
        <f>'Basic T2'!O29</f>
        <v>0.56188664275400502</v>
      </c>
      <c r="D29" s="69">
        <f>'Basic T2'!Z29</f>
        <v>1.9319471930707275</v>
      </c>
      <c r="E29" s="69">
        <f>'Basic T2'!AK29</f>
        <v>0.65030800653122323</v>
      </c>
      <c r="F29" s="69">
        <f>'Basic T2'!AV29</f>
        <v>0.70888178511870636</v>
      </c>
      <c r="G29" s="69">
        <f>'Basic T2'!BG29</f>
        <v>2.5408392290057913</v>
      </c>
      <c r="H29" s="69">
        <f>'Basic T2'!BR29</f>
        <v>2.4975226143397951</v>
      </c>
      <c r="I29" s="69">
        <f>'Basic T2'!CC29</f>
        <v>1.1003807554955611</v>
      </c>
      <c r="J29" s="69">
        <f>'Basic T2'!CN29</f>
        <v>0.39330231913181812</v>
      </c>
      <c r="K29" s="309">
        <f t="shared" si="12"/>
        <v>10.433467295383297</v>
      </c>
      <c r="L29" s="97"/>
      <c r="M29" s="97">
        <f t="shared" si="0"/>
        <v>0.3844273284936332</v>
      </c>
      <c r="N29" s="97">
        <f t="shared" si="1"/>
        <v>0.62560830201187867</v>
      </c>
      <c r="O29" s="97">
        <f t="shared" si="2"/>
        <v>1.2405108746375142</v>
      </c>
      <c r="P29" s="97">
        <f t="shared" si="3"/>
        <v>1.6042278227714608</v>
      </c>
      <c r="Q29" s="97">
        <f t="shared" si="4"/>
        <v>1.7041586666390294</v>
      </c>
      <c r="R29" s="97">
        <f t="shared" si="5"/>
        <v>1.9288234767992005</v>
      </c>
      <c r="S29" s="97">
        <f t="shared" si="6"/>
        <v>2.2190483149788665</v>
      </c>
      <c r="T29" s="97">
        <f t="shared" si="7"/>
        <v>1.6492858030834703</v>
      </c>
      <c r="U29" s="97">
        <f t="shared" si="8"/>
        <v>1.8675772729583091</v>
      </c>
      <c r="V29" s="97">
        <f t="shared" si="9"/>
        <v>1.551828004441735</v>
      </c>
      <c r="W29" s="97"/>
      <c r="X29" s="97">
        <f>IF($K29&gt;0,B29/$K29*100,0)</f>
        <v>0.46387982600075217</v>
      </c>
      <c r="Y29" s="97">
        <f t="shared" si="13"/>
        <v>5.385425830611787</v>
      </c>
      <c r="Z29" s="97">
        <f t="shared" si="13"/>
        <v>18.516827995671147</v>
      </c>
      <c r="AA29" s="97">
        <f t="shared" si="13"/>
        <v>6.2329040588355316</v>
      </c>
      <c r="AB29" s="97">
        <f t="shared" si="13"/>
        <v>6.7943068689387598</v>
      </c>
      <c r="AC29" s="97">
        <f t="shared" si="13"/>
        <v>24.352778966682408</v>
      </c>
      <c r="AD29" s="97">
        <f t="shared" si="13"/>
        <v>23.937609076945336</v>
      </c>
      <c r="AE29" s="97">
        <f t="shared" si="13"/>
        <v>10.54664498716039</v>
      </c>
      <c r="AF29" s="97">
        <f t="shared" si="13"/>
        <v>3.7696223891538954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2.863580927577343E-2</v>
      </c>
      <c r="C30" s="69">
        <f>'Basic T2'!O30</f>
        <v>0.1571014002125441</v>
      </c>
      <c r="D30" s="69">
        <f>'Basic T2'!Z30</f>
        <v>0.36691051725413193</v>
      </c>
      <c r="E30" s="69">
        <f>'Basic T2'!AK30</f>
        <v>0.17373692300364885</v>
      </c>
      <c r="F30" s="69">
        <f>'Basic T2'!AV30</f>
        <v>0.38257504183542285</v>
      </c>
      <c r="G30" s="69">
        <f>'Basic T2'!BG30</f>
        <v>2.1147314945616684</v>
      </c>
      <c r="H30" s="69">
        <f>'Basic T2'!BR30</f>
        <v>2.4710286891572286</v>
      </c>
      <c r="I30" s="69">
        <f>'Basic T2'!CC30</f>
        <v>1.792015358384297</v>
      </c>
      <c r="J30" s="69">
        <f>'Basic T2'!CN30</f>
        <v>0.61730155026461286</v>
      </c>
      <c r="K30" s="309">
        <f t="shared" si="12"/>
        <v>8.1040367839493292</v>
      </c>
      <c r="L30" s="97"/>
      <c r="M30" s="97">
        <f t="shared" si="0"/>
        <v>0.22745190059187256</v>
      </c>
      <c r="N30" s="97">
        <f t="shared" si="1"/>
        <v>0.17491773740862387</v>
      </c>
      <c r="O30" s="97">
        <f t="shared" si="2"/>
        <v>0.23559468307680753</v>
      </c>
      <c r="P30" s="97">
        <f t="shared" si="3"/>
        <v>0.42858707401102036</v>
      </c>
      <c r="Q30" s="97">
        <f t="shared" si="4"/>
        <v>0.91971410024937961</v>
      </c>
      <c r="R30" s="97">
        <f t="shared" si="5"/>
        <v>1.60535295081746</v>
      </c>
      <c r="S30" s="97">
        <f t="shared" si="6"/>
        <v>2.19550846805376</v>
      </c>
      <c r="T30" s="97">
        <f t="shared" si="7"/>
        <v>2.6859298244994436</v>
      </c>
      <c r="U30" s="97">
        <f t="shared" si="8"/>
        <v>2.9312269207589736</v>
      </c>
      <c r="V30" s="97">
        <f t="shared" si="9"/>
        <v>1.2053587627502591</v>
      </c>
      <c r="W30" s="97"/>
      <c r="X30" s="97">
        <f t="shared" si="10"/>
        <v>0.353352409906244</v>
      </c>
      <c r="Y30" s="97">
        <f t="shared" si="13"/>
        <v>1.9385573437141295</v>
      </c>
      <c r="Z30" s="97">
        <f t="shared" si="13"/>
        <v>4.5275031078440628</v>
      </c>
      <c r="AA30" s="97">
        <f t="shared" si="13"/>
        <v>2.143831865962754</v>
      </c>
      <c r="AB30" s="97">
        <f t="shared" si="13"/>
        <v>4.7207959691538202</v>
      </c>
      <c r="AC30" s="97">
        <f t="shared" si="13"/>
        <v>26.094791410005165</v>
      </c>
      <c r="AD30" s="97">
        <f t="shared" si="13"/>
        <v>30.491331111074071</v>
      </c>
      <c r="AE30" s="97">
        <f t="shared" si="13"/>
        <v>22.112626165931552</v>
      </c>
      <c r="AF30" s="97">
        <f t="shared" si="13"/>
        <v>7.6172106164081859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5.1032308932779782E-2</v>
      </c>
      <c r="C31" s="69">
        <f>'Basic T2'!O31</f>
        <v>0.45787037157218136</v>
      </c>
      <c r="D31" s="69">
        <f>'Basic T2'!Z31</f>
        <v>1.0839064989519858</v>
      </c>
      <c r="E31" s="69">
        <f>'Basic T2'!AK31</f>
        <v>0.48502043725066346</v>
      </c>
      <c r="F31" s="69">
        <f>'Basic T2'!AV31</f>
        <v>0.84628794116367567</v>
      </c>
      <c r="G31" s="69">
        <f>'Basic T2'!BG31</f>
        <v>3.7879143980292151</v>
      </c>
      <c r="H31" s="69">
        <f>'Basic T2'!BR31</f>
        <v>4.677661643091005</v>
      </c>
      <c r="I31" s="69">
        <f>'Basic T2'!CC31</f>
        <v>3.6762023161399342</v>
      </c>
      <c r="J31" s="69">
        <f>'Basic T2'!CN31</f>
        <v>1.7262095326253561</v>
      </c>
      <c r="K31" s="309">
        <f t="shared" si="12"/>
        <v>16.792105447756796</v>
      </c>
      <c r="L31" s="97"/>
      <c r="M31" s="97">
        <f t="shared" si="0"/>
        <v>0.40534547309520208</v>
      </c>
      <c r="N31" s="97">
        <f t="shared" si="1"/>
        <v>0.50979589814920656</v>
      </c>
      <c r="O31" s="97">
        <f t="shared" si="2"/>
        <v>0.69598061679058987</v>
      </c>
      <c r="P31" s="97">
        <f t="shared" si="3"/>
        <v>1.1964842386004604</v>
      </c>
      <c r="Q31" s="97">
        <f t="shared" si="4"/>
        <v>2.0344843945520092</v>
      </c>
      <c r="R31" s="97">
        <f t="shared" si="5"/>
        <v>2.8755137812805742</v>
      </c>
      <c r="S31" s="97">
        <f t="shared" si="6"/>
        <v>4.1561013812426477</v>
      </c>
      <c r="T31" s="97">
        <f t="shared" si="7"/>
        <v>5.510009384471303</v>
      </c>
      <c r="U31" s="97">
        <f t="shared" si="8"/>
        <v>8.1968234985530568</v>
      </c>
      <c r="V31" s="97">
        <f t="shared" si="9"/>
        <v>2.4975838567968882</v>
      </c>
      <c r="W31" s="97"/>
      <c r="X31" s="97">
        <f t="shared" si="10"/>
        <v>0.30390655353821061</v>
      </c>
      <c r="Y31" s="97">
        <f t="shared" si="13"/>
        <v>2.726700192520211</v>
      </c>
      <c r="Z31" s="97">
        <f t="shared" si="13"/>
        <v>6.4548576253538315</v>
      </c>
      <c r="AA31" s="97">
        <f t="shared" si="13"/>
        <v>2.8883837036376865</v>
      </c>
      <c r="AB31" s="97">
        <f t="shared" si="13"/>
        <v>5.0397964912537434</v>
      </c>
      <c r="AC31" s="97">
        <f t="shared" si="13"/>
        <v>22.557709691700577</v>
      </c>
      <c r="AD31" s="97">
        <f t="shared" si="13"/>
        <v>27.856314133114729</v>
      </c>
      <c r="AE31" s="97">
        <f t="shared" si="13"/>
        <v>21.892444205863573</v>
      </c>
      <c r="AF31" s="97">
        <f t="shared" si="13"/>
        <v>10.27988740301744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5.0951538993752377E-4</v>
      </c>
      <c r="C32" s="69">
        <f>'Basic T2'!O32</f>
        <v>9.2388078630277176E-2</v>
      </c>
      <c r="D32" s="69">
        <f>'Basic T2'!Z32</f>
        <v>0.30547482654137353</v>
      </c>
      <c r="E32" s="69">
        <f>'Basic T2'!AK32</f>
        <v>0.22317754022961928</v>
      </c>
      <c r="F32" s="69">
        <f>'Basic T2'!AV32</f>
        <v>0.27738373032252928</v>
      </c>
      <c r="G32" s="69">
        <f>'Basic T2'!BG32</f>
        <v>1.2177769336887734</v>
      </c>
      <c r="H32" s="69">
        <f>'Basic T2'!BR32</f>
        <v>1.7236019147471731</v>
      </c>
      <c r="I32" s="69">
        <f>'Basic T2'!CC32</f>
        <v>1.8279945580200077</v>
      </c>
      <c r="J32" s="69">
        <f>'Basic T2'!CN32</f>
        <v>0.82533028897797112</v>
      </c>
      <c r="K32" s="309">
        <f t="shared" si="12"/>
        <v>6.493637386547662</v>
      </c>
      <c r="L32" s="97"/>
      <c r="M32" s="97">
        <f t="shared" si="0"/>
        <v>4.0470392404849806E-3</v>
      </c>
      <c r="N32" s="97">
        <f t="shared" si="1"/>
        <v>0.10286549741552056</v>
      </c>
      <c r="O32" s="97">
        <f t="shared" si="2"/>
        <v>0.19614658496450388</v>
      </c>
      <c r="P32" s="97">
        <f t="shared" si="3"/>
        <v>0.55055084030687274</v>
      </c>
      <c r="Q32" s="97">
        <f t="shared" si="4"/>
        <v>0.66683317012390764</v>
      </c>
      <c r="R32" s="97">
        <f t="shared" si="5"/>
        <v>0.92444917899136214</v>
      </c>
      <c r="S32" s="97">
        <f t="shared" si="6"/>
        <v>1.5314199369622579</v>
      </c>
      <c r="T32" s="97">
        <f t="shared" si="7"/>
        <v>2.739856597454283</v>
      </c>
      <c r="U32" s="97">
        <f t="shared" si="8"/>
        <v>3.9190414482727012</v>
      </c>
      <c r="V32" s="97">
        <f t="shared" si="9"/>
        <v>0.96583504427080291</v>
      </c>
      <c r="W32" s="97"/>
      <c r="X32" s="97">
        <f t="shared" si="10"/>
        <v>7.8463788414340034E-3</v>
      </c>
      <c r="Y32" s="97">
        <f t="shared" si="13"/>
        <v>1.4227477318285435</v>
      </c>
      <c r="Z32" s="97">
        <f t="shared" si="13"/>
        <v>4.7042175033395122</v>
      </c>
      <c r="AA32" s="97">
        <f t="shared" si="13"/>
        <v>3.4368648408357072</v>
      </c>
      <c r="AB32" s="97">
        <f t="shared" si="13"/>
        <v>4.2716233415983851</v>
      </c>
      <c r="AC32" s="97">
        <f t="shared" si="13"/>
        <v>18.753386756882087</v>
      </c>
      <c r="AD32" s="97">
        <f t="shared" si="13"/>
        <v>26.542934447153122</v>
      </c>
      <c r="AE32" s="97">
        <f t="shared" si="13"/>
        <v>28.150548748023947</v>
      </c>
      <c r="AF32" s="97">
        <f t="shared" si="13"/>
        <v>12.709830251497264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4.812688668221967E-2</v>
      </c>
      <c r="C33" s="69">
        <f>'Basic T2'!O33</f>
        <v>1.6646069238680989</v>
      </c>
      <c r="D33" s="69">
        <f>'Basic T2'!Z33</f>
        <v>5.1960338399244268</v>
      </c>
      <c r="E33" s="69">
        <f>'Basic T2'!AK33</f>
        <v>2.6644939432425234</v>
      </c>
      <c r="F33" s="69">
        <f>'Basic T2'!AV33</f>
        <v>2.3894345776013246</v>
      </c>
      <c r="G33" s="69">
        <f>'Basic T2'!BG33</f>
        <v>11.135848161299364</v>
      </c>
      <c r="H33" s="69">
        <f>'Basic T2'!BR33</f>
        <v>15.938912811372578</v>
      </c>
      <c r="I33" s="69">
        <f>'Basic T2'!CC33</f>
        <v>13.129567755617455</v>
      </c>
      <c r="J33" s="69">
        <f>'Basic T2'!CN33</f>
        <v>4.9609014303483523</v>
      </c>
      <c r="K33" s="309">
        <f t="shared" ref="K33" si="14">SUM(B33:J33)</f>
        <v>57.127926329956345</v>
      </c>
      <c r="L33" s="97"/>
      <c r="M33" s="97">
        <f t="shared" si="0"/>
        <v>0.38226794081568305</v>
      </c>
      <c r="N33" s="97">
        <f t="shared" si="1"/>
        <v>1.8533843517868802</v>
      </c>
      <c r="O33" s="97">
        <f t="shared" si="2"/>
        <v>3.3363937205579703</v>
      </c>
      <c r="P33" s="97">
        <f t="shared" si="3"/>
        <v>6.57297046080651</v>
      </c>
      <c r="Q33" s="97">
        <f t="shared" si="4"/>
        <v>5.7442238314874885</v>
      </c>
      <c r="R33" s="97">
        <f t="shared" si="5"/>
        <v>8.4535397290721175</v>
      </c>
      <c r="S33" s="97">
        <f t="shared" si="6"/>
        <v>14.161720664147429</v>
      </c>
      <c r="T33" s="97">
        <f t="shared" si="7"/>
        <v>19.679015278861556</v>
      </c>
      <c r="U33" s="97">
        <f t="shared" si="8"/>
        <v>23.556603442248619</v>
      </c>
      <c r="V33" s="97">
        <f t="shared" si="9"/>
        <v>8.4969563237849535</v>
      </c>
      <c r="W33" s="97"/>
      <c r="X33" s="97">
        <f t="shared" ref="X33" si="15">IF($K33&gt;0,B33/$K33*100,0)</f>
        <v>8.4244063760079507E-2</v>
      </c>
      <c r="Y33" s="97">
        <f t="shared" ref="Y33" si="16">IF($K33&gt;0,C33/$K33*100,0)</f>
        <v>2.9138234674469952</v>
      </c>
      <c r="Z33" s="97">
        <f t="shared" ref="Z33" si="17">IF($K33&gt;0,D33/$K33*100,0)</f>
        <v>9.0954357592352633</v>
      </c>
      <c r="AA33" s="97">
        <f t="shared" ref="AA33" si="18">IF($K33&gt;0,E33/$K33*100,0)</f>
        <v>4.6640830753300682</v>
      </c>
      <c r="AB33" s="97">
        <f t="shared" ref="AB33" si="19">IF($K33&gt;0,F33/$K33*100,0)</f>
        <v>4.1826033800011562</v>
      </c>
      <c r="AC33" s="97">
        <f t="shared" ref="AC33" si="20">IF($K33&gt;0,G33/$K33*100,0)</f>
        <v>19.492827548091878</v>
      </c>
      <c r="AD33" s="97">
        <f t="shared" ref="AD33" si="21">IF($K33&gt;0,H33/$K33*100,0)</f>
        <v>27.900387490547928</v>
      </c>
      <c r="AE33" s="97">
        <f t="shared" ref="AE33" si="22">IF($K33&gt;0,I33/$K33*100,0)</f>
        <v>22.982748716948727</v>
      </c>
      <c r="AF33" s="97">
        <f>IF($K33&gt;0,J33/$K33*100,0)</f>
        <v>8.683846498637898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12.58983072959939</v>
      </c>
      <c r="C35" s="310">
        <f t="shared" ref="C35:K35" si="24">SUM(C8:C33)</f>
        <v>89.814447945631045</v>
      </c>
      <c r="D35" s="310">
        <f t="shared" si="24"/>
        <v>155.7380295948841</v>
      </c>
      <c r="E35" s="310">
        <f t="shared" si="24"/>
        <v>40.537135517806469</v>
      </c>
      <c r="F35" s="310">
        <f t="shared" si="24"/>
        <v>41.597170439345007</v>
      </c>
      <c r="G35" s="310">
        <f t="shared" si="24"/>
        <v>131.7300032671836</v>
      </c>
      <c r="H35" s="310">
        <f t="shared" si="24"/>
        <v>112.549267065579</v>
      </c>
      <c r="I35" s="310">
        <f t="shared" si="24"/>
        <v>66.718621686933361</v>
      </c>
      <c r="J35" s="310">
        <f t="shared" si="24"/>
        <v>21.059493753038296</v>
      </c>
      <c r="K35" s="310">
        <f t="shared" si="24"/>
        <v>672.33400000000017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1.8725560107921639</v>
      </c>
      <c r="Y35" s="98">
        <f t="shared" ref="Y35:AG35" si="26">IF($K35&gt;0,C35/$K35*100,0)</f>
        <v>13.358605684917171</v>
      </c>
      <c r="Z35" s="98">
        <f t="shared" si="26"/>
        <v>23.163789068362458</v>
      </c>
      <c r="AA35" s="98">
        <f t="shared" si="26"/>
        <v>6.0293151198372321</v>
      </c>
      <c r="AB35" s="98">
        <f t="shared" si="26"/>
        <v>6.1869800485093709</v>
      </c>
      <c r="AC35" s="98">
        <f t="shared" si="26"/>
        <v>19.592940899490962</v>
      </c>
      <c r="AD35" s="98">
        <f t="shared" si="26"/>
        <v>16.740082617505433</v>
      </c>
      <c r="AE35" s="98">
        <f t="shared" si="26"/>
        <v>9.9234341394207846</v>
      </c>
      <c r="AF35" s="98">
        <f t="shared" si="26"/>
        <v>3.1322964111644347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automation\Data\Results\Workbooks\LSIPs\M3_LSIP\[M3_LSIP_MainTables.Main.xlsm]Manager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automation\Data\Results\Workbooks\LSIPs\M3_LSIP\[M3_LSIP_MainTables.Main.xlsm]Manager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automation\Data\Results\Workbooks\LSIPs\M3_LSIP\[M3_LSIP_MainTables.Main.xlsm]Manager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automation\Data\Results\Workbooks\LSIPs\M3_LSIP\[M3_LSIP_MainTables.Main.xlsm]Manager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automation\Data\Results\Workbooks\LSIPs\M3_LSIP\[M3_LSIP_MainTables.Main.xlsm]Manager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automation\Data\Results\Workbooks\LSIPs\M3_LSIP\[M3_LSIP_MainTables.Main.xlsm]Manager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automation\Data\Results\Workbooks\LSIPs\M3_LSIP\[M3_LSIP_MainTables.Main.xlsm]Manager</v>
      </c>
      <c r="Y79" s="91" t="str">
        <f ca="1">CELL("filename")</f>
        <v>M:\IE\Projects\Nuffield via NFER AI and automation\Data\Results\Workbooks\LSIPs\M3_LSIP\[M3_LSIP_MainTables.Main.xlsm]Manager</v>
      </c>
      <c r="AW79" s="91" t="str">
        <f ca="1">CELL("filename")</f>
        <v>M:\IE\Projects\Nuffield via NFER AI and automation\Data\Results\Workbooks\LSIPs\M3_LSIP\[M3_LSIP_MainTables.Main.xlsm]Manager</v>
      </c>
      <c r="BU79" s="91" t="str">
        <f ca="1">CELL("filename")</f>
        <v>M:\IE\Projects\Nuffield via NFER AI and automation\Data\Results\Workbooks\LSIPs\M3_LSIP\[M3_LSIP_MainTables.Main.xlsm]Manager</v>
      </c>
      <c r="CS79" s="91" t="str">
        <f ca="1">CELL("filename")</f>
        <v>M:\IE\Projects\Nuffield via NFER AI and automation\Data\Results\Workbooks\LSIPs\M3_LSIP\[M3_LSIP_MainTables.Main.xlsm]Manager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automation\Data\Results\Workbooks\LSIPs\M3_LSIP\[M3_LSIP_MainTables.Main.xlsm]Manager</v>
      </c>
      <c r="Y96" s="91" t="str">
        <f ca="1">CELL("filename")</f>
        <v>M:\IE\Projects\Nuffield via NFER AI and automation\Data\Results\Workbooks\LSIPs\M3_LSIP\[M3_LSIP_MainTables.Main.xlsm]Manager</v>
      </c>
      <c r="AW96" s="91" t="str">
        <f ca="1">CELL("filename")</f>
        <v>M:\IE\Projects\Nuffield via NFER AI and automation\Data\Results\Workbooks\LSIPs\M3_LSIP\[M3_LSIP_MainTables.Main.xlsm]Manager</v>
      </c>
      <c r="BU96" s="91" t="str">
        <f ca="1">CELL("filename")</f>
        <v>M:\IE\Projects\Nuffield via NFER AI and automation\Data\Results\Workbooks\LSIPs\M3_LSIP\[M3_LSIP_MainTables.Main.xlsm]Manager</v>
      </c>
      <c r="CS96" s="91" t="str">
        <f ca="1">CELL("filename")</f>
        <v>M:\IE\Projects\Nuffield via NFER AI and automation\Data\Results\Workbooks\LSIPs\M3_LSIP\[M3_LSIP_MainTables.Main.xlsm]Manager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E0807B9-4B11-4D09-9C09-95A555B9DF9C}"/>
</file>

<file path=customXml/itemProps2.xml><?xml version="1.0" encoding="utf-8"?>
<ds:datastoreItem xmlns:ds="http://schemas.openxmlformats.org/officeDocument/2006/customXml" ds:itemID="{F6380C7D-3791-4E85-8B1D-F02273A0E527}"/>
</file>

<file path=customXml/itemProps3.xml><?xml version="1.0" encoding="utf-8"?>
<ds:datastoreItem xmlns:ds="http://schemas.openxmlformats.org/officeDocument/2006/customXml" ds:itemID="{FFD80C3A-F9CE-44AB-9B3B-74BB5DACBE5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